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545" activeTab="5"/>
  </bookViews>
  <sheets>
    <sheet name="CICLO PHVA" sheetId="1" r:id="rId1"/>
    <sheet name="SEPG-F-007" sheetId="2" r:id="rId2"/>
    <sheet name="Mapa de riesgos" sheetId="3" state="hidden" r:id="rId3"/>
    <sheet name="SPG-F-012" sheetId="4" r:id="rId4"/>
    <sheet name="SPG-F-014" sheetId="5" r:id="rId5"/>
    <sheet name="MATRIZ DE CAMBIOS" sheetId="6" r:id="rId6"/>
    <sheet name="Fm-20 " sheetId="7" state="hidden" r:id="rId7"/>
    <sheet name="DB" sheetId="8" state="hidden" r:id="rId8"/>
    <sheet name="Hoja1" sheetId="9" state="hidden" r:id="rId9"/>
  </sheets>
  <externalReferences>
    <externalReference r:id="rId12"/>
    <externalReference r:id="rId13"/>
    <externalReference r:id="rId14"/>
    <externalReference r:id="rId15"/>
  </externalReferences>
  <definedNames>
    <definedName name="_xlfn.AVERAGEIF" hidden="1">#NAME?</definedName>
    <definedName name="_xlfn.COUNTIFS" hidden="1">#NAME?</definedName>
    <definedName name="_xlfn.IFERROR" hidden="1">#NAME?</definedName>
    <definedName name="_xlfn.MODE.MULT" hidden="1">#NAME?</definedName>
    <definedName name="¿TIENE_HERRAMIENTA_PARA_EJERCER_EL_CONTROL?">'DB'!$D$8:$D$10</definedName>
    <definedName name="A">'DB'!$J$5:$J$6</definedName>
    <definedName name="B">'DB'!$K$5:$K$6</definedName>
    <definedName name="CE">'DB'!$L$5:$L$6</definedName>
    <definedName name="dsgryrt">'[2]DB'!$F$9:$F$10</definedName>
    <definedName name="erteytu">'[2]DB'!$N$5:$N$8</definedName>
    <definedName name="EXISTENCONTROLES">'DB'!$D$5:$D$6</definedName>
    <definedName name="FrecuenciaSeguim">'DB'!$H$9:$H$10</definedName>
    <definedName name="FrecuendiaSeguim">'DB'!$H$9:$H$10</definedName>
    <definedName name="FSDFSDF">'[3]DB'!$G$9:$G$10</definedName>
    <definedName name="gsgrtyt">'[2]DB'!$D$5:$D$6</definedName>
    <definedName name="HerramientaControl">'DB'!$D$9:$D$10</definedName>
    <definedName name="HerramientaEfectiva">'DB'!$F$9:$F$10</definedName>
    <definedName name="IMPACTO">'DB'!$H$5</definedName>
    <definedName name="ManualesInstructivos">'DB'!$E$9:$E$10</definedName>
    <definedName name="OP" localSheetId="6">'Fm-20 '!$L$11</definedName>
    <definedName name="OPCIONESDEMANEJO">'DB'!$N$5:$N$8</definedName>
    <definedName name="PROBABILIDAD">'DB'!$G$5</definedName>
    <definedName name="ResponDefinidos">'DB'!$G$9:$G$10</definedName>
    <definedName name="TieneHerramientaControl1">'DB'!$D$9:$D$10</definedName>
    <definedName name="TIPODERIESGO">'DB'!$B$5:$B$11</definedName>
  </definedNames>
  <calcPr fullCalcOnLoad="1"/>
</workbook>
</file>

<file path=xl/comments2.xml><?xml version="1.0" encoding="utf-8"?>
<comments xmlns="http://schemas.openxmlformats.org/spreadsheetml/2006/main">
  <authors>
    <author>Ingrid Johanna Maldonado Martinez</author>
    <author>user</author>
    <author>Pilou</author>
  </authors>
  <commentList>
    <comment ref="B9" authorId="0">
      <text>
        <r>
          <rPr>
            <b/>
            <sz val="9"/>
            <rFont val="Tahoma"/>
            <family val="2"/>
          </rPr>
          <t>Ingrid Johanna Maldonado Martinez:</t>
        </r>
        <r>
          <rPr>
            <sz val="9"/>
            <rFont val="Tahoma"/>
            <family val="2"/>
          </rPr>
          <t xml:space="preserve">
Se debe tener en cuenta el DOFA, Auditorias Internas y Externas, Caracterización de procesos y juicio de expertos</t>
        </r>
      </text>
    </comment>
    <comment ref="C9" authorId="1">
      <text>
        <r>
          <rPr>
            <sz val="12"/>
            <rFont val="Tahoma"/>
            <family val="2"/>
          </rPr>
          <t xml:space="preserve">Posibilidad de que suceda algún evento que tendrá un impacto sobre los objetivos institucionales o del proceso. Se expresa en términos de probabilidad y consecuencias.
</t>
        </r>
      </text>
    </comment>
    <comment ref="D9" authorId="1">
      <text>
        <r>
          <rPr>
            <sz val="12"/>
            <rFont val="Tahoma"/>
            <family val="2"/>
          </rPr>
          <t xml:space="preserve">Se refiere a las características generales o las formas en que se observa o manifiesta el riesgo identificado.
</t>
        </r>
      </text>
    </comment>
    <comment ref="G9" authorId="0">
      <text>
        <r>
          <rPr>
            <b/>
            <sz val="9"/>
            <rFont val="Tahoma"/>
            <family val="2"/>
          </rPr>
          <t>Ingrid Johanna Maldonado Martinez:</t>
        </r>
        <r>
          <rPr>
            <sz val="9"/>
            <rFont val="Tahoma"/>
            <family val="2"/>
          </rPr>
          <t xml:space="preserve">
Riesgos Institucionales: Propios de la gestión.
Riesgos Anticorrupción: se pueden dar por mala fe, presiones de terceros</t>
        </r>
      </text>
    </comment>
    <comment ref="M9" authorId="1">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A10" authorId="2">
      <text>
        <r>
          <rPr>
            <b/>
            <sz val="9"/>
            <rFont val="Tahoma"/>
            <family val="2"/>
          </rPr>
          <t>Modificar el consecutivo para cada proceso.</t>
        </r>
      </text>
    </comment>
    <comment ref="C18" authorId="1">
      <text>
        <r>
          <rPr>
            <sz val="12"/>
            <rFont val="Tahoma"/>
            <family val="2"/>
          </rPr>
          <t xml:space="preserve">Posibilidad de que suceda algún evento que tendrá un impacto sobre los objetivos institucionales o del proceso. Se expresa en términos de probabilidad y consecuencias.
</t>
        </r>
      </text>
    </comment>
    <comment ref="D18" authorId="1">
      <text>
        <r>
          <rPr>
            <sz val="12"/>
            <rFont val="Tahoma"/>
            <family val="2"/>
          </rPr>
          <t xml:space="preserve">Se refiere a las características generales o las formas en que se observa o manifiesta el riesgo identificado.
</t>
        </r>
      </text>
    </comment>
    <comment ref="I18" authorId="1">
      <text>
        <r>
          <rPr>
            <sz val="12"/>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8" authorId="1">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3.xml><?xml version="1.0" encoding="utf-8"?>
<comments xmlns="http://schemas.openxmlformats.org/spreadsheetml/2006/main">
  <authors>
    <author>M?nica Viviana Parra </author>
  </authors>
  <commentList>
    <comment ref="L6" authorId="0">
      <text>
        <r>
          <rPr>
            <b/>
            <sz val="9"/>
            <rFont val="Tahoma"/>
            <family val="2"/>
          </rPr>
          <t xml:space="preserve">Riesgo ascendente: a Mayor nivel de zona mayor riesgo)
</t>
        </r>
      </text>
    </comment>
  </commentList>
</comments>
</file>

<file path=xl/comments4.xml><?xml version="1.0" encoding="utf-8"?>
<comments xmlns="http://schemas.openxmlformats.org/spreadsheetml/2006/main">
  <authors>
    <author>Bibiana Andrea Alvarez Rivera</author>
    <author>user</author>
    <author>Ingrid Johanna Maldonado Martinez</author>
  </authors>
  <commentList>
    <comment ref="O23" authorId="0">
      <text>
        <r>
          <rPr>
            <b/>
            <sz val="9"/>
            <rFont val="Tahoma"/>
            <family val="2"/>
          </rPr>
          <t>Bibiana Andrea Alvarez Rivera:</t>
        </r>
        <r>
          <rPr>
            <sz val="9"/>
            <rFont val="Tahoma"/>
            <family val="2"/>
          </rPr>
          <t xml:space="preserve">
</t>
        </r>
      </text>
    </comment>
    <comment ref="A12" authorId="1">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K12" authorId="1">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Y14" authorId="2">
      <text>
        <r>
          <rPr>
            <b/>
            <sz val="9"/>
            <rFont val="Tahoma"/>
            <family val="2"/>
          </rPr>
          <t>Ingrid Johanna Maldonado Martinez:</t>
        </r>
        <r>
          <rPr>
            <sz val="9"/>
            <rFont val="Tahoma"/>
            <family val="2"/>
          </rPr>
          <t xml:space="preserve">
Que no se puede realizar por ningún concepto
</t>
        </r>
      </text>
    </comment>
    <comment ref="Y15" authorId="2">
      <text>
        <r>
          <rPr>
            <b/>
            <sz val="9"/>
            <rFont val="Tahoma"/>
            <family val="2"/>
          </rPr>
          <t>Ingrid Johanna Maldonado Martinez:</t>
        </r>
        <r>
          <rPr>
            <sz val="9"/>
            <rFont val="Tahoma"/>
            <family val="2"/>
          </rPr>
          <t xml:space="preserve">
Se puede hacer pero no evalua la disponibilidad de recursos</t>
        </r>
      </text>
    </comment>
    <comment ref="Y16" authorId="2">
      <text>
        <r>
          <rPr>
            <b/>
            <sz val="9"/>
            <rFont val="Tahoma"/>
            <family val="2"/>
          </rPr>
          <t>Ingrid Johanna Maldonado Martinez:</t>
        </r>
        <r>
          <rPr>
            <sz val="9"/>
            <rFont val="Tahoma"/>
            <family val="2"/>
          </rPr>
          <t xml:space="preserve">
Capacidad de realizarle teniendo en cuenta las diferentes variables
</t>
        </r>
      </text>
    </comment>
    <comment ref="O25" authorId="0">
      <text>
        <r>
          <rPr>
            <b/>
            <sz val="9"/>
            <rFont val="Tahoma"/>
            <family val="2"/>
          </rPr>
          <t>Bibiana Andrea Alvarez Rivera:</t>
        </r>
        <r>
          <rPr>
            <sz val="9"/>
            <rFont val="Tahoma"/>
            <family val="2"/>
          </rPr>
          <t xml:space="preserve">
</t>
        </r>
      </text>
    </comment>
  </commentList>
</comments>
</file>

<file path=xl/comments5.xml><?xml version="1.0" encoding="utf-8"?>
<comments xmlns="http://schemas.openxmlformats.org/spreadsheetml/2006/main">
  <authors>
    <author>Monica Viviana Parra Segura</author>
    <author>Ingrid Johanna Maldonado Martinez</author>
  </authors>
  <commentList>
    <comment ref="R23" authorId="0">
      <text>
        <r>
          <rPr>
            <b/>
            <sz val="9"/>
            <rFont val="Tahoma"/>
            <family val="2"/>
          </rPr>
          <t xml:space="preserve">Monica Viviana Parra Segura:
</t>
        </r>
        <r>
          <rPr>
            <b/>
            <sz val="11"/>
            <rFont val="Tahoma"/>
            <family val="2"/>
          </rPr>
          <t>Recuerda que por normatividad cada  riesgo solo puede bajar hasta dos casillas vía impacto y hasta 2 vía probabilidad. Por lo tanto, ajustar para que se vea solo eso, y no que baja dos por cada control.</t>
        </r>
        <r>
          <rPr>
            <sz val="9"/>
            <rFont val="Tahoma"/>
            <family val="2"/>
          </rPr>
          <t xml:space="preserve">
</t>
        </r>
      </text>
    </comment>
    <comment ref="R26" authorId="0">
      <text>
        <r>
          <rPr>
            <b/>
            <sz val="9"/>
            <rFont val="Tahoma"/>
            <family val="2"/>
          </rPr>
          <t xml:space="preserve">Monica Viviana Parra Segura:
</t>
        </r>
        <r>
          <rPr>
            <b/>
            <sz val="11"/>
            <rFont val="Tahoma"/>
            <family val="2"/>
          </rPr>
          <t>Recuerda que por normatividad cada  riesgo solo puede bajar hasta dos casillas vía impacto y hasta 2 vía probabilidad. Por lo tanto, ajustar para que se vea solo eso, y no que baja dos por cada control.</t>
        </r>
        <r>
          <rPr>
            <sz val="9"/>
            <rFont val="Tahoma"/>
            <family val="2"/>
          </rPr>
          <t xml:space="preserve">
</t>
        </r>
      </text>
    </comment>
    <comment ref="R29" authorId="0">
      <text>
        <r>
          <rPr>
            <b/>
            <sz val="9"/>
            <rFont val="Tahoma"/>
            <family val="2"/>
          </rPr>
          <t xml:space="preserve">Monica Viviana Parra Segura:
</t>
        </r>
        <r>
          <rPr>
            <b/>
            <sz val="11"/>
            <rFont val="Tahoma"/>
            <family val="2"/>
          </rPr>
          <t>Recuerda que por normatividad cada  riesgo solo puede bajar hasta dos casillas vía impacto y hasta 2 vía probabilidad. Por lo tanto, ajustar para que se vea solo eso, y no que baja dos por cada control.</t>
        </r>
        <r>
          <rPr>
            <sz val="9"/>
            <rFont val="Tahoma"/>
            <family val="2"/>
          </rPr>
          <t xml:space="preserve">
</t>
        </r>
      </text>
    </comment>
    <comment ref="R32" authorId="0">
      <text>
        <r>
          <rPr>
            <b/>
            <sz val="9"/>
            <rFont val="Tahoma"/>
            <family val="2"/>
          </rPr>
          <t xml:space="preserve">Monica Viviana Parra Segura:
</t>
        </r>
        <r>
          <rPr>
            <b/>
            <sz val="11"/>
            <rFont val="Tahoma"/>
            <family val="2"/>
          </rPr>
          <t>Recuerda que por normatividad cada  riesgo solo puede bajar hasta dos casillas vía impacto y hasta 2 vía probabilidad. Por lo tanto, ajustar para que se vea solo eso, y no que baja dos por cada control.</t>
        </r>
        <r>
          <rPr>
            <sz val="9"/>
            <rFont val="Tahoma"/>
            <family val="2"/>
          </rPr>
          <t xml:space="preserve">
</t>
        </r>
      </text>
    </comment>
    <comment ref="R35" authorId="0">
      <text>
        <r>
          <rPr>
            <b/>
            <sz val="9"/>
            <rFont val="Tahoma"/>
            <family val="2"/>
          </rPr>
          <t xml:space="preserve">Monica Viviana Parra Segura:
</t>
        </r>
        <r>
          <rPr>
            <b/>
            <sz val="11"/>
            <rFont val="Tahoma"/>
            <family val="2"/>
          </rPr>
          <t>Recuerda que por normatividad cada  riesgo solo puede bajar hasta dos casillas vía impacto y hasta 2 vía probabilidad. Por lo tanto, ajustar para que se vea solo eso, y no que baja dos por cada control.</t>
        </r>
        <r>
          <rPr>
            <sz val="9"/>
            <rFont val="Tahoma"/>
            <family val="2"/>
          </rPr>
          <t xml:space="preserve">
</t>
        </r>
      </text>
    </comment>
    <comment ref="R38" authorId="0">
      <text>
        <r>
          <rPr>
            <b/>
            <sz val="9"/>
            <rFont val="Tahoma"/>
            <family val="2"/>
          </rPr>
          <t xml:space="preserve">Monica Viviana Parra Segura:
</t>
        </r>
        <r>
          <rPr>
            <b/>
            <sz val="11"/>
            <rFont val="Tahoma"/>
            <family val="2"/>
          </rPr>
          <t>Recuerda que por normatividad cada  riesgo solo puede bajar hasta dos casillas vía impacto y hasta 2 vía probabilidad. Por lo tanto, ajustar para que se vea solo eso, y no que baja dos por cada control.</t>
        </r>
        <r>
          <rPr>
            <sz val="9"/>
            <rFont val="Tahoma"/>
            <family val="2"/>
          </rPr>
          <t xml:space="preserve">
</t>
        </r>
      </text>
    </comment>
    <comment ref="R41" authorId="0">
      <text>
        <r>
          <rPr>
            <b/>
            <sz val="9"/>
            <rFont val="Tahoma"/>
            <family val="2"/>
          </rPr>
          <t xml:space="preserve">Monica Viviana Parra Segura:
</t>
        </r>
        <r>
          <rPr>
            <b/>
            <sz val="11"/>
            <rFont val="Tahoma"/>
            <family val="2"/>
          </rPr>
          <t>Recuerda que por normatividad cada  riesgo solo puede bajar hasta dos casillas vía impacto y hasta 2 vía probabilidad. Por lo tanto, ajustar para que se vea solo eso, y no que baja dos por cada control.</t>
        </r>
        <r>
          <rPr>
            <sz val="9"/>
            <rFont val="Tahoma"/>
            <family val="2"/>
          </rPr>
          <t xml:space="preserve">
</t>
        </r>
      </text>
    </comment>
    <comment ref="AG23" authorId="1">
      <text>
        <r>
          <rPr>
            <b/>
            <sz val="9"/>
            <rFont val="Tahoma"/>
            <family val="2"/>
          </rPr>
          <t>Ingrid Johanna Maldonado Martinez:</t>
        </r>
        <r>
          <rPr>
            <sz val="9"/>
            <rFont val="Tahoma"/>
            <family val="2"/>
          </rPr>
          <t xml:space="preserve">
El indicador no mide el riesgos, esta enfocado a la acción
</t>
        </r>
      </text>
    </comment>
    <comment ref="AG29" authorId="1">
      <text>
        <r>
          <rPr>
            <b/>
            <sz val="9"/>
            <rFont val="Tahoma"/>
            <family val="2"/>
          </rPr>
          <t>Ingrid Johanna Maldonado Martinez:</t>
        </r>
        <r>
          <rPr>
            <sz val="9"/>
            <rFont val="Tahoma"/>
            <family val="2"/>
          </rPr>
          <t xml:space="preserve">
# de horas trabajadas en el periodo-# de horas de indisponibilidad/ # horas trabajadas en el periodo</t>
        </r>
      </text>
    </comment>
    <comment ref="B32" authorId="1">
      <text>
        <r>
          <rPr>
            <b/>
            <sz val="9"/>
            <rFont val="Tahoma"/>
            <family val="2"/>
          </rPr>
          <t>Ingrid Johanna Maldonado Martinez:</t>
        </r>
        <r>
          <rPr>
            <sz val="9"/>
            <rFont val="Tahoma"/>
            <family val="2"/>
          </rPr>
          <t xml:space="preserve">
Reducción de recursos presupuestales por inadecuada ejecución presupuestal.</t>
        </r>
      </text>
    </comment>
  </commentList>
</comments>
</file>

<file path=xl/comments7.xml><?xml version="1.0" encoding="utf-8"?>
<comments xmlns="http://schemas.openxmlformats.org/spreadsheetml/2006/main">
  <authors>
    <author>Pilar Gomez</author>
    <author>user</author>
  </authors>
  <commentList>
    <comment ref="M9" authorId="0">
      <text>
        <r>
          <rPr>
            <sz val="12"/>
            <rFont val="Tahoma"/>
            <family val="2"/>
          </rPr>
          <t>Para plantear el plan de acción tenga en cuenta el contexto Estratégico del Fm-17(Identificación del riesgo).</t>
        </r>
      </text>
    </comment>
    <comment ref="L10" authorId="1">
      <text>
        <r>
          <rPr>
            <b/>
            <sz val="16"/>
            <rFont val="Tahoma"/>
            <family val="2"/>
          </rPr>
          <t>Evitar el riesgo.
T</t>
        </r>
        <r>
          <rPr>
            <b/>
            <sz val="12"/>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rFont val="Tahoma"/>
            <family val="2"/>
          </rPr>
          <t xml:space="preserve">
Reducir el riesgo.
</t>
        </r>
        <r>
          <rPr>
            <b/>
            <sz val="12"/>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rFont val="Tahoma"/>
            <family val="2"/>
          </rPr>
          <t xml:space="preserve">
Compartir o transferir el riesgo.
R</t>
        </r>
        <r>
          <rPr>
            <b/>
            <sz val="12"/>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rFont val="Tahoma"/>
            <family val="2"/>
          </rPr>
          <t xml:space="preserve">
Asumir el riesgo.
</t>
        </r>
        <r>
          <rPr>
            <b/>
            <sz val="12"/>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8.xml><?xml version="1.0" encoding="utf-8"?>
<comments xmlns="http://schemas.openxmlformats.org/spreadsheetml/2006/main">
  <authors>
    <author>M?nica Viviana Parra </author>
  </authors>
  <commentList>
    <comment ref="J36" authorId="0">
      <text>
        <r>
          <rPr>
            <b/>
            <sz val="9"/>
            <rFont val="Tahoma"/>
            <family val="2"/>
          </rPr>
          <t xml:space="preserve">Riesgo ascendente: a Mayor nivel de zona mayor riesgo)
</t>
        </r>
      </text>
    </comment>
  </commentList>
</comments>
</file>

<file path=xl/sharedStrings.xml><?xml version="1.0" encoding="utf-8"?>
<sst xmlns="http://schemas.openxmlformats.org/spreadsheetml/2006/main" count="837" uniqueCount="476">
  <si>
    <t>AGENCIA NACIONAL DE INFRAESTRUCTURA</t>
  </si>
  <si>
    <t>SISTEMA INTEGRADO DE GESTIÓN</t>
  </si>
  <si>
    <t>Formato</t>
  </si>
  <si>
    <t>ORIGEN</t>
  </si>
  <si>
    <t>OPORTUNIDADES</t>
  </si>
  <si>
    <t>Medioambiental</t>
  </si>
  <si>
    <t>Revisado por:</t>
  </si>
  <si>
    <t>Nombre</t>
  </si>
  <si>
    <t>FECHA:</t>
  </si>
  <si>
    <t>ÍTEM</t>
  </si>
  <si>
    <t>RIESGO</t>
  </si>
  <si>
    <t>DESCRIPCIÓN DEL RIESGO</t>
  </si>
  <si>
    <t>CAUSAS</t>
  </si>
  <si>
    <t>TIPO DE RIESGO</t>
  </si>
  <si>
    <t>TECNOLOGIA</t>
  </si>
  <si>
    <t>OPERATIVO</t>
  </si>
  <si>
    <t>Aprobado por: Nombre y firma del líder(s) del proceso</t>
  </si>
  <si>
    <t xml:space="preserve">Nombre
</t>
  </si>
  <si>
    <t xml:space="preserve">Nombre 
</t>
  </si>
  <si>
    <t>Hoja  1  de 1</t>
  </si>
  <si>
    <t>Nota</t>
  </si>
  <si>
    <t>El riesgo se debe calificar de acuerdo con los siguientes conceptos:</t>
  </si>
  <si>
    <t>Probabilidad</t>
  </si>
  <si>
    <t>Impacto</t>
  </si>
  <si>
    <t>valor</t>
  </si>
  <si>
    <t>descripción</t>
  </si>
  <si>
    <t>Raro (E)</t>
  </si>
  <si>
    <t>Insignificante</t>
  </si>
  <si>
    <t>Improbable (D)</t>
  </si>
  <si>
    <t>Menor</t>
  </si>
  <si>
    <t>Posible (C)</t>
  </si>
  <si>
    <t>Moderado</t>
  </si>
  <si>
    <t>Probable (B)</t>
  </si>
  <si>
    <t>Mayor</t>
  </si>
  <si>
    <t>Casi Seguro (A)</t>
  </si>
  <si>
    <t>Catastrófico</t>
  </si>
  <si>
    <t>ITEM</t>
  </si>
  <si>
    <t>Probabilidad/ Impacto</t>
  </si>
  <si>
    <t>VALOR</t>
  </si>
  <si>
    <t>NOMBRE</t>
  </si>
  <si>
    <t>EVALUACION</t>
  </si>
  <si>
    <t>ZONA DE RIESGO INHERENTE</t>
  </si>
  <si>
    <t>P</t>
  </si>
  <si>
    <t>I</t>
  </si>
  <si>
    <t>PROBABILIDAD</t>
  </si>
  <si>
    <t>IMPACTO</t>
  </si>
  <si>
    <t>INSIGNIFICANTE (1)</t>
  </si>
  <si>
    <t>MENOR (6)</t>
  </si>
  <si>
    <t>MODERADO (7)</t>
  </si>
  <si>
    <t>MAYOR (11)</t>
  </si>
  <si>
    <t>CATASTROFICO (13)</t>
  </si>
  <si>
    <t>ZONA</t>
  </si>
  <si>
    <t>NIVEL DE RIESGO</t>
  </si>
  <si>
    <t>E (RARO)</t>
  </si>
  <si>
    <t>ZONA RIESGO BAJO</t>
  </si>
  <si>
    <t>Z-1</t>
  </si>
  <si>
    <t>Zona 1 de riesgo Bajo (B)</t>
  </si>
  <si>
    <t>Zona 4 de riesgo Bajo (B)</t>
  </si>
  <si>
    <t>Zona 8 de riesgo Moderado (M)</t>
  </si>
  <si>
    <t>Zona 15 de riesgo Alto (A)</t>
  </si>
  <si>
    <t>Zona 17 de riesgo Alto (A)</t>
  </si>
  <si>
    <t>Z-2</t>
  </si>
  <si>
    <t>Asumir el riesgo</t>
  </si>
  <si>
    <t xml:space="preserve">Reducir el riesgo. </t>
  </si>
  <si>
    <t>Z-3</t>
  </si>
  <si>
    <t>Evitar el riesgo</t>
  </si>
  <si>
    <t>Z- 4</t>
  </si>
  <si>
    <t>Compartir o transferir  el riesgo</t>
  </si>
  <si>
    <t>Z- 5</t>
  </si>
  <si>
    <t>D(IMPROBABLE)</t>
  </si>
  <si>
    <t>ZONA RIESGO MODERADO</t>
  </si>
  <si>
    <t>Z-6</t>
  </si>
  <si>
    <t>Zona 2 de riesgo Bajo (B)</t>
  </si>
  <si>
    <t>Zona 5 de riesgo Bajo (B)</t>
  </si>
  <si>
    <t>Zona 9 de riesgo Moderado (M)</t>
  </si>
  <si>
    <t>Zona 16 de riesgo Alto (A)</t>
  </si>
  <si>
    <t>Zona 22 de riesgo Extremo (E.)</t>
  </si>
  <si>
    <t>Z-7</t>
  </si>
  <si>
    <t>Z-8</t>
  </si>
  <si>
    <t>Z-9</t>
  </si>
  <si>
    <t>ZONA DE RIESGO ALTO</t>
  </si>
  <si>
    <t>Z-10</t>
  </si>
  <si>
    <t>C (POSIBLE)</t>
  </si>
  <si>
    <t>Z-11</t>
  </si>
  <si>
    <t>Zona 3 de riesgo Bajo (B)</t>
  </si>
  <si>
    <t>Zona 7 de riesgo Moderado (M)</t>
  </si>
  <si>
    <t>Zona 13 de riesgo Alto (A)</t>
  </si>
  <si>
    <t>Zona 19 de riesgo Extremo (E.)</t>
  </si>
  <si>
    <t>Zona 23 de riesgo Extremo (E.)</t>
  </si>
  <si>
    <t>Z-12</t>
  </si>
  <si>
    <t>Z-13</t>
  </si>
  <si>
    <t>Z-14</t>
  </si>
  <si>
    <t>Z-15</t>
  </si>
  <si>
    <t>B (PROBABLE)</t>
  </si>
  <si>
    <t>Z-16</t>
  </si>
  <si>
    <t>Zona 6 de riesgo Moderado (M)</t>
  </si>
  <si>
    <t>Zona 11 de riesgo Alto (A)</t>
  </si>
  <si>
    <t>Zona 14 de riesgo Alto (A)</t>
  </si>
  <si>
    <t>Zona 20 de riesgo Extremo (E.)</t>
  </si>
  <si>
    <t>Zona  24 de riesgo Extremo (E.)</t>
  </si>
  <si>
    <t>Z-17</t>
  </si>
  <si>
    <t>ZONA DE RIESGO EXTREMO</t>
  </si>
  <si>
    <t>Z-18</t>
  </si>
  <si>
    <t>Z-19</t>
  </si>
  <si>
    <t>Z-20</t>
  </si>
  <si>
    <t>A (CASI SEGURO)</t>
  </si>
  <si>
    <t>Z-21</t>
  </si>
  <si>
    <t>Zona 10 de riesgo Alto (A)</t>
  </si>
  <si>
    <t>Zona 12 de riesgo Alto (A)</t>
  </si>
  <si>
    <t>Zona 18 de riesgo Extremo (E.)</t>
  </si>
  <si>
    <t>Zona 21 de riesgo Extremo (E.)</t>
  </si>
  <si>
    <t>Zona  25 de riesgo Extremo (E.)</t>
  </si>
  <si>
    <t>Z-22</t>
  </si>
  <si>
    <t>Z-23</t>
  </si>
  <si>
    <t>Z-24</t>
  </si>
  <si>
    <t>Z-25</t>
  </si>
  <si>
    <t>Notas</t>
  </si>
  <si>
    <t>ANALISIS RIESGO INHERENTE</t>
  </si>
  <si>
    <t>HERRAMIENTAS PARA EJERCER CONTROL</t>
  </si>
  <si>
    <t>SEGUIMIENTO AL CONTROL</t>
  </si>
  <si>
    <t>VALORACION DE CONTROLES</t>
  </si>
  <si>
    <t>RIESGO RESIDUAL</t>
  </si>
  <si>
    <t>VALORACIÓN DEL CONTROLES HACIA  PROBABILIDAD</t>
  </si>
  <si>
    <t>CUADRANTES A DISMINUIR</t>
  </si>
  <si>
    <t>ZONA DE RIESGO RESIDUAL</t>
  </si>
  <si>
    <t>EVALUACIÓN DEL RIESGO INHERENTE</t>
  </si>
  <si>
    <t>¿EXISTEN CONTROLES?</t>
  </si>
  <si>
    <t>CONTROL</t>
  </si>
  <si>
    <t>¿TIENE HERRAMIENTA PARA EJERCER EL CONTROL?</t>
  </si>
  <si>
    <t>¿EXISTEN MANUALES, INSTRUCTIVOS O PROCEDIMIENTOS  PARA EL MANEJO DE LA HERRAMIENTA?</t>
  </si>
  <si>
    <t>¿LA HERRAMIENTA HA DEMOSTRADO SER EFECTIVA?</t>
  </si>
  <si>
    <t>¿ESTAN DEFINIDOS LOS RESPONSABLES DE SU EJECUCION Y SEGUIMIENTO?</t>
  </si>
  <si>
    <t>¿LA FRECUENCIA DE EJECUCION DEL CONTROL Y SEGUIMIENTO ES ADECUADA?</t>
  </si>
  <si>
    <t>x</t>
  </si>
  <si>
    <t xml:space="preserve"> ACCION DE MEJORA</t>
  </si>
  <si>
    <t>ACCIÓN REQUERIDA PARA MITIGAR EL RIESGO</t>
  </si>
  <si>
    <t>RESPONSABLE</t>
  </si>
  <si>
    <t>CRONOGRAMA</t>
  </si>
  <si>
    <t>INDICADOR.</t>
  </si>
  <si>
    <t>PROCESO</t>
  </si>
  <si>
    <t>ZONA DE RIESGO</t>
  </si>
  <si>
    <t>OPCIONES DE MANEJO</t>
  </si>
  <si>
    <t>CARGO</t>
  </si>
  <si>
    <t>DEPENDENCIA</t>
  </si>
  <si>
    <t>FECHA INICIO</t>
  </si>
  <si>
    <t>FECHA FINAL</t>
  </si>
  <si>
    <t>ASUMIR EL RIESGO</t>
  </si>
  <si>
    <t>REDUCIR EL RIESGO</t>
  </si>
  <si>
    <t>Riesgo Moderado (Z-8)</t>
  </si>
  <si>
    <t>Riesgo Bajo (Z-1)</t>
  </si>
  <si>
    <t>Riesgo Bajo (Z-3)</t>
  </si>
  <si>
    <t>Riesgo Moderado (Z-9)</t>
  </si>
  <si>
    <t>Riesgo Moderado (Z-7)</t>
  </si>
  <si>
    <t>Código:  Fm-20</t>
  </si>
  <si>
    <t>Versión: 4,0</t>
  </si>
  <si>
    <t>Fecha: 10/11/2011</t>
  </si>
  <si>
    <t>MAPA DE RIESGOS INSTITUCIONAL</t>
  </si>
  <si>
    <t>ANÁLISIS DEL RIESGO</t>
  </si>
  <si>
    <t>ACCION REQUERIDA PARA MITIGAR EL RIESGO</t>
  </si>
  <si>
    <t>Ap. No.</t>
  </si>
  <si>
    <t>TIPO</t>
  </si>
  <si>
    <t>EVALUACIÓN 
RIESGO</t>
  </si>
  <si>
    <t>CONTROL EXISTENTE</t>
  </si>
  <si>
    <t>VALORACIÓN 
DE CONTROLES</t>
  </si>
  <si>
    <t>EVITAR EL RIESGO</t>
  </si>
  <si>
    <t>COMPARTIR O 
TRANSFERIR EL RIESGO</t>
  </si>
  <si>
    <t>Elaborado por:</t>
  </si>
  <si>
    <t>Aprobado por:</t>
  </si>
  <si>
    <t>Nombre y Firma
Héctor Eduardo  Vanegas Gámez</t>
  </si>
  <si>
    <t>Nombre y Firma
Diego Orlando Bustos Forero</t>
  </si>
  <si>
    <t>A</t>
  </si>
  <si>
    <t>B</t>
  </si>
  <si>
    <t>CE</t>
  </si>
  <si>
    <t>EXISTEN CONTROLES</t>
  </si>
  <si>
    <t>¿LOS CONTROLES ESTÁN DOCUMENTADOS?</t>
  </si>
  <si>
    <t>¿SE APLICAN EN LA ACTUALIDAD?</t>
  </si>
  <si>
    <t>¿ES EFECTIVO PARA MINIMIZAR EL RIESGO?</t>
  </si>
  <si>
    <t>ESTRATEGICO</t>
  </si>
  <si>
    <t>X</t>
  </si>
  <si>
    <t>FINANCIERO</t>
  </si>
  <si>
    <t>CUMPLIMIENTO</t>
  </si>
  <si>
    <t>¿EXISTEN MANUALES, O INSTRUCTIVOS PARA EL MANEJO DE LA HERRAMIENTA?</t>
  </si>
  <si>
    <t>¿ESTAN DEFINIDOS LOS TRESPONSABLES DE SU EJECUCION Y SEGUIMIENTO?</t>
  </si>
  <si>
    <t>IMAGEN</t>
  </si>
  <si>
    <t>TECNICO</t>
  </si>
  <si>
    <t>Raro</t>
  </si>
  <si>
    <t>Improbable</t>
  </si>
  <si>
    <t>Posible</t>
  </si>
  <si>
    <t>Probable</t>
  </si>
  <si>
    <t>Casi seguro</t>
  </si>
  <si>
    <t>VALORACION RIESGO</t>
  </si>
  <si>
    <t>Riesgo Bajo</t>
  </si>
  <si>
    <t>Riesgo Bajo (Z-2)</t>
  </si>
  <si>
    <t>Riesgo Moderado</t>
  </si>
  <si>
    <t>Riesgo Alto</t>
  </si>
  <si>
    <t>Riesgo Moderado (Z-6)</t>
  </si>
  <si>
    <t>Riesgo Extremo</t>
  </si>
  <si>
    <t>Riesgo Alto (Z-10)</t>
  </si>
  <si>
    <t>Riesgo Bajo (Z-4)</t>
  </si>
  <si>
    <t>Riesgo Alto (Z-15)</t>
  </si>
  <si>
    <t>Riesgo Bajo (Z-5)</t>
  </si>
  <si>
    <t>Riesgo Alto (Z17)</t>
  </si>
  <si>
    <t>ZONA DE RIESGO ALTA</t>
  </si>
  <si>
    <t>Riesgo Alto (Z-13)</t>
  </si>
  <si>
    <t>Riesgo Alto (Z-16)</t>
  </si>
  <si>
    <t>Riesgo Alto (Z-11)</t>
  </si>
  <si>
    <t>Riesgo Extremo (Z-22)</t>
  </si>
  <si>
    <t>Riesgo Alto (Z-14)</t>
  </si>
  <si>
    <t>Riesgo Alto (Z-12)</t>
  </si>
  <si>
    <t>ZONA DE RIESGO EXTREMA</t>
  </si>
  <si>
    <t>Riesgo Extremo (Z-19)</t>
  </si>
  <si>
    <t>Riesgo Extremo (Z-18)</t>
  </si>
  <si>
    <t>Riesgo Extremo (Z-23)</t>
  </si>
  <si>
    <t>Riesgo Extremo (Z-20)</t>
  </si>
  <si>
    <t>Riesgo Extremo (Z-24)</t>
  </si>
  <si>
    <t>Riesgo Extremo (Z-21)</t>
  </si>
  <si>
    <t>Riesgo Extremo (Z-25)</t>
  </si>
  <si>
    <t>Factores Internos</t>
  </si>
  <si>
    <t>Estructura</t>
  </si>
  <si>
    <t>PROB</t>
  </si>
  <si>
    <t>Cultura Organizacional</t>
  </si>
  <si>
    <t>Modelo de Operación</t>
  </si>
  <si>
    <t>Planes, Programas y proyectos</t>
  </si>
  <si>
    <t>Sistemas de informacion</t>
  </si>
  <si>
    <t>Procedimientos</t>
  </si>
  <si>
    <t>Recurso humano</t>
  </si>
  <si>
    <t>Recurso económico</t>
  </si>
  <si>
    <t>Infraestructura</t>
  </si>
  <si>
    <t>Tecnológico</t>
  </si>
  <si>
    <t>Factores Externos</t>
  </si>
  <si>
    <t>Social</t>
  </si>
  <si>
    <t>Cultural</t>
  </si>
  <si>
    <t>Econòmicos</t>
  </si>
  <si>
    <t>Económico</t>
  </si>
  <si>
    <t>Politico</t>
  </si>
  <si>
    <t>Político</t>
  </si>
  <si>
    <t>Legal</t>
  </si>
  <si>
    <t>Técnico</t>
  </si>
  <si>
    <t>Empleados</t>
  </si>
  <si>
    <t>OPORTUNIDAD</t>
  </si>
  <si>
    <t xml:space="preserve">DESCRIPCIÓN DE LA OPORTUNIDAD </t>
  </si>
  <si>
    <t>POSIBLES EFECTOS</t>
  </si>
  <si>
    <t>¿QUÉ GENERA LA OPORTUNIDAD?</t>
  </si>
  <si>
    <t>TIPO DE OPORTUNIDAD</t>
  </si>
  <si>
    <t>Viabilidad</t>
  </si>
  <si>
    <t>F</t>
  </si>
  <si>
    <t>L</t>
  </si>
  <si>
    <t>M</t>
  </si>
  <si>
    <t>C</t>
  </si>
  <si>
    <t xml:space="preserve">Para valorar las oportunidades se deben considerar los siguientes conceptos: </t>
  </si>
  <si>
    <t>Inviable</t>
  </si>
  <si>
    <t>viable</t>
  </si>
  <si>
    <t>Descripción</t>
  </si>
  <si>
    <t>Financieramente</t>
  </si>
  <si>
    <t>Legalmente</t>
  </si>
  <si>
    <t>Mercado/comercialmente</t>
  </si>
  <si>
    <t>conocimiento/ knowhow</t>
  </si>
  <si>
    <t>Ambientalmente</t>
  </si>
  <si>
    <t xml:space="preserve">MAPA DE RIESGOS </t>
  </si>
  <si>
    <t>ZONA DE OPORTUNIDAD</t>
  </si>
  <si>
    <t>Oportunidad</t>
  </si>
  <si>
    <t>MAPA DE OPORTUNIDADES</t>
  </si>
  <si>
    <t>Factible</t>
  </si>
  <si>
    <t>Nota1: Si la evaluación da un resultado inviable no se debera tener en cuenta su analisis dentro de la matriz de riesgos y oportunidades</t>
  </si>
  <si>
    <t>Nota2: Si la evaluación de como resultado factible, se debera incluir dentro del analisis y validar la forma de cerrar la brecha para que en un proximo analisis sea viable</t>
  </si>
  <si>
    <t>INDICADOR CLAVE DE RIESGO</t>
  </si>
  <si>
    <t>META DEL INDICADOR</t>
  </si>
  <si>
    <t>RESULTADO DEL INDICADOR</t>
  </si>
  <si>
    <t>RECURSOS</t>
  </si>
  <si>
    <t>Pérdida de la confidencialidad de la información de la Agencia</t>
  </si>
  <si>
    <t>Pérdida de disponibilidad de los servicios tecnológicos (internet y comunicaciones)</t>
  </si>
  <si>
    <t>Gerardo Reyes</t>
  </si>
  <si>
    <t>Contratista</t>
  </si>
  <si>
    <t>CÓDIGO</t>
  </si>
  <si>
    <t>SEPG-F-014</t>
  </si>
  <si>
    <t>SISTEMA ESTRATÉGICO DE PLANEACIÓN Y GESTIÓN</t>
  </si>
  <si>
    <t>VERSIÓN</t>
  </si>
  <si>
    <t>FORMATO</t>
  </si>
  <si>
    <t>MAPA DE RIESGOS POR PROCESOS</t>
  </si>
  <si>
    <t>FECHA</t>
  </si>
  <si>
    <t>Fecha</t>
  </si>
  <si>
    <t xml:space="preserve">OBJETIVO </t>
  </si>
  <si>
    <t xml:space="preserve"> </t>
  </si>
  <si>
    <t>NOTA:</t>
  </si>
  <si>
    <t xml:space="preserve">OPCIONES DE MANEJO: </t>
  </si>
  <si>
    <t xml:space="preserve">*¿EXISTEN CONTROLES?:   SI=1, NO = 0. Si su respuesta es "SI" continúe evaluando las siguientes celdas para este riesgo.
* CONTROL: Digite claramente los controles existentes y vigentes a la fecha.
* P/ I : Digite (X) en la casilla (P) e (I), si el control disminuye la probabilidad o al impacto.
*¿Tiene Herramientas para ejercer el control?: Seleccione una opción  (0) = NO ; (15)= SI
*¿Existen manuales o instructivos o procedimientos para manejo de la herramienta?: Selecciones una opción  (0) = NO ; (15)= SI                                                                                                                                                                                                                                                                                                                                                                                                                                                                                                            *¿La herramienta ha demostrado ser efectiva?: Selecciones una opción:  (0) = NO ; (30)= SI                                                                                                                                                                                                                                                                                                                                                                                                                                                                                                        *¿Están definidos los responsables de su ejecución y seguimiento? : Selecciones una opción:  (0) = NO ; (15)= SI.                                                                                                                                                                                                                                                                                                                                                                                                                                                                                                                                                                                                                                                                               *¿La frecuencia de ejecución del control y seguimiento es adecuada?: Selecciones una opción:  (0) = NO ; (25)= SI                                                                                                                                                                                                                                                                                                                                                                                                                                                                                                   Notas: - La evaluación del riesgo inherente puede disminuir dependiendo si el control ha demostrado ser robusto y efectivo, y de acuerdo a si esta orientado hacia la probabilidad o el impacto.                                                                                                                                                                                                                                                                                                                                                                                                            - La evaluación de los controles deberá ser presentada en posteriores ejercicios de evaluación y seguimiento, por lo que la calificación aquí determinada debe ser objetiva y veraz. </t>
  </si>
  <si>
    <t>EVALUACIÓN</t>
  </si>
  <si>
    <t>TRATATAMIENTO DEL RIESGO</t>
  </si>
  <si>
    <t>PUNTUACIÓN</t>
  </si>
  <si>
    <t>ANALISIS OPORTUNIDAD</t>
  </si>
  <si>
    <t>ACCIÓN REQUERIDA PARA DESARROLLAR LA OPORTUNIDAD</t>
  </si>
  <si>
    <t>INDICADOR DE OPORTUNIDAD</t>
  </si>
  <si>
    <t>VIABILIDAD</t>
  </si>
  <si>
    <t>EVALUACIÓN DE LA VIABILIDAD</t>
  </si>
  <si>
    <t>Aprobado por: 
Nombre y firma del líder(s) del proceso</t>
  </si>
  <si>
    <t>Elaborado por: 
(Empleados/ Expertos)</t>
  </si>
  <si>
    <t>SEPG-012</t>
  </si>
  <si>
    <t>CONSOLIDADO CALIFICACIÓN DEL RIESGO Y LA OPORTUNIDAD</t>
  </si>
  <si>
    <t>OBJETIVO</t>
  </si>
  <si>
    <t>Valor</t>
  </si>
  <si>
    <t>Letra</t>
  </si>
  <si>
    <t>Elaborado por:
(Colaboradores/facilitadores/personal que participa en la construcción)</t>
  </si>
  <si>
    <t>SEPG-F-007</t>
  </si>
  <si>
    <t>IDENTIFICACIÓN DE RIESGOS</t>
  </si>
  <si>
    <t>Brindar soporte a los diferentes procesos dando apoyo tecnológico de cuerdo a las necesidades del negocio. Gestionar técnicamente el desarrollo, adquisición, e implementación de los sistemas inteligentes de transporte y de información.  Gestionar la seguridad de la información de acuerdo con las normas legales vigentes y propender la creación y seguimiento de las políticas de seguridad.</t>
  </si>
  <si>
    <t/>
  </si>
  <si>
    <t>POSIBLES CONSECUENCIAS</t>
  </si>
  <si>
    <t>Caracterización del proceso</t>
  </si>
  <si>
    <t>Plan de Acción</t>
  </si>
  <si>
    <t xml:space="preserve">Establecer y socializar el marco de referencia para la gestión empresarial con las tecnologías de información </t>
  </si>
  <si>
    <t>Estrategico</t>
  </si>
  <si>
    <t>Elaborado por: 
(Colaboradores/facilitadores/personal que participa en la construcción del formato)</t>
  </si>
  <si>
    <t>PROCESO GESTIÓN DE LA INFORMACIÓN Y COMUNICACIONES</t>
  </si>
  <si>
    <t xml:space="preserve">OBJETIVO: </t>
  </si>
  <si>
    <t>CICLO PHVA</t>
  </si>
  <si>
    <t>ACTIVIDADES</t>
  </si>
  <si>
    <t>STEAKEHOKDERS</t>
  </si>
  <si>
    <t>RIESGOS ACTUALES</t>
  </si>
  <si>
    <t>RIESGOS NUEVOS</t>
  </si>
  <si>
    <t>PLANEAR</t>
  </si>
  <si>
    <t>- Usuarios ANI</t>
  </si>
  <si>
    <t>-Ministerio de Transporte.</t>
  </si>
  <si>
    <t>-Ministerio de las TIC´S</t>
  </si>
  <si>
    <t>HACER</t>
  </si>
  <si>
    <t>- Concesionarios</t>
  </si>
  <si>
    <t>- Interventorias</t>
  </si>
  <si>
    <t>- Entes de control</t>
  </si>
  <si>
    <t xml:space="preserve">- Ministerio de las TIC. </t>
  </si>
  <si>
    <t>VERIFICAR</t>
  </si>
  <si>
    <t>-Evaluación y control</t>
  </si>
  <si>
    <t>- Planeación</t>
  </si>
  <si>
    <t>ACTUAR</t>
  </si>
  <si>
    <t>- Evalaución y Control</t>
  </si>
  <si>
    <t>AÑO 2017</t>
  </si>
  <si>
    <t xml:space="preserve">ITEM </t>
  </si>
  <si>
    <t>SEPG- 2018</t>
  </si>
  <si>
    <t>Estado</t>
  </si>
  <si>
    <t>Justificación de los cambios y observaciones</t>
  </si>
  <si>
    <t xml:space="preserve">PROBABILIDAD </t>
  </si>
  <si>
    <t xml:space="preserve">IMPACTO </t>
  </si>
  <si>
    <t xml:space="preserve">INHERENTE </t>
  </si>
  <si>
    <t xml:space="preserve">RESIDUAL </t>
  </si>
  <si>
    <t>OBSERVACIONES</t>
  </si>
  <si>
    <t>Se elimina</t>
  </si>
  <si>
    <t>FACTIBE</t>
  </si>
  <si>
    <t>VIABLE</t>
  </si>
  <si>
    <t>ACCIONES PARA POTENCIALIZAR LA OPORTUNIDAD</t>
  </si>
  <si>
    <t xml:space="preserve">Ingrid Maldonado </t>
  </si>
  <si>
    <t>Jorge Bernardo Gomez</t>
  </si>
  <si>
    <t>Coordinador GIT Sistemas de Información y Comunicaciones</t>
  </si>
  <si>
    <t>VPRE</t>
  </si>
  <si>
    <t xml:space="preserve">(Actividades ejecutadas/ actividades planeadas de la gestión empresarial con las tecnologías de información) *100 </t>
  </si>
  <si>
    <t>PROCESO GESTIÓN DE LA INFORMACIÓN Y LAS COMUNICACIONES</t>
  </si>
  <si>
    <t>Riesgos Proceso Gestión de la Información y las Comunicaciones</t>
  </si>
  <si>
    <t>Seguridad de la información comprometida</t>
  </si>
  <si>
    <t>Eliminado</t>
  </si>
  <si>
    <t>Este se evaluo como un riesgo de corupción y quedo implicito en el riego Perdidda de la confidencialidad de la información de la gencia.</t>
  </si>
  <si>
    <t>Interrupción de negocio por desastre natural</t>
  </si>
  <si>
    <t xml:space="preserve">Se modifica </t>
  </si>
  <si>
    <t>Se evidencio que este riesgo es una causa del riesgo, perdida de disponibilidad de los servicios tecnologicos</t>
  </si>
  <si>
    <t>Fallas o pérdida de la integridad de la Información (completitud y exactitud)</t>
  </si>
  <si>
    <t>Se evidencio que este riesgo es una consecuencia del riesgo, perdida de disponibilidad de los servicios tecnologicos y que las acciones y controles se repetian con el riesgo, interrupición de negocio por desstres naturales.</t>
  </si>
  <si>
    <t>Pérdida de la confidencialidad de la información de la Agencia.</t>
  </si>
  <si>
    <t>Se mantiene aunque se ajustaron controles, plan de acción e indicadores.</t>
  </si>
  <si>
    <t>Se mantiene para el 2018</t>
  </si>
  <si>
    <t>Interrupción de la operación de negocio por problemas, fallas o daño parcial o total de los equipos críticos de la infraestructura tecnológica</t>
  </si>
  <si>
    <t>1. Implementar metodología PMP-PMI
2. Estandarizar el manejo de proyectos
3. Diseñar metodología para establecer acciones y presupuesto</t>
  </si>
  <si>
    <t>Oscar Ramos</t>
  </si>
  <si>
    <t xml:space="preserve">Jorge Bernardo </t>
  </si>
  <si>
    <t>Fernando Iregui ( Vicepresidente de Planeación, Riesgos y Entorno)</t>
  </si>
  <si>
    <t>Luis Fernando Morales</t>
  </si>
  <si>
    <t>21/121/2018</t>
  </si>
  <si>
    <t>Poldy Osorio</t>
  </si>
  <si>
    <t>Miguel Alberto Gonzales</t>
  </si>
  <si>
    <t>Heriberto Amado</t>
  </si>
  <si>
    <t xml:space="preserve">Francisco Argüello </t>
  </si>
  <si>
    <t>Jorge Bernardo Gómez Rodríguez</t>
  </si>
  <si>
    <t>Experto 5 - Equipo de Sistemas</t>
  </si>
  <si>
    <t>Luis Fernando morales Celedón</t>
  </si>
  <si>
    <t>Oscar Ferando Ramos Benavides</t>
  </si>
  <si>
    <t>VALORACIÓN DEL CONTROLES HACIA  IMPACTO</t>
  </si>
  <si>
    <t xml:space="preserve">Luis Fernando morales Celedón    
</t>
  </si>
  <si>
    <t>Poldy Paola Osorio  Alvarez</t>
  </si>
  <si>
    <t>Ingrid Johanna Maldonado Martínez</t>
  </si>
  <si>
    <t>Heriberto Amado Mateus</t>
  </si>
  <si>
    <t>Fernando Iregui Mejía</t>
  </si>
  <si>
    <t>Vicepresidente de Planeación, Riesgos y Entorno</t>
  </si>
  <si>
    <t>Coordinador GIT de Riesgos</t>
  </si>
  <si>
    <t xml:space="preserve">Coordinador GIT Sistemas de Información </t>
  </si>
  <si>
    <t>FIRMA</t>
  </si>
  <si>
    <t>PROCESO SISTEMA DE INFROMACIÓN Y COMUNICACIONES</t>
  </si>
  <si>
    <t>1. Mantenimiento preventivo y correctivo.
2. Capacidad de la plataforma tecnológica.
3. Actualización y renovación de licencias.
4. Sistemas de información integrales.
5. Sistema de gestión y seguridad de la información.
6. Plan de recuperación ante desastres.
7. Plan de Acción, definición de indicadores de gestión e identificación del riesgo de la Infraestructura Tecnológica.
8. Formular políticas, lineamientos y estrategias para el desarrollo e implementación de proyectos TIC.
9. Actividades necesarias para el adecuado desarrollo y ejecución del plan de Contratación.</t>
  </si>
  <si>
    <t>1. Realizar los mantenimientos.
2. Administrar, mejorar y renovar la plataforma tecnológica.
3. Adquirir las licencias para la operación.
4. Fomentar el uso de los sistemas de información.
5. Crear el SGSI y hacerlo funcional.
6. Gestionar los incidentes informáticos.
7. Realizar las copias de seguridad programadas.
8. Ejecutar el plan estratégico de TI.
9. Crear la arquitectura empresarial.
10. Atender las solicitudes de servicios de los usuarios.
11. Realizar las actividades de: Estudio de mercado, solicitud de cotizaciones, elaboración de estudios previos, definición de especificaciones técnicas, evaluación técnica e interventorías entre otras, necesarias para procesos pre contractuales de TIC</t>
  </si>
  <si>
    <t>1. El cumplimiento de los mantenimientos.
2. Las actualizaciones de las licencias.
3. La disponibilidad de los Sistemas.
4. La disponibilidad de la Infraestructura TI.
5. El cumplimiento de indicadores
6. El cumplimiento  de copias de seguridad.
7. El cumplimiento de indicadores en atención a usuario
8. Los reportes cuantitativos de los contratos a cargo del área.</t>
  </si>
  <si>
    <t>1. Se ejecutan las acciones necesarias planteadas en el plan de acción institucional.
2. De acuerdo a lo planeado se toman las acciones correctivas, preventivas y de mejora necesarias para el cumplimiento de las actividades.
3. Cumplir con los planes de mejoramiento y todas aquellas actividades programadas.</t>
  </si>
  <si>
    <t>Usuario Externos</t>
  </si>
  <si>
    <t xml:space="preserve">1. No cumplir con la estratégia de la organización a través del Plan Estratégico de Tecnología de Información.
</t>
  </si>
  <si>
    <t>3. Indisponibilidad de los servicios  tecnológicos.</t>
  </si>
  <si>
    <t>5. Incumplimiento del plan de acción de TI.</t>
  </si>
  <si>
    <t xml:space="preserve">No contar con una alineación estratégica que busca liderar la gestión entre la organización y el equipo de tecnología. </t>
  </si>
  <si>
    <t>2. Incumplimiento normativo.
3. Indisponibilidad de los servicios  tecnológicos.
4. Incumplimiento del plan anual de adquisiciones.
5. Incumplimiento del plan de acción de TI.
6. Pérdida de la confidencialidad, disponibilidad e integridad de la información.</t>
  </si>
  <si>
    <t>El Gobierno Nacional estable las normas asociadas a TI para el cumplimiento en las entidades del estado.</t>
  </si>
  <si>
    <t xml:space="preserve">La Agencia requiere de los servicios tecnológicos para el beneficio de la gestión de sus procesos misionales y de apoyo; estos servicios se enmarcan en todos aquellos componentes necesarios para la disponibilidad del trabajo diario como lo son ofimática, impresión, computador, internet, etc.; la no disponibilidad de estos servicios podría afectar el logro de sus objetivos y/o de responder a sus compromisos de negocio. </t>
  </si>
  <si>
    <t>El plan anual de adquisiciones busca comunicar información útil y temprana a los proveedores
potenciales de las Entidades Estatales, para que éstos participen de las adquisiciones que hace el
Estado y que se hace por la agencia durante una determinada vigencia; el no realizarlas de acuerdo artículo 74 de la Ley 1474 de 2011 no cumpliriamos a lo que se refiere con la Ley Anual de Presupuesto.</t>
  </si>
  <si>
    <t>https://www.colombiacompra.gov.co/sites/cce_public/files/cce_documentos/20150617preguntasfrecuentespaa.pdf</t>
  </si>
  <si>
    <t>http://estrategia.gobiernoenlinea.gov.co/623/articles-9337_presentacion_peti.pdf</t>
  </si>
  <si>
    <t xml:space="preserve">El plan de acción de TI esta orientado a facilitar la gestión operativa del negocio a partir de los servicios tecnológicos; el no cumplimiento del plan podría afectar el logro de los objetivos por parte de los usuarios ANI. </t>
  </si>
  <si>
    <t>La información es el activo más importante y relevante para las organizaciones, es el recurso indispensable para el desarrollo y cumplimiento misional junto con los compromisos del negocio, no garantizar su la confidencialidad, disponibilidad e integridad expondría a la organización a impactos indeseados.</t>
  </si>
  <si>
    <t xml:space="preserve">1. Brecha entre  la función social de la entidad y los lineamientos de sistemas de información y tecnología.
2. Requerimientos no alineados con los objetivos misionales.
3. Baja cultura de apropiación de TIC para el cumplimiento de los objetivos estratégicos.
</t>
  </si>
  <si>
    <t>1. Desconocimiento de la normatividad aplicable a TI.
2. No contar con los controles necesarios para el cumplimiento.</t>
  </si>
  <si>
    <t xml:space="preserve">1. Inadeacuada gestión de la capacidad y configuración de la plataforma tecnológica.
2. Falta del plan de soporte y mantenimiento.
3. Falta de recursos financieros fijos para funcionamiento.
4. No realizar la sostenibilidad de la plataforma tecnológica.
5.  Desastres. 
</t>
  </si>
  <si>
    <t>1. No publicarlo en los tiempos establecidos.
2. La no aprobación del proceso de contratación por los actores del proceso.
3. No contar con la capacidad del recurso humano para llevar a cabo los procesos planeados.</t>
  </si>
  <si>
    <t>1. Cambio en el alcance del proyecto.
2. Cambios de lineamientos de gobierno nacional.
3. Cambios en la norma.
4. No contar con la capacidad del recurso humano para el cumplimiento del plan.</t>
  </si>
  <si>
    <t xml:space="preserve">1. No contar con los esquemas de control para la protección de la información.
2. Fallas en la identificación de controles.
</t>
  </si>
  <si>
    <t xml:space="preserve">1. No contar con la capacidad del recurso humano idoneo.
2. No contar con sistemas de control y monitoreo.
</t>
  </si>
  <si>
    <t>7. Desconocimiento en los estados de gestión de TI.</t>
  </si>
  <si>
    <t>1. Sanciones.
2. Hallazgos.
3. Perdida de imagen institucional.</t>
  </si>
  <si>
    <t xml:space="preserve">1. Interrupción de procesos y actividades de negocio.
2. Pérdida de imagen.
3. Reproceso de actividades.
4. Incumplimiento de compromisos internos o externos.
</t>
  </si>
  <si>
    <t>1. No contar con proveedores calificados.
2. Incumplimiento de los compromisos institucionales.
3. Sanciones.</t>
  </si>
  <si>
    <t>1. Afectar la calificación de la Vicepresidencia en cuanto al cumplimiento de objetivos.
2. Sobre costos o tiempos o disminución de la calidad.
3. Reprocesos de actividades.</t>
  </si>
  <si>
    <t>1. Pérdida de imagen.
2. Sanciones y/o demandas.
3. Reprocesos de actividades.</t>
  </si>
  <si>
    <t>1. Interrupción de los servicios tecnológicos.
2. Inadecuada gestión de TI.
3. Perdida de imagen.
4. Incumplimiento de compromisos internos.</t>
  </si>
  <si>
    <t>Vicepresidente de Planeación Riesgos y Entorno</t>
  </si>
  <si>
    <t>Cumplimiento de lineamientos de Gobierno Digital y AE.</t>
  </si>
  <si>
    <t>Seguimiento al plan de mantenimiento.</t>
  </si>
  <si>
    <t>Creación del mapa de ruta.</t>
  </si>
  <si>
    <t>Esquema de contingencia para los servidores en la nube.</t>
  </si>
  <si>
    <t>Seguimiento al cumplimiento del cronograma.</t>
  </si>
  <si>
    <t>Seguimiento al presupuesto.</t>
  </si>
  <si>
    <t>Monitoreo al sistema integrado de gestión.</t>
  </si>
  <si>
    <t>Acceso a equipos de computo y sistemas de información bajo el control de acceso mediante validación y autenticación de usuarios y contraseñas</t>
  </si>
  <si>
    <t>Asignación de privilegios a usuarios.</t>
  </si>
  <si>
    <t>Control de acceso con el firewall.</t>
  </si>
  <si>
    <t>Equipo de Sistemas</t>
  </si>
  <si>
    <t>Profesional con conocimiento en gestión de usuarios
Software, hardware, procedimientos
Profesional Administrador de respaldos</t>
  </si>
  <si>
    <t>Profesional con conocimiento en Planeación Estratégica</t>
  </si>
  <si>
    <t>Profesional con conocimiento en Cumplimiento Normativo</t>
  </si>
  <si>
    <t>Software, Hardware, procedimeintos
Profesional con conocimientos en servicios tecnológicos</t>
  </si>
  <si>
    <t>(Actividades ejecutadas / Actividades planeadas) * 100</t>
  </si>
  <si>
    <t>1. Gerardo Reyes</t>
  </si>
  <si>
    <t xml:space="preserve">(Tiempo de servicio acordado - Tiempo de indisponibilidad) / Tiempo de servicio acordado X 100 </t>
  </si>
  <si>
    <t>1. Establecer y lograr la aprobación del plan estratégico de tenologia de información para su ejecución.
2. Contratar los sevicios necesarios de acuerdo con lo establecido en el plan de adquisiciones.
3. Cumplir con los objetivos propuestos en el sistema de proyectos de inversión del DNP.</t>
  </si>
  <si>
    <t>Presentar a la ANI la adopción de buenas prácticas de tecnología.</t>
  </si>
  <si>
    <t>Entendimiento de la gestión de TI.</t>
  </si>
  <si>
    <t>1. Apoyo a la gestión de TI.
2. Mejorar el gobierno de TI.
3. Sostenibilidad de los servicios tecnológicos.</t>
  </si>
  <si>
    <t xml:space="preserve">1. Los usuarios ANI no estén cubriendo sus necesidades para la gestión.
2. Los niveles de cumplimiento del plan no generen el valor esperado.
3. Ampliación de la brecha entre la organización y el desarrollo tecnologico. </t>
  </si>
  <si>
    <t>Monitoreo de la plataforma tecnologica</t>
  </si>
  <si>
    <t>Profesionales de TI, Recursos Tecnologicos y Recursos de Información</t>
  </si>
  <si>
    <t xml:space="preserve">
1. Activación del sistema de seguridad Enterprise Mobility + Security | Microsoft EMS.
2.Seguimiento a la política de seguridad para su cumplimiento.
3. Firma del acuerdo de confidencialidad.</t>
  </si>
  <si>
    <t>2. Incumplimiento normativo asociado TIC.</t>
  </si>
  <si>
    <t>Mantener actualizado el normograma TIC</t>
  </si>
  <si>
    <t xml:space="preserve">Realizar seguimiento al cumplimiento normativo desde la responabilidad TI </t>
  </si>
  <si>
    <t># de incumplimientos normativos identificados</t>
  </si>
  <si>
    <t>1. Incluir las actividades de cumplimiento normativo dentro del plan de acción TI.
2. Realizar una evaluación y diagnóstico del grado de cumplimiento normativo TI</t>
  </si>
  <si>
    <t>1. Mantener activas las actividades o contrato de mantenimientos tanto preventivos como correctivos sobre los equipos de cómputo críticos
2. Realizar actividades de evaluación y monitoreo de los estados de operación de plataforma tecnológica
3. Crear el plan de contingencia para los componentes tecnológicos.</t>
  </si>
  <si>
    <t>4. Reducción de recursos presupuestales por inadecuada ejecución presupuestal.</t>
  </si>
  <si>
    <t>Gerente IT</t>
  </si>
  <si>
    <t>Profesional con conocimiento o experiencia en presupuesto</t>
  </si>
  <si>
    <t>(Presupuesto ejecutado / Presupuesto planeado) * 100</t>
  </si>
  <si>
    <t>Seguimiento periódico a los avances de proyectosal plan de acción.</t>
  </si>
  <si>
    <t>Profesional con conocimiento y experiencia en gestión de proyectos</t>
  </si>
  <si>
    <t>Todo proceso interno de tecnología requiere de un seguimiento y control de las actividades operativas que permiten establecer el estado de cumplimiento de los objetivos de los proyectos orientados al mantenimiento o mejora de la  plataforma tecnológica y sobre los servicios tecnológicos.</t>
  </si>
  <si>
    <t>7. No cumplir con los objetivos de los proyectos TI.</t>
  </si>
  <si>
    <t>información basada en tableros de control.</t>
  </si>
  <si>
    <t>Seguimiento de gestión de TI (cumplimiento de los objetivos de los proyectos).</t>
  </si>
  <si>
    <t xml:space="preserve">Identificación detallada de las actividades de los proyectos de TI </t>
  </si>
  <si>
    <t># de objetivos de proyectos de TI logrados / # de objetivos de proyectos de TI planeados * 100</t>
  </si>
  <si>
    <t>Diseñar esquemas de evaluación y monitoreo al desempeño y cumplimiento de proyectos a través de seguimientos y medición</t>
  </si>
  <si>
    <t>Seguimiento al cumplimiento de los planes registrados en PETI</t>
  </si>
  <si>
    <t>.0</t>
  </si>
  <si>
    <t>6. Pérdida de la confidencialidad e integridad de la información.</t>
  </si>
  <si>
    <t>% de alineación del PETI con el plan estrategico de la Entidad</t>
  </si>
  <si>
    <t>1. Desarticulación de la estratégia de la organización  y el Plan Estratégico de Tecnología de Información.</t>
  </si>
  <si>
    <t xml:space="preserve">1. Actualización del plan anual de adquisiciones
2. Priorizar las  adquisiciones de acuerdo a necesidades </t>
  </si>
  <si>
    <t xml:space="preserve">
1. Presentación de informes de seguimiento de la ejecución del plan de acción
</t>
  </si>
  <si>
    <t># de incidentes de seguridad de la información (confidencialidad, d e integridad) atendidos  / # de incidentes de seguridad de la información (confidencialidad,  e integridad) reportados * 100</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</si>
</sst>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240A]dddd\,\ d\ &quot;de&quot;\ mmmm\ &quot;de&quot;\ yyyy"/>
    <numFmt numFmtId="187" formatCode="&quot;00&quot;#"/>
    <numFmt numFmtId="188" formatCode="&quot;FECHA:&quot;\ mmmm\ dd\ &quot;de&quot;\ 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240A]h:mm:ss\ AM/PM"/>
  </numFmts>
  <fonts count="120">
    <font>
      <sz val="10"/>
      <name val="Arial"/>
      <family val="0"/>
    </font>
    <font>
      <sz val="11"/>
      <color indexed="8"/>
      <name val="Calibri"/>
      <family val="2"/>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b/>
      <sz val="14"/>
      <color indexed="9"/>
      <name val="Arial"/>
      <family val="2"/>
    </font>
    <font>
      <sz val="14"/>
      <name val="Arial"/>
      <family val="2"/>
    </font>
    <font>
      <b/>
      <sz val="10"/>
      <color indexed="9"/>
      <name val="Arial"/>
      <family val="2"/>
    </font>
    <font>
      <b/>
      <sz val="20"/>
      <name val="Arial"/>
      <family val="2"/>
    </font>
    <font>
      <b/>
      <sz val="16"/>
      <name val="Tahoma"/>
      <family val="2"/>
    </font>
    <font>
      <b/>
      <sz val="24"/>
      <name val="Arial"/>
      <family val="2"/>
    </font>
    <font>
      <b/>
      <sz val="12"/>
      <name val="Tahoma"/>
      <family val="2"/>
    </font>
    <font>
      <sz val="12"/>
      <name val="Tahoma"/>
      <family val="2"/>
    </font>
    <font>
      <b/>
      <sz val="11"/>
      <name val="Tahoma"/>
      <family val="2"/>
    </font>
    <font>
      <sz val="16"/>
      <name val="Arial"/>
      <family val="2"/>
    </font>
    <font>
      <b/>
      <sz val="9"/>
      <name val="Tahoma"/>
      <family val="2"/>
    </font>
    <font>
      <b/>
      <sz val="11"/>
      <name val="Arial"/>
      <family val="2"/>
    </font>
    <font>
      <sz val="11"/>
      <name val="Arial"/>
      <family val="2"/>
    </font>
    <font>
      <sz val="9"/>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sz val="14"/>
      <name val="Arial Narrow"/>
      <family val="2"/>
    </font>
    <font>
      <sz val="16"/>
      <name val="Arial Narrow"/>
      <family val="2"/>
    </font>
    <font>
      <sz val="13"/>
      <name val="Arial"/>
      <family val="2"/>
    </font>
    <font>
      <b/>
      <sz val="30"/>
      <name val="Arial"/>
      <family val="2"/>
    </font>
    <font>
      <sz val="18"/>
      <name val="Arial Narrow"/>
      <family val="2"/>
    </font>
    <font>
      <b/>
      <sz val="2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libri Light"/>
      <family val="2"/>
    </font>
    <font>
      <b/>
      <sz val="13"/>
      <color indexed="62"/>
      <name val="Calibri"/>
      <family val="2"/>
    </font>
    <font>
      <b/>
      <sz val="11"/>
      <color indexed="8"/>
      <name val="Calibri"/>
      <family val="2"/>
    </font>
    <font>
      <sz val="10"/>
      <color indexed="9"/>
      <name val="Arial"/>
      <family val="2"/>
    </font>
    <font>
      <sz val="10"/>
      <color indexed="10"/>
      <name val="Arial"/>
      <family val="2"/>
    </font>
    <font>
      <sz val="9"/>
      <color indexed="10"/>
      <name val="Arial"/>
      <family val="2"/>
    </font>
    <font>
      <sz val="9"/>
      <color indexed="10"/>
      <name val="Arial Narrow"/>
      <family val="2"/>
    </font>
    <font>
      <sz val="10"/>
      <name val="Calibri"/>
      <family val="2"/>
    </font>
    <font>
      <b/>
      <sz val="12"/>
      <color indexed="10"/>
      <name val="Calibri"/>
      <family val="2"/>
    </font>
    <font>
      <b/>
      <sz val="12"/>
      <name val="Calibri"/>
      <family val="2"/>
    </font>
    <font>
      <sz val="12"/>
      <name val="Calibri"/>
      <family val="2"/>
    </font>
    <font>
      <sz val="14"/>
      <name val="Calibri"/>
      <family val="2"/>
    </font>
    <font>
      <b/>
      <sz val="10"/>
      <name val="Calibri"/>
      <family val="2"/>
    </font>
    <font>
      <b/>
      <sz val="11"/>
      <name val="Calibri"/>
      <family val="2"/>
    </font>
    <font>
      <sz val="9"/>
      <color indexed="10"/>
      <name val="Calibri"/>
      <family val="2"/>
    </font>
    <font>
      <sz val="9"/>
      <name val="Calibri"/>
      <family val="2"/>
    </font>
    <font>
      <b/>
      <sz val="14"/>
      <name val="Calibri"/>
      <family val="2"/>
    </font>
    <font>
      <b/>
      <sz val="12"/>
      <color indexed="49"/>
      <name val="Calibri"/>
      <family val="2"/>
    </font>
    <font>
      <b/>
      <sz val="11"/>
      <color indexed="8"/>
      <name val="Arial"/>
      <family val="2"/>
    </font>
    <font>
      <sz val="11"/>
      <color indexed="8"/>
      <name val="Arial"/>
      <family val="2"/>
    </font>
    <font>
      <sz val="15"/>
      <color indexed="8"/>
      <name val="Calibri Light"/>
      <family val="2"/>
    </font>
    <font>
      <b/>
      <sz val="15"/>
      <color indexed="8"/>
      <name val="Calibri Light"/>
      <family val="2"/>
    </font>
    <font>
      <b/>
      <sz val="15"/>
      <name val="Calibri Light"/>
      <family val="2"/>
    </font>
    <font>
      <sz val="15"/>
      <name val="Calibri Light"/>
      <family val="2"/>
    </font>
    <font>
      <sz val="10"/>
      <color indexed="49"/>
      <name val="Calibri"/>
      <family val="2"/>
    </font>
    <font>
      <sz val="11"/>
      <name val="Calibri"/>
      <family val="2"/>
    </font>
    <font>
      <sz val="14"/>
      <color indexed="8"/>
      <name val="Arial Narrow"/>
      <family val="2"/>
    </font>
    <font>
      <b/>
      <sz val="18"/>
      <color indexed="10"/>
      <name val="Arial Narrow"/>
      <family val="2"/>
    </font>
    <font>
      <b/>
      <i/>
      <sz val="15"/>
      <color indexed="8"/>
      <name val="Calibri Light"/>
      <family val="2"/>
    </font>
    <font>
      <b/>
      <i/>
      <sz val="15"/>
      <name val="Calibri Light"/>
      <family val="2"/>
    </font>
    <font>
      <b/>
      <sz val="16"/>
      <color indexed="10"/>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0"/>
      <name val="Arial"/>
      <family val="2"/>
    </font>
    <font>
      <sz val="10"/>
      <color theme="0"/>
      <name val="Arial"/>
      <family val="2"/>
    </font>
    <font>
      <sz val="10"/>
      <color rgb="FFFF0000"/>
      <name val="Arial"/>
      <family val="2"/>
    </font>
    <font>
      <sz val="9"/>
      <color rgb="FFFF0000"/>
      <name val="Arial"/>
      <family val="2"/>
    </font>
    <font>
      <sz val="9"/>
      <color rgb="FFFF0000"/>
      <name val="Arial Narrow"/>
      <family val="2"/>
    </font>
    <font>
      <b/>
      <sz val="12"/>
      <color rgb="FFFF0000"/>
      <name val="Calibri"/>
      <family val="2"/>
    </font>
    <font>
      <sz val="9"/>
      <color rgb="FFFF0000"/>
      <name val="Calibri"/>
      <family val="2"/>
    </font>
    <font>
      <b/>
      <sz val="12"/>
      <color theme="3" tint="0.39998000860214233"/>
      <name val="Calibri"/>
      <family val="2"/>
    </font>
    <font>
      <b/>
      <sz val="11"/>
      <color theme="1"/>
      <name val="Arial"/>
      <family val="2"/>
    </font>
    <font>
      <sz val="11"/>
      <color theme="1"/>
      <name val="Arial"/>
      <family val="2"/>
    </font>
    <font>
      <sz val="15"/>
      <color theme="1"/>
      <name val="Calibri Light"/>
      <family val="2"/>
    </font>
    <font>
      <b/>
      <sz val="15"/>
      <color theme="1"/>
      <name val="Calibri Light"/>
      <family val="2"/>
    </font>
    <font>
      <sz val="10"/>
      <color theme="3" tint="0.39998000860214233"/>
      <name val="Calibri"/>
      <family val="2"/>
    </font>
    <font>
      <sz val="14"/>
      <color theme="1"/>
      <name val="Arial Narrow"/>
      <family val="2"/>
    </font>
    <font>
      <b/>
      <sz val="18"/>
      <color rgb="FFFF0000"/>
      <name val="Arial Narrow"/>
      <family val="2"/>
    </font>
    <font>
      <b/>
      <i/>
      <sz val="15"/>
      <color theme="1"/>
      <name val="Calibri Light"/>
      <family val="2"/>
    </font>
    <font>
      <sz val="12"/>
      <color rgb="FFFF0000"/>
      <name val="Arial"/>
      <family val="2"/>
    </font>
    <font>
      <b/>
      <sz val="16"/>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666699"/>
        <bgColor indexed="64"/>
      </patternFill>
    </fill>
    <fill>
      <patternFill patternType="solid">
        <fgColor indexed="9"/>
        <bgColor indexed="64"/>
      </patternFill>
    </fill>
    <fill>
      <patternFill patternType="solid">
        <fgColor rgb="FF00B050"/>
        <bgColor indexed="64"/>
      </patternFill>
    </fill>
    <fill>
      <patternFill patternType="solid">
        <fgColor rgb="FFFF0000"/>
        <bgColor indexed="64"/>
      </patternFill>
    </fill>
    <fill>
      <patternFill patternType="solid">
        <fgColor theme="5" tint="-0.4999699890613556"/>
        <bgColor indexed="64"/>
      </patternFill>
    </fill>
    <fill>
      <patternFill patternType="solid">
        <fgColor rgb="FFFFFF0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indexed="22"/>
        <bgColor indexed="64"/>
      </patternFill>
    </fill>
  </fills>
  <borders count="1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medium"/>
      <top style="thin"/>
      <bottom>
        <color indexed="63"/>
      </bottom>
    </border>
    <border>
      <left style="medium"/>
      <right style="thin"/>
      <top>
        <color indexed="63"/>
      </top>
      <bottom style="thin"/>
    </border>
    <border>
      <left style="thin"/>
      <right>
        <color indexed="63"/>
      </right>
      <top style="thin"/>
      <bottom style="medium"/>
    </border>
    <border>
      <left style="thin"/>
      <right>
        <color indexed="63"/>
      </right>
      <top style="medium"/>
      <bottom style="thin"/>
    </border>
    <border>
      <left style="medium"/>
      <right style="thin"/>
      <top style="thin"/>
      <bottom>
        <color indexed="63"/>
      </bottom>
    </border>
    <border>
      <left style="medium"/>
      <right style="medium"/>
      <top>
        <color indexed="63"/>
      </top>
      <bottom style="thin"/>
    </border>
    <border>
      <left/>
      <right style="hair"/>
      <top style="medium"/>
      <bottom style="thin"/>
    </border>
    <border>
      <left style="hair"/>
      <right style="hair"/>
      <top style="medium"/>
      <bottom style="hair"/>
    </border>
    <border>
      <left style="hair"/>
      <right style="hair"/>
      <top style="hair"/>
      <bottom style="hair"/>
    </border>
    <border>
      <left style="medium"/>
      <right style="hair"/>
      <top style="hair"/>
      <bottom/>
    </border>
    <border>
      <left style="hair"/>
      <right/>
      <top style="hair"/>
      <bottom/>
    </border>
    <border>
      <left style="hair"/>
      <right style="hair"/>
      <top style="hair"/>
      <bottom/>
    </border>
    <border>
      <left style="medium"/>
      <right style="hair"/>
      <top style="thin"/>
      <bottom/>
    </border>
    <border>
      <left style="hair"/>
      <right style="hair"/>
      <top style="thin"/>
      <bottom/>
    </border>
    <border>
      <left style="thin"/>
      <right style="thin"/>
      <top style="medium"/>
      <bottom style="medium"/>
    </border>
    <border>
      <left style="medium"/>
      <right style="thin"/>
      <top style="medium"/>
      <bottom style="medium"/>
    </border>
    <border>
      <left style="hair"/>
      <right style="hair"/>
      <top style="thin"/>
      <bottom style="double"/>
    </border>
    <border>
      <left style="hair"/>
      <right style="hair"/>
      <top style="thin"/>
      <bottom style="thin"/>
    </border>
    <border>
      <left style="hair"/>
      <right style="hair"/>
      <top style="thin"/>
      <bottom style="medium"/>
    </border>
    <border>
      <left style="hair"/>
      <right style="hair"/>
      <top style="hair"/>
      <bottom style="double"/>
    </border>
    <border>
      <left style="hair"/>
      <right style="hair"/>
      <top/>
      <bottom style="hair"/>
    </border>
    <border>
      <left style="hair"/>
      <right style="hair"/>
      <top style="thin"/>
      <bottom style="hair"/>
    </border>
    <border>
      <left style="hair"/>
      <right style="hair"/>
      <top style="hair"/>
      <bottom style="thin"/>
    </border>
    <border>
      <left style="hair"/>
      <right style="hair"/>
      <top style="hair"/>
      <bottom style="medium"/>
    </border>
    <border>
      <left style="hair"/>
      <right/>
      <top style="medium"/>
      <bottom style="thin"/>
    </border>
    <border>
      <left style="thin"/>
      <right style="hair"/>
      <top style="thin"/>
      <bottom style="thin"/>
    </border>
    <border>
      <left/>
      <right style="hair"/>
      <top style="thin"/>
      <bottom style="thin"/>
    </border>
    <border>
      <left style="hair"/>
      <right/>
      <top style="thin"/>
      <bottom style="thin"/>
    </border>
    <border>
      <left style="thin"/>
      <right style="hair"/>
      <top style="thin"/>
      <bottom style="medium"/>
    </border>
    <border>
      <left/>
      <right style="hair"/>
      <top style="thin"/>
      <bottom style="medium"/>
    </border>
    <border>
      <left style="hair"/>
      <right/>
      <top style="thin"/>
      <bottom style="medium"/>
    </border>
    <border>
      <left style="medium"/>
      <right style="hair"/>
      <top/>
      <bottom style="thin"/>
    </border>
    <border>
      <left style="medium"/>
      <right style="hair"/>
      <top style="medium"/>
      <bottom style="thin"/>
    </border>
    <border>
      <left style="hair"/>
      <right style="hair"/>
      <top style="medium"/>
      <bottom style="thin"/>
    </border>
    <border>
      <left style="hair"/>
      <right style="hair"/>
      <top/>
      <bottom style="double"/>
    </border>
    <border>
      <left/>
      <right style="hair"/>
      <top/>
      <bottom style="double"/>
    </border>
    <border>
      <left style="hair"/>
      <right style="medium"/>
      <top/>
      <bottom style="double"/>
    </border>
    <border>
      <left style="hair"/>
      <right style="hair"/>
      <top/>
      <bottom style="thin"/>
    </border>
    <border>
      <left/>
      <right style="hair"/>
      <top/>
      <bottom style="thin"/>
    </border>
    <border>
      <left style="hair"/>
      <right style="medium"/>
      <top style="thin"/>
      <bottom style="thin"/>
    </border>
    <border>
      <left style="hair"/>
      <right style="medium"/>
      <top style="thin"/>
      <bottom style="medium"/>
    </border>
    <border>
      <left style="medium">
        <color rgb="FF2C2C2C"/>
      </left>
      <right style="medium">
        <color rgb="FF2C2C2C"/>
      </right>
      <top style="medium">
        <color rgb="FF2C2C2C"/>
      </top>
      <bottom style="medium">
        <color rgb="FF2C2C2C"/>
      </bottom>
    </border>
    <border>
      <left/>
      <right style="medium">
        <color rgb="FF2C2C2C"/>
      </right>
      <top style="medium">
        <color rgb="FF2C2C2C"/>
      </top>
      <bottom style="medium">
        <color rgb="FF2C2C2C"/>
      </bottom>
    </border>
    <border>
      <left/>
      <right style="medium">
        <color rgb="FF2C2C2C"/>
      </right>
      <top/>
      <bottom/>
    </border>
    <border>
      <left/>
      <right style="medium">
        <color rgb="FF2C2C2C"/>
      </right>
      <top/>
      <bottom style="medium">
        <color rgb="FF2C2C2C"/>
      </bottom>
    </border>
    <border>
      <left style="medium"/>
      <right style="thin"/>
      <top style="medium"/>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medium"/>
      <right>
        <color indexed="63"/>
      </right>
      <top style="medium"/>
      <bottom style="thin"/>
    </border>
    <border>
      <left style="medium"/>
      <right style="medium"/>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hair"/>
      <right style="medium"/>
      <top/>
      <bottom style="thin"/>
    </border>
    <border>
      <left style="medium"/>
      <right>
        <color indexed="63"/>
      </right>
      <top style="medium"/>
      <bottom style="medium"/>
    </border>
    <border>
      <left>
        <color indexed="63"/>
      </left>
      <right style="medium"/>
      <top style="medium"/>
      <bottom style="thin"/>
    </border>
    <border>
      <left>
        <color indexed="63"/>
      </left>
      <right>
        <color indexed="63"/>
      </right>
      <top style="medium"/>
      <bottom style="medium"/>
    </border>
    <border>
      <left style="thin"/>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color rgb="FF2C2C2C"/>
      </left>
      <right style="medium">
        <color rgb="FF2C2C2C"/>
      </right>
      <top style="medium">
        <color rgb="FF2C2C2C"/>
      </top>
      <bottom/>
    </border>
    <border>
      <left style="medium">
        <color rgb="FF2C2C2C"/>
      </left>
      <right style="medium">
        <color rgb="FF2C2C2C"/>
      </right>
      <top/>
      <bottom/>
    </border>
    <border>
      <left style="medium">
        <color rgb="FF2C2C2C"/>
      </left>
      <right style="medium">
        <color rgb="FF2C2C2C"/>
      </right>
      <top/>
      <bottom style="medium">
        <color rgb="FF2C2C2C"/>
      </bottom>
    </border>
    <border>
      <left style="medium"/>
      <right style="medium"/>
      <top>
        <color indexed="63"/>
      </top>
      <bottom>
        <color indexed="63"/>
      </bottom>
    </border>
    <border>
      <left style="medium"/>
      <right style="hair"/>
      <top style="thin"/>
      <bottom style="medium"/>
    </border>
    <border>
      <left style="hair"/>
      <right style="thin"/>
      <top style="thin"/>
      <bottom style="medium"/>
    </border>
    <border>
      <left style="hair"/>
      <right style="thin"/>
      <top style="thin"/>
      <bottom style="thin"/>
    </border>
    <border>
      <left style="medium"/>
      <right style="hair"/>
      <top style="thin"/>
      <bottom style="thin"/>
    </border>
    <border>
      <left style="hair"/>
      <right style="thin"/>
      <top/>
      <bottom style="double"/>
    </border>
    <border>
      <left style="hair"/>
      <right/>
      <top style="double"/>
      <bottom style="thin"/>
    </border>
    <border>
      <left>
        <color indexed="63"/>
      </left>
      <right style="thin"/>
      <top style="double"/>
      <bottom style="thin"/>
    </border>
    <border>
      <left style="medium"/>
      <right style="hair"/>
      <top/>
      <bottom style="double"/>
    </border>
    <border>
      <left style="hair"/>
      <right/>
      <top/>
      <bottom style="double"/>
    </border>
    <border>
      <left style="thin"/>
      <right style="hair"/>
      <top/>
      <bottom style="double"/>
    </border>
    <border>
      <left style="medium"/>
      <right>
        <color indexed="63"/>
      </right>
      <top style="double"/>
      <bottom style="thin"/>
    </border>
    <border>
      <left/>
      <right style="hair"/>
      <top style="double"/>
      <bottom style="thin"/>
    </border>
    <border>
      <left style="thin"/>
      <right>
        <color indexed="63"/>
      </right>
      <top style="double"/>
      <bottom style="thin"/>
    </border>
    <border>
      <left style="hair"/>
      <right style="medium"/>
      <top style="medium"/>
      <bottom style="thin"/>
    </border>
    <border>
      <left style="thin"/>
      <right style="hair"/>
      <top style="medium"/>
      <bottom style="thin"/>
    </border>
    <border>
      <left style="hair"/>
      <right style="thin"/>
      <top style="medium"/>
      <bottom style="thin"/>
    </border>
    <border>
      <left style="hair"/>
      <right/>
      <top style="medium"/>
      <bottom style="medium"/>
    </border>
    <border>
      <left/>
      <right style="hair"/>
      <top style="medium"/>
      <bottom style="medium"/>
    </border>
    <border>
      <left style="medium"/>
      <right style="hair"/>
      <top style="thin"/>
      <bottom style="hair"/>
    </border>
    <border>
      <left style="medium"/>
      <right style="hair"/>
      <top style="hair"/>
      <bottom style="hair"/>
    </border>
    <border>
      <left style="medium"/>
      <right style="hair"/>
      <top style="hair"/>
      <bottom style="thin"/>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style="thin"/>
      <bottom style="double"/>
    </border>
    <border>
      <left/>
      <right/>
      <top style="double"/>
      <bottom style="thin"/>
    </border>
    <border>
      <left/>
      <right style="medium"/>
      <top style="double"/>
      <bottom style="thin"/>
    </border>
    <border>
      <left style="medium"/>
      <right style="hair"/>
      <top style="thin"/>
      <bottom style="double"/>
    </border>
    <border>
      <left style="medium"/>
      <right style="hair"/>
      <top/>
      <bottom style="hair"/>
    </border>
    <border>
      <left style="medium"/>
      <right style="hair"/>
      <top style="hair"/>
      <bottom style="medium"/>
    </border>
    <border>
      <left style="hair"/>
      <right style="medium"/>
      <top/>
      <bottom style="hair"/>
    </border>
    <border>
      <left style="hair"/>
      <right style="medium"/>
      <top style="hair"/>
      <bottom style="medium"/>
    </border>
    <border>
      <left style="hair"/>
      <right style="medium"/>
      <top style="medium"/>
      <bottom style="hair"/>
    </border>
    <border>
      <left style="hair"/>
      <right style="medium"/>
      <top style="hair"/>
      <bottom/>
    </border>
    <border>
      <left>
        <color indexed="63"/>
      </left>
      <right style="medium"/>
      <top style="thin"/>
      <bottom>
        <color indexed="63"/>
      </bottom>
    </border>
    <border>
      <left style="thin"/>
      <right style="medium"/>
      <top>
        <color indexed="63"/>
      </top>
      <bottom style="thin"/>
    </border>
    <border>
      <left style="thin"/>
      <right style="medium"/>
      <top style="thin"/>
      <bottom>
        <color indexed="63"/>
      </bottom>
    </border>
    <border>
      <left style="hair"/>
      <right style="medium"/>
      <top style="hair"/>
      <bottom style="double"/>
    </border>
    <border>
      <left style="medium"/>
      <right style="hair"/>
      <top style="medium"/>
      <bottom style="hair"/>
    </border>
    <border>
      <left style="medium"/>
      <right style="hair"/>
      <top style="hair"/>
      <bottom style="double"/>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thin"/>
      <right style="medium"/>
      <top style="medium"/>
      <bottom style="medium"/>
    </border>
    <border>
      <left style="hair"/>
      <right/>
      <top style="thin"/>
      <bottom/>
    </border>
    <border>
      <left/>
      <right style="hair"/>
      <top style="thin"/>
      <bottom/>
    </border>
    <border>
      <left style="hair"/>
      <right/>
      <top/>
      <bottom style="thin"/>
    </border>
    <border>
      <left style="hair"/>
      <right style="hair"/>
      <top/>
      <bottom/>
    </border>
    <border>
      <left/>
      <right style="hair"/>
      <top style="medium"/>
      <bottom/>
    </border>
    <border>
      <left/>
      <right style="hair"/>
      <top/>
      <bottom/>
    </border>
    <border>
      <left/>
      <right style="hair"/>
      <top/>
      <bottom style="medium"/>
    </border>
    <border>
      <left/>
      <right style="hair"/>
      <top style="medium"/>
      <bottom style="hair"/>
    </border>
    <border>
      <left/>
      <right style="hair"/>
      <top style="hair"/>
      <bottom style="hair"/>
    </border>
    <border>
      <left/>
      <right style="hair"/>
      <top style="hair"/>
      <bottom/>
    </border>
    <border>
      <left style="hair"/>
      <right/>
      <top/>
      <bottom/>
    </border>
    <border>
      <left style="hair"/>
      <right/>
      <top style="medium"/>
      <bottom style="hair"/>
    </border>
    <border>
      <left/>
      <right/>
      <top style="medium"/>
      <bottom style="hair"/>
    </border>
    <border>
      <left/>
      <right style="medium"/>
      <top style="medium"/>
      <bottom style="hair"/>
    </border>
    <border>
      <left/>
      <right style="medium"/>
      <top style="hair"/>
      <bottom/>
    </border>
    <border>
      <left style="hair"/>
      <right/>
      <top style="hair"/>
      <bottom style="hair"/>
    </border>
    <border>
      <left/>
      <right/>
      <top style="hair"/>
      <bottom style="hair"/>
    </border>
    <border>
      <left>
        <color indexed="63"/>
      </left>
      <right style="medium"/>
      <top style="thin"/>
      <bottom style="medium"/>
    </border>
    <border>
      <left style="medium"/>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1" borderId="1" applyNumberFormat="0" applyAlignment="0" applyProtection="0"/>
    <xf numFmtId="0" fontId="86" fillId="22" borderId="2" applyNumberFormat="0" applyAlignment="0" applyProtection="0"/>
    <xf numFmtId="0" fontId="87" fillId="0" borderId="3" applyNumberFormat="0" applyFill="0" applyAlignment="0" applyProtection="0"/>
    <xf numFmtId="0" fontId="88" fillId="0" borderId="4" applyNumberFormat="0" applyFill="0" applyAlignment="0" applyProtection="0"/>
    <xf numFmtId="0" fontId="89" fillId="0" borderId="0" applyNumberFormat="0" applyFill="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90" fillId="29" borderId="1"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9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5" fillId="21" borderId="6"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7" applyNumberFormat="0" applyFill="0" applyAlignment="0" applyProtection="0"/>
    <xf numFmtId="0" fontId="89" fillId="0" borderId="8" applyNumberFormat="0" applyFill="0" applyAlignment="0" applyProtection="0"/>
    <xf numFmtId="0" fontId="100" fillId="0" borderId="9" applyNumberFormat="0" applyFill="0" applyAlignment="0" applyProtection="0"/>
  </cellStyleXfs>
  <cellXfs count="935">
    <xf numFmtId="0" fontId="0" fillId="0" borderId="0" xfId="0" applyAlignment="1">
      <alignment/>
    </xf>
    <xf numFmtId="0" fontId="0" fillId="0" borderId="0" xfId="0" applyBorder="1" applyAlignment="1">
      <alignment/>
    </xf>
    <xf numFmtId="0" fontId="9" fillId="0" borderId="0" xfId="0" applyFont="1" applyAlignment="1">
      <alignment/>
    </xf>
    <xf numFmtId="0" fontId="10"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7" fillId="0" borderId="11" xfId="0" applyFont="1" applyBorder="1" applyAlignment="1">
      <alignment horizontal="center" vertical="top" wrapText="1"/>
    </xf>
    <xf numFmtId="0" fontId="10" fillId="33"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Border="1" applyAlignment="1">
      <alignment horizontal="center" vertical="center" wrapText="1"/>
    </xf>
    <xf numFmtId="0" fontId="10" fillId="34" borderId="1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horizontal="center" vertical="center"/>
    </xf>
    <xf numFmtId="0" fontId="0" fillId="0" borderId="10" xfId="0" applyFont="1" applyBorder="1" applyAlignment="1">
      <alignment/>
    </xf>
    <xf numFmtId="0" fontId="5" fillId="0" borderId="0" xfId="0" applyFont="1" applyFill="1" applyBorder="1" applyAlignment="1">
      <alignment horizontal="center" wrapText="1"/>
    </xf>
    <xf numFmtId="0" fontId="0" fillId="0" borderId="0" xfId="0" applyFont="1" applyAlignment="1">
      <alignment wrapText="1"/>
    </xf>
    <xf numFmtId="0" fontId="13" fillId="35" borderId="0" xfId="0" applyFont="1" applyFill="1" applyBorder="1" applyAlignment="1">
      <alignment horizontal="center" vertical="center"/>
    </xf>
    <xf numFmtId="0" fontId="7" fillId="0" borderId="13" xfId="0" applyFont="1" applyBorder="1" applyAlignment="1">
      <alignment horizontal="center" vertical="top" wrapText="1"/>
    </xf>
    <xf numFmtId="0" fontId="101" fillId="36" borderId="14" xfId="0" applyFont="1" applyFill="1" applyBorder="1" applyAlignment="1">
      <alignment vertical="top" wrapText="1"/>
    </xf>
    <xf numFmtId="0" fontId="101" fillId="37" borderId="14" xfId="0" applyFont="1" applyFill="1" applyBorder="1" applyAlignment="1">
      <alignment vertical="top" wrapText="1"/>
    </xf>
    <xf numFmtId="0" fontId="101" fillId="37" borderId="14" xfId="0" applyFont="1" applyFill="1" applyBorder="1" applyAlignment="1">
      <alignment horizontal="center" vertical="center" wrapText="1"/>
    </xf>
    <xf numFmtId="0" fontId="101" fillId="37" borderId="14" xfId="0" applyFont="1" applyFill="1" applyBorder="1" applyAlignment="1">
      <alignment horizontal="center" vertical="top" wrapText="1"/>
    </xf>
    <xf numFmtId="0" fontId="101" fillId="38" borderId="14" xfId="0" applyFont="1" applyFill="1" applyBorder="1" applyAlignment="1">
      <alignment horizontal="center" vertical="center" wrapText="1"/>
    </xf>
    <xf numFmtId="0" fontId="0" fillId="0" borderId="0" xfId="0" applyFont="1" applyBorder="1" applyAlignment="1">
      <alignment horizontal="left" vertical="center"/>
    </xf>
    <xf numFmtId="0" fontId="101" fillId="36" borderId="14" xfId="0" applyFont="1" applyFill="1" applyBorder="1" applyAlignment="1">
      <alignment horizontal="right" vertical="top" wrapText="1"/>
    </xf>
    <xf numFmtId="0" fontId="101" fillId="37" borderId="14" xfId="0" applyFont="1" applyFill="1" applyBorder="1" applyAlignment="1">
      <alignment horizontal="right" vertical="top" wrapText="1"/>
    </xf>
    <xf numFmtId="0" fontId="101" fillId="36" borderId="14" xfId="0" applyFont="1" applyFill="1" applyBorder="1" applyAlignment="1">
      <alignment horizontal="center" vertical="center" wrapText="1"/>
    </xf>
    <xf numFmtId="0" fontId="102" fillId="36" borderId="14" xfId="0" applyFont="1" applyFill="1" applyBorder="1" applyAlignment="1">
      <alignment vertical="top" wrapText="1"/>
    </xf>
    <xf numFmtId="0" fontId="102" fillId="36" borderId="15" xfId="0" applyFont="1" applyFill="1" applyBorder="1" applyAlignment="1">
      <alignment vertical="top" wrapText="1"/>
    </xf>
    <xf numFmtId="0" fontId="101" fillId="37" borderId="16" xfId="0" applyFont="1" applyFill="1" applyBorder="1" applyAlignment="1">
      <alignment vertical="top" wrapText="1"/>
    </xf>
    <xf numFmtId="0" fontId="101" fillId="38" borderId="14" xfId="0" applyFont="1" applyFill="1" applyBorder="1" applyAlignment="1">
      <alignment horizontal="right" vertical="top" wrapText="1"/>
    </xf>
    <xf numFmtId="0" fontId="101" fillId="38" borderId="14" xfId="0" applyFont="1" applyFill="1" applyBorder="1" applyAlignment="1">
      <alignment vertical="top" wrapText="1"/>
    </xf>
    <xf numFmtId="0" fontId="101" fillId="38" borderId="16" xfId="0" applyFont="1" applyFill="1" applyBorder="1" applyAlignment="1">
      <alignment vertical="top" wrapText="1"/>
    </xf>
    <xf numFmtId="0" fontId="7" fillId="39" borderId="14" xfId="0" applyFont="1" applyFill="1" applyBorder="1" applyAlignment="1">
      <alignment horizontal="right" vertical="top" wrapText="1"/>
    </xf>
    <xf numFmtId="0" fontId="7" fillId="39" borderId="14" xfId="0" applyFont="1" applyFill="1" applyBorder="1" applyAlignment="1">
      <alignment horizontal="center" vertical="center" wrapText="1"/>
    </xf>
    <xf numFmtId="0" fontId="7" fillId="39" borderId="14" xfId="0" applyFont="1" applyFill="1" applyBorder="1" applyAlignment="1">
      <alignment vertical="top" wrapText="1"/>
    </xf>
    <xf numFmtId="0" fontId="0" fillId="39" borderId="15" xfId="0" applyFont="1" applyFill="1" applyBorder="1" applyAlignment="1">
      <alignment vertical="top" wrapText="1"/>
    </xf>
    <xf numFmtId="0" fontId="0" fillId="0" borderId="17" xfId="0" applyBorder="1" applyAlignment="1">
      <alignment/>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03" fillId="0" borderId="0" xfId="0" applyFont="1" applyBorder="1" applyAlignment="1">
      <alignment horizontal="center" vertical="center"/>
    </xf>
    <xf numFmtId="0" fontId="4" fillId="0" borderId="10" xfId="0" applyFont="1" applyBorder="1" applyAlignment="1">
      <alignment/>
    </xf>
    <xf numFmtId="0" fontId="5" fillId="39" borderId="10" xfId="0" applyFont="1" applyFill="1" applyBorder="1" applyAlignment="1">
      <alignment horizontal="center" vertical="center" wrapText="1"/>
    </xf>
    <xf numFmtId="0" fontId="0" fillId="0" borderId="0" xfId="0" applyAlignment="1">
      <alignment horizontal="center"/>
    </xf>
    <xf numFmtId="0" fontId="5" fillId="0" borderId="0" xfId="0" applyFont="1" applyBorder="1" applyAlignment="1">
      <alignment wrapText="1"/>
    </xf>
    <xf numFmtId="0" fontId="0" fillId="0" borderId="0" xfId="0" applyBorder="1" applyAlignment="1">
      <alignment horizontal="center"/>
    </xf>
    <xf numFmtId="0" fontId="5" fillId="40" borderId="10" xfId="0" applyFont="1" applyFill="1" applyBorder="1" applyAlignment="1">
      <alignment horizontal="center" vertical="center" wrapText="1"/>
    </xf>
    <xf numFmtId="0" fontId="8" fillId="33" borderId="18" xfId="0" applyFont="1" applyFill="1" applyBorder="1" applyAlignment="1">
      <alignment vertical="center" wrapText="1"/>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8" fillId="33" borderId="21" xfId="0" applyFont="1" applyFill="1" applyBorder="1" applyAlignment="1">
      <alignment vertical="center" wrapText="1"/>
    </xf>
    <xf numFmtId="0" fontId="8" fillId="33" borderId="22" xfId="0" applyFont="1" applyFill="1" applyBorder="1" applyAlignment="1">
      <alignment vertical="center" wrapText="1"/>
    </xf>
    <xf numFmtId="0" fontId="0" fillId="39" borderId="10" xfId="0" applyFont="1" applyFill="1" applyBorder="1" applyAlignment="1">
      <alignment/>
    </xf>
    <xf numFmtId="0" fontId="0" fillId="36" borderId="23" xfId="0" applyFont="1" applyFill="1" applyBorder="1" applyAlignment="1">
      <alignment/>
    </xf>
    <xf numFmtId="0" fontId="0" fillId="36" borderId="10" xfId="0" applyFont="1" applyFill="1" applyBorder="1" applyAlignment="1">
      <alignment/>
    </xf>
    <xf numFmtId="0" fontId="0" fillId="36" borderId="10" xfId="0" applyFont="1" applyFill="1" applyBorder="1" applyAlignment="1">
      <alignment horizontal="center"/>
    </xf>
    <xf numFmtId="0" fontId="5" fillId="39" borderId="10" xfId="0" applyFont="1" applyFill="1" applyBorder="1" applyAlignment="1">
      <alignment horizontal="center" wrapText="1"/>
    </xf>
    <xf numFmtId="0" fontId="0" fillId="37" borderId="10" xfId="0" applyFont="1" applyFill="1" applyBorder="1" applyAlignment="1">
      <alignment/>
    </xf>
    <xf numFmtId="0" fontId="5" fillId="37" borderId="10" xfId="0" applyFont="1" applyFill="1" applyBorder="1" applyAlignment="1">
      <alignment horizontal="center" wrapText="1"/>
    </xf>
    <xf numFmtId="0" fontId="0" fillId="41" borderId="10" xfId="0" applyFont="1" applyFill="1" applyBorder="1" applyAlignment="1">
      <alignment/>
    </xf>
    <xf numFmtId="0" fontId="5" fillId="41" borderId="10" xfId="0" applyFont="1" applyFill="1" applyBorder="1" applyAlignment="1">
      <alignment horizontal="center" wrapText="1"/>
    </xf>
    <xf numFmtId="0" fontId="5" fillId="36" borderId="24" xfId="0" applyFont="1" applyFill="1" applyBorder="1" applyAlignment="1">
      <alignment horizontal="center" wrapText="1"/>
    </xf>
    <xf numFmtId="0" fontId="5" fillId="40" borderId="25"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0" fillId="36" borderId="10" xfId="0" applyFont="1" applyFill="1" applyBorder="1" applyAlignment="1">
      <alignment horizontal="center" vertical="center"/>
    </xf>
    <xf numFmtId="0" fontId="0" fillId="0" borderId="0" xfId="0" applyAlignment="1">
      <alignment wrapText="1"/>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horizontal="center"/>
    </xf>
    <xf numFmtId="0" fontId="0" fillId="0" borderId="14"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applyAlignment="1">
      <alignment horizontal="right"/>
    </xf>
    <xf numFmtId="0" fontId="29" fillId="42" borderId="0" xfId="0" applyFont="1" applyFill="1" applyBorder="1" applyAlignment="1">
      <alignment/>
    </xf>
    <xf numFmtId="0" fontId="29" fillId="42" borderId="0" xfId="0" applyFont="1" applyFill="1" applyAlignment="1">
      <alignment/>
    </xf>
    <xf numFmtId="0" fontId="26" fillId="42" borderId="0" xfId="0" applyFont="1" applyFill="1" applyBorder="1" applyAlignment="1" applyProtection="1">
      <alignment vertical="justify" wrapText="1"/>
      <protection/>
    </xf>
    <xf numFmtId="0" fontId="29" fillId="42" borderId="0" xfId="0" applyFont="1" applyFill="1" applyBorder="1" applyAlignment="1" applyProtection="1">
      <alignment/>
      <protection/>
    </xf>
    <xf numFmtId="0" fontId="29" fillId="42" borderId="0" xfId="0" applyFont="1" applyFill="1" applyBorder="1" applyAlignment="1" applyProtection="1">
      <alignment vertical="center"/>
      <protection/>
    </xf>
    <xf numFmtId="0" fontId="0" fillId="35" borderId="12" xfId="0" applyFill="1" applyBorder="1" applyAlignment="1">
      <alignment horizontal="center" vertical="center" wrapText="1"/>
    </xf>
    <xf numFmtId="0" fontId="0" fillId="35" borderId="10" xfId="0" applyFill="1" applyBorder="1" applyAlignment="1">
      <alignment horizontal="center" vertical="center" wrapText="1"/>
    </xf>
    <xf numFmtId="0" fontId="8" fillId="34" borderId="24"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wrapText="1"/>
    </xf>
    <xf numFmtId="0" fontId="24" fillId="42" borderId="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5" fillId="36" borderId="24"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8" fillId="34" borderId="32" xfId="0" applyFont="1" applyFill="1" applyBorder="1" applyAlignment="1">
      <alignment vertical="center" wrapText="1"/>
    </xf>
    <xf numFmtId="0" fontId="8" fillId="34" borderId="18" xfId="0" applyFont="1" applyFill="1" applyBorder="1" applyAlignment="1">
      <alignment vertical="center" wrapText="1"/>
    </xf>
    <xf numFmtId="0" fontId="6" fillId="35" borderId="12"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4" xfId="0" applyFont="1" applyFill="1" applyBorder="1" applyAlignment="1">
      <alignment horizontal="center" vertical="center"/>
    </xf>
    <xf numFmtId="0" fontId="3" fillId="35" borderId="0" xfId="0" applyFont="1" applyFill="1" applyBorder="1" applyAlignment="1">
      <alignment horizontal="left" vertical="center" wrapText="1"/>
    </xf>
    <xf numFmtId="0" fontId="6" fillId="35" borderId="0" xfId="0" applyFont="1" applyFill="1" applyBorder="1" applyAlignment="1">
      <alignment horizontal="center" vertical="center"/>
    </xf>
    <xf numFmtId="0" fontId="24" fillId="42" borderId="0" xfId="0" applyFont="1" applyFill="1" applyAlignment="1">
      <alignment/>
    </xf>
    <xf numFmtId="0" fontId="26" fillId="42" borderId="0" xfId="0" applyFont="1" applyFill="1" applyBorder="1" applyAlignment="1">
      <alignment horizontal="center" vertical="center" wrapText="1"/>
    </xf>
    <xf numFmtId="0" fontId="29" fillId="42" borderId="0" xfId="0" applyFont="1" applyFill="1" applyBorder="1" applyAlignment="1">
      <alignment horizontal="center" vertical="center" wrapText="1"/>
    </xf>
    <xf numFmtId="0" fontId="24" fillId="42" borderId="0" xfId="0" applyFont="1" applyFill="1" applyBorder="1" applyAlignment="1">
      <alignment wrapText="1"/>
    </xf>
    <xf numFmtId="0" fontId="27" fillId="42" borderId="0" xfId="0" applyFont="1" applyFill="1" applyBorder="1" applyAlignment="1">
      <alignment horizontal="center" vertical="center" wrapText="1"/>
    </xf>
    <xf numFmtId="0" fontId="25" fillId="42" borderId="33" xfId="0" applyFont="1" applyFill="1" applyBorder="1" applyAlignment="1">
      <alignment horizontal="center" wrapText="1"/>
    </xf>
    <xf numFmtId="0" fontId="104" fillId="42" borderId="34" xfId="0" applyFont="1" applyFill="1" applyBorder="1" applyAlignment="1" applyProtection="1">
      <alignment horizontal="center" wrapText="1"/>
      <protection locked="0"/>
    </xf>
    <xf numFmtId="0" fontId="104" fillId="42" borderId="35" xfId="0" applyFont="1" applyFill="1" applyBorder="1" applyAlignment="1" applyProtection="1">
      <alignment horizontal="center" wrapText="1"/>
      <protection locked="0"/>
    </xf>
    <xf numFmtId="0" fontId="25" fillId="42" borderId="36" xfId="0" applyFont="1" applyFill="1" applyBorder="1" applyAlignment="1">
      <alignment horizontal="center" wrapText="1"/>
    </xf>
    <xf numFmtId="0" fontId="104" fillId="42" borderId="37" xfId="0" applyFont="1" applyFill="1" applyBorder="1" applyAlignment="1" applyProtection="1">
      <alignment horizontal="center" wrapText="1"/>
      <protection locked="0"/>
    </xf>
    <xf numFmtId="0" fontId="104" fillId="42" borderId="38" xfId="0" applyFont="1" applyFill="1" applyBorder="1" applyAlignment="1" applyProtection="1">
      <alignment horizontal="center" wrapText="1"/>
      <protection locked="0"/>
    </xf>
    <xf numFmtId="0" fontId="25" fillId="42" borderId="39" xfId="0" applyFont="1" applyFill="1" applyBorder="1" applyAlignment="1">
      <alignment horizontal="center" wrapText="1"/>
    </xf>
    <xf numFmtId="0" fontId="104" fillId="42" borderId="12" xfId="0" applyFont="1" applyFill="1" applyBorder="1" applyAlignment="1" applyProtection="1">
      <alignment horizontal="center" wrapText="1"/>
      <protection locked="0"/>
    </xf>
    <xf numFmtId="0" fontId="104" fillId="42" borderId="24" xfId="0" applyFont="1" applyFill="1" applyBorder="1" applyAlignment="1" applyProtection="1">
      <alignment horizontal="center" wrapText="1"/>
      <protection locked="0"/>
    </xf>
    <xf numFmtId="0" fontId="105" fillId="42" borderId="40" xfId="0" applyFont="1" applyFill="1" applyBorder="1" applyAlignment="1" applyProtection="1">
      <alignment horizontal="center" wrapText="1"/>
      <protection locked="0"/>
    </xf>
    <xf numFmtId="0" fontId="105" fillId="42" borderId="24" xfId="0" applyFont="1" applyFill="1" applyBorder="1" applyAlignment="1" applyProtection="1">
      <alignment horizontal="center" wrapText="1"/>
      <protection locked="0"/>
    </xf>
    <xf numFmtId="0" fontId="105" fillId="42" borderId="20" xfId="0" applyFont="1" applyFill="1" applyBorder="1" applyAlignment="1" applyProtection="1">
      <alignment horizontal="center" wrapText="1"/>
      <protection locked="0"/>
    </xf>
    <xf numFmtId="0" fontId="105" fillId="42" borderId="37" xfId="0" applyFont="1" applyFill="1" applyBorder="1" applyAlignment="1" applyProtection="1">
      <alignment horizontal="center" wrapText="1"/>
      <protection locked="0"/>
    </xf>
    <xf numFmtId="0" fontId="105" fillId="42" borderId="38" xfId="0" applyFont="1" applyFill="1" applyBorder="1" applyAlignment="1" applyProtection="1">
      <alignment horizontal="center" wrapText="1"/>
      <protection locked="0"/>
    </xf>
    <xf numFmtId="0" fontId="105" fillId="42" borderId="41" xfId="0" applyFont="1" applyFill="1" applyBorder="1" applyAlignment="1" applyProtection="1">
      <alignment horizontal="center" wrapText="1"/>
      <protection locked="0"/>
    </xf>
    <xf numFmtId="0" fontId="105" fillId="42" borderId="35" xfId="0" applyFont="1" applyFill="1" applyBorder="1" applyAlignment="1" applyProtection="1">
      <alignment horizontal="center" wrapText="1"/>
      <protection locked="0"/>
    </xf>
    <xf numFmtId="0" fontId="105" fillId="42" borderId="42" xfId="0" applyFont="1" applyFill="1" applyBorder="1" applyAlignment="1" applyProtection="1">
      <alignment horizontal="center" wrapText="1"/>
      <protection locked="0"/>
    </xf>
    <xf numFmtId="0" fontId="105" fillId="42" borderId="34" xfId="0" applyFont="1" applyFill="1" applyBorder="1" applyAlignment="1" applyProtection="1">
      <alignment horizontal="center" wrapText="1"/>
      <protection locked="0"/>
    </xf>
    <xf numFmtId="0" fontId="105" fillId="42" borderId="43" xfId="0" applyFont="1" applyFill="1" applyBorder="1" applyAlignment="1" applyProtection="1">
      <alignment horizontal="center" wrapText="1"/>
      <protection locked="0"/>
    </xf>
    <xf numFmtId="0" fontId="105" fillId="42" borderId="12" xfId="0" applyFont="1" applyFill="1" applyBorder="1" applyAlignment="1" applyProtection="1">
      <alignment horizontal="center" wrapText="1"/>
      <protection locked="0"/>
    </xf>
    <xf numFmtId="0" fontId="105" fillId="42" borderId="32" xfId="0" applyFont="1" applyFill="1" applyBorder="1" applyAlignment="1" applyProtection="1">
      <alignment horizontal="center" wrapText="1"/>
      <protection locked="0"/>
    </xf>
    <xf numFmtId="0" fontId="25" fillId="42" borderId="44" xfId="0" applyFont="1" applyFill="1" applyBorder="1" applyAlignment="1">
      <alignment horizontal="center" wrapText="1"/>
    </xf>
    <xf numFmtId="0" fontId="24" fillId="42" borderId="0" xfId="0" applyFont="1" applyFill="1" applyAlignment="1">
      <alignment vertical="center"/>
    </xf>
    <xf numFmtId="0" fontId="104" fillId="42" borderId="10" xfId="0" applyFont="1" applyFill="1" applyBorder="1" applyAlignment="1" applyProtection="1">
      <alignment horizontal="center" wrapText="1"/>
      <protection locked="0"/>
    </xf>
    <xf numFmtId="0" fontId="0" fillId="42" borderId="0" xfId="0" applyFill="1" applyAlignment="1">
      <alignment/>
    </xf>
    <xf numFmtId="0" fontId="29" fillId="42" borderId="0" xfId="0" applyFont="1" applyFill="1" applyAlignment="1" applyProtection="1">
      <alignment/>
      <protection/>
    </xf>
    <xf numFmtId="0" fontId="29" fillId="42" borderId="0" xfId="0" applyFont="1" applyFill="1" applyAlignment="1" applyProtection="1">
      <alignment vertical="center"/>
      <protection/>
    </xf>
    <xf numFmtId="0" fontId="29" fillId="42" borderId="0" xfId="0" applyFont="1" applyFill="1" applyBorder="1" applyAlignment="1" applyProtection="1">
      <alignment horizontal="left" vertical="top"/>
      <protection/>
    </xf>
    <xf numFmtId="0" fontId="29" fillId="42" borderId="0" xfId="0" applyFont="1" applyFill="1" applyAlignment="1" applyProtection="1">
      <alignment horizontal="right"/>
      <protection/>
    </xf>
    <xf numFmtId="0" fontId="29" fillId="42" borderId="0" xfId="0" applyFont="1" applyFill="1" applyBorder="1" applyAlignment="1" applyProtection="1">
      <alignment/>
      <protection/>
    </xf>
    <xf numFmtId="0" fontId="29" fillId="42" borderId="10" xfId="0" applyFont="1" applyFill="1" applyBorder="1" applyAlignment="1" applyProtection="1">
      <alignment/>
      <protection/>
    </xf>
    <xf numFmtId="1" fontId="26" fillId="42" borderId="10" xfId="0" applyNumberFormat="1" applyFont="1" applyFill="1" applyBorder="1" applyAlignment="1" applyProtection="1">
      <alignment horizontal="center" vertical="center" wrapText="1"/>
      <protection/>
    </xf>
    <xf numFmtId="0" fontId="29" fillId="42" borderId="10" xfId="0" applyFont="1" applyFill="1" applyBorder="1" applyAlignment="1" applyProtection="1">
      <alignment horizontal="left" vertical="center" wrapText="1"/>
      <protection locked="0"/>
    </xf>
    <xf numFmtId="0" fontId="29" fillId="42" borderId="10" xfId="0" applyFont="1" applyFill="1" applyBorder="1" applyAlignment="1" applyProtection="1">
      <alignment horizontal="center" vertical="center"/>
      <protection locked="0"/>
    </xf>
    <xf numFmtId="0" fontId="29" fillId="42" borderId="10" xfId="0" applyFont="1" applyFill="1" applyBorder="1" applyAlignment="1" applyProtection="1">
      <alignment horizontal="center" vertical="center"/>
      <protection/>
    </xf>
    <xf numFmtId="0" fontId="24" fillId="42" borderId="0" xfId="0" applyFont="1" applyFill="1" applyBorder="1" applyAlignment="1">
      <alignment horizontal="center" vertical="center" wrapText="1"/>
    </xf>
    <xf numFmtId="0" fontId="26" fillId="42" borderId="35" xfId="0" applyFont="1" applyFill="1" applyBorder="1" applyAlignment="1" applyProtection="1">
      <alignment horizontal="center" vertical="center" wrapText="1"/>
      <protection/>
    </xf>
    <xf numFmtId="0" fontId="26" fillId="42" borderId="0" xfId="0" applyFont="1" applyFill="1" applyBorder="1" applyAlignment="1" applyProtection="1">
      <alignment vertical="center" wrapText="1"/>
      <protection/>
    </xf>
    <xf numFmtId="0" fontId="29" fillId="42" borderId="0" xfId="0" applyFont="1" applyFill="1" applyBorder="1" applyAlignment="1" applyProtection="1">
      <alignment vertical="center" wrapText="1"/>
      <protection/>
    </xf>
    <xf numFmtId="0" fontId="29" fillId="42" borderId="0" xfId="0" applyFont="1" applyFill="1" applyBorder="1" applyAlignment="1" applyProtection="1">
      <alignment horizontal="left" vertical="center" wrapText="1"/>
      <protection/>
    </xf>
    <xf numFmtId="0" fontId="29" fillId="42" borderId="10" xfId="0" applyFont="1" applyFill="1" applyBorder="1" applyAlignment="1" applyProtection="1">
      <alignment horizontal="center" vertical="center" wrapText="1"/>
      <protection locked="0"/>
    </xf>
    <xf numFmtId="0" fontId="33" fillId="42" borderId="0" xfId="0" applyFont="1" applyFill="1" applyAlignment="1">
      <alignment/>
    </xf>
    <xf numFmtId="0" fontId="28" fillId="43" borderId="45" xfId="0" applyFont="1" applyFill="1" applyBorder="1" applyAlignment="1">
      <alignment horizontal="center" vertical="center"/>
    </xf>
    <xf numFmtId="0" fontId="26" fillId="43" borderId="46" xfId="0" applyFont="1" applyFill="1" applyBorder="1" applyAlignment="1">
      <alignment vertical="center" wrapText="1"/>
    </xf>
    <xf numFmtId="0" fontId="26" fillId="43" borderId="47" xfId="0" applyFont="1" applyFill="1" applyBorder="1" applyAlignment="1">
      <alignment vertical="center" wrapText="1"/>
    </xf>
    <xf numFmtId="0" fontId="23" fillId="43" borderId="48" xfId="0" applyFont="1" applyFill="1" applyBorder="1" applyAlignment="1" applyProtection="1">
      <alignment horizontal="center" vertical="center" textRotation="90" wrapText="1"/>
      <protection/>
    </xf>
    <xf numFmtId="0" fontId="26" fillId="43" borderId="49" xfId="0" applyFont="1" applyFill="1" applyBorder="1" applyAlignment="1" applyProtection="1">
      <alignment horizontal="center" vertical="center" wrapText="1"/>
      <protection/>
    </xf>
    <xf numFmtId="0" fontId="26" fillId="43" borderId="50" xfId="0" applyFont="1" applyFill="1" applyBorder="1" applyAlignment="1" applyProtection="1">
      <alignment horizontal="center" vertical="center" wrapText="1"/>
      <protection/>
    </xf>
    <xf numFmtId="0" fontId="28" fillId="43" borderId="50" xfId="0" applyFont="1" applyFill="1" applyBorder="1" applyAlignment="1" applyProtection="1">
      <alignment horizontal="center" vertical="center" wrapText="1"/>
      <protection/>
    </xf>
    <xf numFmtId="0" fontId="27" fillId="43" borderId="50" xfId="0" applyFont="1" applyFill="1" applyBorder="1" applyAlignment="1" applyProtection="1">
      <alignment horizontal="center" vertical="center" wrapText="1"/>
      <protection/>
    </xf>
    <xf numFmtId="0" fontId="26" fillId="43" borderId="50" xfId="0" applyFont="1" applyFill="1" applyBorder="1" applyAlignment="1">
      <alignment horizontal="center" vertical="center" wrapText="1"/>
    </xf>
    <xf numFmtId="0" fontId="23" fillId="43" borderId="51" xfId="0" applyFont="1" applyFill="1" applyBorder="1" applyAlignment="1" applyProtection="1">
      <alignment horizontal="center" vertical="center" textRotation="90" wrapText="1"/>
      <protection/>
    </xf>
    <xf numFmtId="0" fontId="26" fillId="43" borderId="52" xfId="0" applyFont="1" applyFill="1" applyBorder="1" applyAlignment="1">
      <alignment vertical="center" wrapText="1"/>
    </xf>
    <xf numFmtId="0" fontId="23" fillId="43" borderId="53" xfId="0" applyFont="1" applyFill="1" applyBorder="1" applyAlignment="1" applyProtection="1">
      <alignment vertical="center"/>
      <protection/>
    </xf>
    <xf numFmtId="0" fontId="23" fillId="43" borderId="53" xfId="0" applyFont="1" applyFill="1" applyBorder="1" applyAlignment="1" applyProtection="1">
      <alignment horizontal="center" vertical="center"/>
      <protection/>
    </xf>
    <xf numFmtId="0" fontId="30" fillId="42" borderId="24" xfId="0" applyFont="1" applyFill="1" applyBorder="1" applyAlignment="1" applyProtection="1">
      <alignment horizontal="center" vertical="center" wrapText="1"/>
      <protection/>
    </xf>
    <xf numFmtId="14" fontId="30" fillId="42" borderId="24" xfId="0" applyNumberFormat="1" applyFont="1" applyFill="1" applyBorder="1" applyAlignment="1" applyProtection="1">
      <alignment vertical="center"/>
      <protection/>
    </xf>
    <xf numFmtId="0" fontId="30" fillId="42" borderId="24" xfId="0" applyFont="1" applyFill="1" applyBorder="1" applyAlignment="1" applyProtection="1">
      <alignment vertical="center"/>
      <protection/>
    </xf>
    <xf numFmtId="14" fontId="30" fillId="42" borderId="10" xfId="0" applyNumberFormat="1" applyFont="1" applyFill="1" applyBorder="1" applyAlignment="1" applyProtection="1">
      <alignment vertical="center"/>
      <protection/>
    </xf>
    <xf numFmtId="0" fontId="30" fillId="42" borderId="17" xfId="0" applyFont="1" applyFill="1" applyBorder="1" applyAlignment="1" applyProtection="1">
      <alignment vertical="center"/>
      <protection/>
    </xf>
    <xf numFmtId="0" fontId="30" fillId="42" borderId="10" xfId="0" applyFont="1" applyFill="1" applyBorder="1" applyAlignment="1" applyProtection="1">
      <alignment vertical="center"/>
      <protection/>
    </xf>
    <xf numFmtId="14" fontId="30" fillId="42" borderId="38" xfId="0" applyNumberFormat="1" applyFont="1" applyFill="1" applyBorder="1" applyAlignment="1" applyProtection="1">
      <alignment vertical="center"/>
      <protection/>
    </xf>
    <xf numFmtId="0" fontId="30" fillId="42" borderId="38" xfId="0" applyFont="1" applyFill="1" applyBorder="1" applyAlignment="1" applyProtection="1">
      <alignment vertical="center"/>
      <protection/>
    </xf>
    <xf numFmtId="0" fontId="26" fillId="42" borderId="54" xfId="0" applyFont="1" applyFill="1" applyBorder="1" applyAlignment="1" applyProtection="1">
      <alignment horizontal="center" vertical="center" wrapText="1"/>
      <protection/>
    </xf>
    <xf numFmtId="0" fontId="34" fillId="42" borderId="53" xfId="0" applyFont="1" applyFill="1" applyBorder="1" applyAlignment="1" applyProtection="1">
      <alignment vertical="center"/>
      <protection/>
    </xf>
    <xf numFmtId="0" fontId="57" fillId="0" borderId="0" xfId="0" applyFont="1" applyFill="1" applyAlignment="1">
      <alignment vertical="center"/>
    </xf>
    <xf numFmtId="0" fontId="106"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1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61" fillId="0" borderId="0" xfId="0" applyFont="1" applyFill="1" applyAlignment="1">
      <alignment vertical="center"/>
    </xf>
    <xf numFmtId="0" fontId="62" fillId="43" borderId="55" xfId="0" applyFont="1" applyFill="1" applyBorder="1" applyAlignment="1">
      <alignment vertical="center"/>
    </xf>
    <xf numFmtId="14" fontId="62" fillId="0" borderId="56" xfId="0" applyNumberFormat="1" applyFont="1" applyFill="1" applyBorder="1" applyAlignment="1">
      <alignment vertical="center"/>
    </xf>
    <xf numFmtId="0" fontId="62" fillId="0" borderId="56" xfId="0" applyFont="1" applyFill="1" applyBorder="1" applyAlignment="1">
      <alignment vertical="center"/>
    </xf>
    <xf numFmtId="0" fontId="62" fillId="0" borderId="57" xfId="0" applyFont="1" applyFill="1" applyBorder="1" applyAlignment="1">
      <alignment vertical="center"/>
    </xf>
    <xf numFmtId="0" fontId="25" fillId="42" borderId="30" xfId="0" applyFont="1" applyFill="1" applyBorder="1" applyAlignment="1">
      <alignment horizontal="center" vertical="center" wrapText="1"/>
    </xf>
    <xf numFmtId="0" fontId="24" fillId="42" borderId="0" xfId="0" applyFont="1" applyFill="1" applyBorder="1" applyAlignment="1">
      <alignment horizontal="left" vertical="top" wrapText="1"/>
    </xf>
    <xf numFmtId="0" fontId="25" fillId="42" borderId="0" xfId="0" applyFont="1" applyFill="1" applyBorder="1" applyAlignment="1">
      <alignment horizontal="center" wrapText="1"/>
    </xf>
    <xf numFmtId="0" fontId="105" fillId="42" borderId="0" xfId="0" applyFont="1" applyFill="1" applyBorder="1" applyAlignment="1" applyProtection="1">
      <alignment horizontal="center" wrapText="1"/>
      <protection locked="0"/>
    </xf>
    <xf numFmtId="0" fontId="104" fillId="42" borderId="42" xfId="0" applyFont="1" applyFill="1" applyBorder="1" applyAlignment="1" applyProtection="1">
      <alignment horizontal="center" wrapText="1"/>
      <protection locked="0"/>
    </xf>
    <xf numFmtId="0" fontId="104" fillId="42" borderId="41" xfId="0" applyFont="1" applyFill="1" applyBorder="1" applyAlignment="1" applyProtection="1">
      <alignment horizontal="center" wrapText="1"/>
      <protection locked="0"/>
    </xf>
    <xf numFmtId="0" fontId="104" fillId="42" borderId="20" xfId="0" applyFont="1" applyFill="1" applyBorder="1" applyAlignment="1" applyProtection="1">
      <alignment horizontal="center" wrapText="1"/>
      <protection locked="0"/>
    </xf>
    <xf numFmtId="0" fontId="104" fillId="42" borderId="32" xfId="0" applyFont="1" applyFill="1" applyBorder="1" applyAlignment="1" applyProtection="1">
      <alignment horizontal="center" wrapText="1"/>
      <protection locked="0"/>
    </xf>
    <xf numFmtId="0" fontId="104" fillId="42" borderId="0" xfId="0" applyFont="1" applyFill="1" applyBorder="1" applyAlignment="1" applyProtection="1">
      <alignment horizontal="center" wrapText="1"/>
      <protection locked="0"/>
    </xf>
    <xf numFmtId="0" fontId="22" fillId="42" borderId="0" xfId="0" applyFont="1" applyFill="1" applyBorder="1" applyAlignment="1">
      <alignment horizontal="center"/>
    </xf>
    <xf numFmtId="0" fontId="24" fillId="42" borderId="0" xfId="0" applyFont="1" applyFill="1" applyBorder="1" applyAlignment="1">
      <alignment horizontal="center"/>
    </xf>
    <xf numFmtId="0" fontId="57" fillId="42" borderId="0" xfId="0" applyFont="1" applyFill="1" applyAlignment="1">
      <alignment vertical="center"/>
    </xf>
    <xf numFmtId="0" fontId="61" fillId="42" borderId="0" xfId="0" applyFont="1" applyFill="1" applyAlignment="1">
      <alignment vertical="center"/>
    </xf>
    <xf numFmtId="0" fontId="62" fillId="0" borderId="58" xfId="0" applyFont="1" applyFill="1" applyBorder="1" applyAlignment="1">
      <alignment horizontal="center" vertical="center" wrapText="1"/>
    </xf>
    <xf numFmtId="0" fontId="63" fillId="0" borderId="59" xfId="0" applyFont="1" applyFill="1" applyBorder="1" applyAlignment="1">
      <alignment horizontal="center" vertical="center" wrapText="1"/>
    </xf>
    <xf numFmtId="0" fontId="107" fillId="0" borderId="60" xfId="0" applyFont="1" applyFill="1" applyBorder="1" applyAlignment="1" applyProtection="1">
      <alignment horizontal="center" vertical="center" wrapText="1"/>
      <protection locked="0"/>
    </xf>
    <xf numFmtId="0" fontId="65" fillId="0" borderId="60" xfId="0" applyFont="1" applyFill="1" applyBorder="1" applyAlignment="1">
      <alignment horizontal="center" vertical="center"/>
    </xf>
    <xf numFmtId="0" fontId="62" fillId="0" borderId="47" xfId="0" applyFont="1" applyFill="1" applyBorder="1" applyAlignment="1">
      <alignment horizontal="center" vertical="center" wrapText="1"/>
    </xf>
    <xf numFmtId="0" fontId="62" fillId="0" borderId="50" xfId="0" applyFont="1" applyFill="1" applyBorder="1" applyAlignment="1">
      <alignment horizontal="center" vertical="center" wrapText="1"/>
    </xf>
    <xf numFmtId="0" fontId="62" fillId="0" borderId="60" xfId="0" applyFont="1" applyFill="1" applyBorder="1" applyAlignment="1">
      <alignment horizontal="center" vertical="center" wrapText="1"/>
    </xf>
    <xf numFmtId="0" fontId="107" fillId="0" borderId="47" xfId="0" applyFont="1" applyFill="1" applyBorder="1" applyAlignment="1" applyProtection="1">
      <alignment horizontal="center" vertical="center" wrapText="1"/>
      <protection locked="0"/>
    </xf>
    <xf numFmtId="0" fontId="61" fillId="0" borderId="47" xfId="0" applyFont="1" applyFill="1" applyBorder="1" applyAlignment="1">
      <alignment vertical="center"/>
    </xf>
    <xf numFmtId="0" fontId="65" fillId="0" borderId="47" xfId="0" applyFont="1" applyFill="1" applyBorder="1" applyAlignment="1">
      <alignment horizontal="center" vertical="center"/>
    </xf>
    <xf numFmtId="0" fontId="62" fillId="0" borderId="61" xfId="0" applyFont="1" applyFill="1" applyBorder="1" applyAlignment="1">
      <alignment horizontal="center" vertical="center" wrapText="1"/>
    </xf>
    <xf numFmtId="0" fontId="107" fillId="0" borderId="61" xfId="0" applyFont="1" applyFill="1" applyBorder="1" applyAlignment="1" applyProtection="1">
      <alignment horizontal="center" vertical="center" wrapText="1"/>
      <protection locked="0"/>
    </xf>
    <xf numFmtId="0" fontId="61" fillId="0" borderId="61" xfId="0" applyFont="1" applyFill="1" applyBorder="1" applyAlignment="1">
      <alignment vertical="center"/>
    </xf>
    <xf numFmtId="0" fontId="65" fillId="0" borderId="61" xfId="0" applyFont="1" applyFill="1" applyBorder="1" applyAlignment="1">
      <alignment horizontal="center" vertical="center"/>
    </xf>
    <xf numFmtId="0" fontId="61" fillId="0" borderId="60" xfId="0" applyFont="1" applyFill="1" applyBorder="1" applyAlignment="1">
      <alignment vertical="center"/>
    </xf>
    <xf numFmtId="0" fontId="107" fillId="0" borderId="59" xfId="0" applyFont="1" applyFill="1" applyBorder="1" applyAlignment="1" applyProtection="1">
      <alignment horizontal="center" vertical="center" wrapText="1"/>
      <protection locked="0"/>
    </xf>
    <xf numFmtId="0" fontId="65" fillId="0" borderId="59" xfId="0" applyFont="1" applyFill="1" applyBorder="1" applyAlignment="1">
      <alignment horizontal="center" vertical="center"/>
    </xf>
    <xf numFmtId="0" fontId="62" fillId="0" borderId="62" xfId="0" applyFont="1" applyFill="1" applyBorder="1" applyAlignment="1">
      <alignment horizontal="center" vertical="center" wrapText="1"/>
    </xf>
    <xf numFmtId="0" fontId="107" fillId="0" borderId="62" xfId="0" applyFont="1" applyFill="1" applyBorder="1" applyAlignment="1" applyProtection="1">
      <alignment horizontal="center" vertical="center" wrapText="1"/>
      <protection locked="0"/>
    </xf>
    <xf numFmtId="0" fontId="61" fillId="0" borderId="62" xfId="0" applyFont="1" applyFill="1" applyBorder="1" applyAlignment="1">
      <alignment vertical="center"/>
    </xf>
    <xf numFmtId="0" fontId="65" fillId="0" borderId="62" xfId="0" applyFont="1" applyFill="1" applyBorder="1" applyAlignment="1">
      <alignment horizontal="center" vertical="center"/>
    </xf>
    <xf numFmtId="0" fontId="25" fillId="42" borderId="35" xfId="0" applyFont="1" applyFill="1" applyBorder="1" applyAlignment="1">
      <alignment horizontal="center" wrapText="1"/>
    </xf>
    <xf numFmtId="0" fontId="22" fillId="42" borderId="35" xfId="0" applyFont="1" applyFill="1" applyBorder="1" applyAlignment="1">
      <alignment horizontal="center"/>
    </xf>
    <xf numFmtId="0" fontId="24" fillId="42" borderId="35" xfId="0" applyFont="1" applyFill="1" applyBorder="1" applyAlignment="1">
      <alignment horizontal="center"/>
    </xf>
    <xf numFmtId="0" fontId="25" fillId="42" borderId="10" xfId="0" applyFont="1" applyFill="1" applyBorder="1" applyAlignment="1">
      <alignment horizontal="center" wrapText="1"/>
    </xf>
    <xf numFmtId="0" fontId="22" fillId="42" borderId="10" xfId="0" applyFont="1" applyFill="1" applyBorder="1" applyAlignment="1">
      <alignment horizontal="center"/>
    </xf>
    <xf numFmtId="0" fontId="24" fillId="42" borderId="10" xfId="0" applyFont="1" applyFill="1" applyBorder="1" applyAlignment="1">
      <alignment horizontal="center"/>
    </xf>
    <xf numFmtId="0" fontId="104" fillId="42" borderId="40" xfId="0" applyFont="1" applyFill="1" applyBorder="1" applyAlignment="1" applyProtection="1">
      <alignment horizontal="center" wrapText="1"/>
      <protection locked="0"/>
    </xf>
    <xf numFmtId="0" fontId="25" fillId="42" borderId="38" xfId="0" applyFont="1" applyFill="1" applyBorder="1" applyAlignment="1">
      <alignment horizontal="center" wrapText="1"/>
    </xf>
    <xf numFmtId="0" fontId="22" fillId="42" borderId="38" xfId="0" applyFont="1" applyFill="1" applyBorder="1" applyAlignment="1">
      <alignment horizontal="center"/>
    </xf>
    <xf numFmtId="0" fontId="24" fillId="42" borderId="38" xfId="0" applyFont="1" applyFill="1" applyBorder="1" applyAlignment="1">
      <alignment horizontal="center"/>
    </xf>
    <xf numFmtId="0" fontId="66" fillId="42" borderId="45" xfId="0" applyFont="1" applyFill="1" applyBorder="1" applyAlignment="1">
      <alignment horizontal="center" vertical="center"/>
    </xf>
    <xf numFmtId="0" fontId="61" fillId="42" borderId="63" xfId="0" applyFont="1" applyFill="1" applyBorder="1" applyAlignment="1">
      <alignment horizontal="center" vertical="center"/>
    </xf>
    <xf numFmtId="0" fontId="61" fillId="42" borderId="0" xfId="0" applyFont="1" applyFill="1" applyBorder="1" applyAlignment="1">
      <alignment vertical="center"/>
    </xf>
    <xf numFmtId="0" fontId="66" fillId="42" borderId="64" xfId="0" applyFont="1" applyFill="1" applyBorder="1" applyAlignment="1">
      <alignment horizontal="center" vertical="center"/>
    </xf>
    <xf numFmtId="0" fontId="66" fillId="42" borderId="65" xfId="0" applyFont="1" applyFill="1" applyBorder="1" applyAlignment="1">
      <alignment horizontal="center" vertical="center"/>
    </xf>
    <xf numFmtId="187" fontId="61" fillId="42" borderId="66" xfId="0" applyNumberFormat="1" applyFont="1" applyFill="1" applyBorder="1" applyAlignment="1">
      <alignment horizontal="center" vertical="center"/>
    </xf>
    <xf numFmtId="0" fontId="66" fillId="42" borderId="67" xfId="0" applyFont="1" applyFill="1" applyBorder="1" applyAlignment="1">
      <alignment horizontal="center" vertical="center"/>
    </xf>
    <xf numFmtId="0" fontId="66" fillId="42" borderId="68" xfId="0" applyFont="1" applyFill="1" applyBorder="1" applyAlignment="1">
      <alignment horizontal="center" vertical="center" wrapText="1"/>
    </xf>
    <xf numFmtId="14" fontId="61" fillId="42" borderId="69" xfId="0" applyNumberFormat="1" applyFont="1" applyFill="1" applyBorder="1" applyAlignment="1">
      <alignment horizontal="center" vertical="center"/>
    </xf>
    <xf numFmtId="0" fontId="61" fillId="42" borderId="0" xfId="0" applyFont="1" applyFill="1" applyAlignment="1">
      <alignment horizontal="center" vertical="center"/>
    </xf>
    <xf numFmtId="0" fontId="66" fillId="42" borderId="0" xfId="0" applyFont="1" applyFill="1" applyAlignment="1">
      <alignment horizontal="right" vertical="center"/>
    </xf>
    <xf numFmtId="0" fontId="61" fillId="42" borderId="0" xfId="0" applyFont="1" applyFill="1" applyBorder="1" applyAlignment="1" quotePrefix="1">
      <alignment vertical="center"/>
    </xf>
    <xf numFmtId="0" fontId="66" fillId="42" borderId="70" xfId="0" applyFont="1" applyFill="1" applyBorder="1" applyAlignment="1">
      <alignment horizontal="center" vertical="center" wrapText="1"/>
    </xf>
    <xf numFmtId="0" fontId="59" fillId="42" borderId="0" xfId="0" applyFont="1" applyFill="1" applyBorder="1" applyAlignment="1">
      <alignment horizontal="center" vertical="center" wrapText="1"/>
    </xf>
    <xf numFmtId="0" fontId="60" fillId="42" borderId="0" xfId="0" applyFont="1" applyFill="1" applyBorder="1" applyAlignment="1">
      <alignment horizontal="left" vertical="center" wrapText="1"/>
    </xf>
    <xf numFmtId="0" fontId="108" fillId="42" borderId="0" xfId="0" applyFont="1" applyFill="1" applyBorder="1" applyAlignment="1">
      <alignment horizontal="center" vertical="center" wrapText="1"/>
    </xf>
    <xf numFmtId="0" fontId="66" fillId="8" borderId="71" xfId="0" applyFont="1" applyFill="1" applyBorder="1" applyAlignment="1">
      <alignment horizontal="center" vertical="center" wrapText="1"/>
    </xf>
    <xf numFmtId="0" fontId="66" fillId="8" borderId="72" xfId="0" applyFont="1" applyFill="1" applyBorder="1" applyAlignment="1">
      <alignment horizontal="center" vertical="center" wrapText="1"/>
    </xf>
    <xf numFmtId="0" fontId="66" fillId="42" borderId="56" xfId="0" applyFont="1" applyFill="1" applyBorder="1" applyAlignment="1">
      <alignment horizontal="center" vertical="center" wrapText="1"/>
    </xf>
    <xf numFmtId="0" fontId="60" fillId="42" borderId="0" xfId="0" applyFont="1" applyFill="1" applyBorder="1" applyAlignment="1">
      <alignment horizontal="left" vertical="center"/>
    </xf>
    <xf numFmtId="0" fontId="60" fillId="42" borderId="0" xfId="0" applyFont="1" applyFill="1" applyBorder="1" applyAlignment="1">
      <alignment vertical="center"/>
    </xf>
    <xf numFmtId="0" fontId="59" fillId="42" borderId="0" xfId="0" applyFont="1" applyFill="1" applyBorder="1" applyAlignment="1">
      <alignment vertical="center" wrapText="1"/>
    </xf>
    <xf numFmtId="0" fontId="66" fillId="43" borderId="73" xfId="0" applyFont="1" applyFill="1" applyBorder="1" applyAlignment="1">
      <alignment horizontal="center" vertical="center"/>
    </xf>
    <xf numFmtId="0" fontId="66" fillId="43" borderId="74" xfId="0" applyFont="1" applyFill="1" applyBorder="1" applyAlignment="1">
      <alignment horizontal="center" vertical="center"/>
    </xf>
    <xf numFmtId="0" fontId="66" fillId="43" borderId="75" xfId="0" applyFont="1" applyFill="1" applyBorder="1" applyAlignment="1">
      <alignment horizontal="center" vertical="center"/>
    </xf>
    <xf numFmtId="0" fontId="61" fillId="42" borderId="76" xfId="0" applyFont="1" applyFill="1" applyBorder="1" applyAlignment="1">
      <alignment horizontal="center" vertical="center" wrapText="1"/>
    </xf>
    <xf numFmtId="0" fontId="61" fillId="42" borderId="77" xfId="0" applyFont="1" applyFill="1" applyBorder="1" applyAlignment="1">
      <alignment vertical="center"/>
    </xf>
    <xf numFmtId="0" fontId="61" fillId="42" borderId="56" xfId="0" applyFont="1" applyFill="1" applyBorder="1" applyAlignment="1">
      <alignment horizontal="center" vertical="center" wrapText="1"/>
    </xf>
    <xf numFmtId="0" fontId="61" fillId="42" borderId="65" xfId="0" applyFont="1" applyFill="1" applyBorder="1" applyAlignment="1">
      <alignment vertical="center"/>
    </xf>
    <xf numFmtId="0" fontId="61" fillId="42" borderId="78" xfId="0" applyFont="1" applyFill="1" applyBorder="1" applyAlignment="1">
      <alignment vertical="center"/>
    </xf>
    <xf numFmtId="0" fontId="61" fillId="42" borderId="57" xfId="0" applyFont="1" applyFill="1" applyBorder="1" applyAlignment="1">
      <alignment horizontal="center" vertical="center" wrapText="1"/>
    </xf>
    <xf numFmtId="0" fontId="61" fillId="42" borderId="68" xfId="0" applyFont="1" applyFill="1" applyBorder="1" applyAlignment="1">
      <alignment vertical="center"/>
    </xf>
    <xf numFmtId="0" fontId="61" fillId="42" borderId="79" xfId="0" applyFont="1" applyFill="1" applyBorder="1" applyAlignment="1">
      <alignment vertical="center"/>
    </xf>
    <xf numFmtId="0" fontId="109" fillId="8" borderId="80" xfId="0" applyFont="1" applyFill="1" applyBorder="1" applyAlignment="1">
      <alignment horizontal="center" vertical="center" wrapText="1"/>
    </xf>
    <xf numFmtId="0" fontId="109" fillId="0" borderId="81" xfId="0" applyFont="1" applyBorder="1" applyAlignment="1">
      <alignment horizontal="center" vertical="center" wrapText="1"/>
    </xf>
    <xf numFmtId="0" fontId="110" fillId="0" borderId="82" xfId="0" applyFont="1" applyBorder="1" applyAlignment="1">
      <alignment horizontal="justify" vertical="center" wrapText="1"/>
    </xf>
    <xf numFmtId="0" fontId="110" fillId="0" borderId="83" xfId="0" applyFont="1" applyBorder="1" applyAlignment="1">
      <alignment horizontal="justify" vertical="center" wrapText="1"/>
    </xf>
    <xf numFmtId="0" fontId="110" fillId="0" borderId="82" xfId="0" applyFont="1" applyBorder="1" applyAlignment="1">
      <alignment vertical="center" wrapText="1"/>
    </xf>
    <xf numFmtId="0" fontId="26" fillId="42" borderId="35" xfId="0" applyFont="1" applyFill="1" applyBorder="1" applyAlignment="1" applyProtection="1">
      <alignment horizontal="center" vertical="center"/>
      <protection/>
    </xf>
    <xf numFmtId="0" fontId="29" fillId="42" borderId="35" xfId="0" applyFont="1" applyFill="1" applyBorder="1" applyAlignment="1" applyProtection="1">
      <alignment horizontal="center" vertical="center"/>
      <protection locked="0"/>
    </xf>
    <xf numFmtId="0" fontId="29" fillId="42" borderId="35" xfId="0" applyFont="1" applyFill="1" applyBorder="1" applyAlignment="1" applyProtection="1">
      <alignment horizontal="center" vertical="center" wrapText="1"/>
      <protection locked="0"/>
    </xf>
    <xf numFmtId="0" fontId="29" fillId="42" borderId="35" xfId="0" applyFont="1" applyFill="1" applyBorder="1" applyAlignment="1" applyProtection="1">
      <alignment horizontal="center" vertical="center"/>
      <protection/>
    </xf>
    <xf numFmtId="1" fontId="26" fillId="42" borderId="35" xfId="0" applyNumberFormat="1" applyFont="1" applyFill="1" applyBorder="1" applyAlignment="1" applyProtection="1">
      <alignment horizontal="center" vertical="center" wrapText="1"/>
      <protection/>
    </xf>
    <xf numFmtId="0" fontId="29" fillId="42" borderId="35" xfId="0" applyFont="1" applyFill="1" applyBorder="1" applyAlignment="1" applyProtection="1">
      <alignment/>
      <protection/>
    </xf>
    <xf numFmtId="0" fontId="111" fillId="42" borderId="0" xfId="0" applyFont="1" applyFill="1" applyAlignment="1">
      <alignment/>
    </xf>
    <xf numFmtId="0" fontId="111" fillId="42" borderId="0" xfId="0" applyFont="1" applyFill="1" applyAlignment="1">
      <alignment horizontal="center"/>
    </xf>
    <xf numFmtId="0" fontId="111" fillId="42" borderId="0" xfId="0" applyFont="1" applyFill="1" applyBorder="1" applyAlignment="1">
      <alignment horizontal="center"/>
    </xf>
    <xf numFmtId="0" fontId="112" fillId="42" borderId="30" xfId="0" applyFont="1" applyFill="1" applyBorder="1" applyAlignment="1">
      <alignment horizontal="center"/>
    </xf>
    <xf numFmtId="0" fontId="112" fillId="42" borderId="0" xfId="0" applyFont="1" applyFill="1" applyBorder="1" applyAlignment="1">
      <alignment horizontal="center"/>
    </xf>
    <xf numFmtId="0" fontId="112" fillId="42" borderId="14" xfId="0" applyFont="1" applyFill="1" applyBorder="1" applyAlignment="1">
      <alignment horizontal="center"/>
    </xf>
    <xf numFmtId="0" fontId="111" fillId="0" borderId="29" xfId="0" applyFont="1" applyBorder="1" applyAlignment="1">
      <alignment/>
    </xf>
    <xf numFmtId="0" fontId="112" fillId="44" borderId="84" xfId="0" applyFont="1" applyFill="1" applyBorder="1" applyAlignment="1">
      <alignment horizontal="center" vertical="center" wrapText="1"/>
    </xf>
    <xf numFmtId="0" fontId="112" fillId="44" borderId="85" xfId="0" applyFont="1" applyFill="1" applyBorder="1" applyAlignment="1">
      <alignment horizontal="center" vertical="center" wrapText="1"/>
    </xf>
    <xf numFmtId="0" fontId="112" fillId="44" borderId="86" xfId="0" applyFont="1" applyFill="1" applyBorder="1" applyAlignment="1">
      <alignment horizontal="center" vertical="center" wrapText="1"/>
    </xf>
    <xf numFmtId="0" fontId="72" fillId="45" borderId="13" xfId="0" applyFont="1" applyFill="1" applyBorder="1" applyAlignment="1">
      <alignment horizontal="center" vertical="center" wrapText="1"/>
    </xf>
    <xf numFmtId="0" fontId="72" fillId="45" borderId="29" xfId="0" applyFont="1" applyFill="1" applyBorder="1" applyAlignment="1">
      <alignment horizontal="center" vertical="center" wrapText="1"/>
    </xf>
    <xf numFmtId="0" fontId="73" fillId="42" borderId="34" xfId="0" applyFont="1" applyFill="1" applyBorder="1" applyAlignment="1">
      <alignment vertical="center" wrapText="1"/>
    </xf>
    <xf numFmtId="0" fontId="111" fillId="42" borderId="35" xfId="0" applyFont="1" applyFill="1" applyBorder="1" applyAlignment="1">
      <alignment horizontal="left" vertical="center" wrapText="1"/>
    </xf>
    <xf numFmtId="0" fontId="111" fillId="42" borderId="87" xfId="0" applyFont="1" applyFill="1" applyBorder="1" applyAlignment="1">
      <alignment horizontal="left" vertical="center" wrapText="1"/>
    </xf>
    <xf numFmtId="0" fontId="72" fillId="45" borderId="88" xfId="0" applyFont="1" applyFill="1" applyBorder="1" applyAlignment="1">
      <alignment horizontal="center" vertical="center" wrapText="1"/>
    </xf>
    <xf numFmtId="0" fontId="73" fillId="42" borderId="35" xfId="0" applyFont="1" applyFill="1" applyBorder="1" applyAlignment="1">
      <alignment horizontal="justify" vertical="center" wrapText="1"/>
    </xf>
    <xf numFmtId="0" fontId="73" fillId="42" borderId="88" xfId="0" applyFont="1" applyFill="1" applyBorder="1" applyAlignment="1">
      <alignment horizontal="center" vertical="center" wrapText="1"/>
    </xf>
    <xf numFmtId="0" fontId="73" fillId="42" borderId="33" xfId="0" applyFont="1" applyFill="1" applyBorder="1" applyAlignment="1">
      <alignment horizontal="center" vertical="center" wrapText="1"/>
    </xf>
    <xf numFmtId="0" fontId="72" fillId="35" borderId="89" xfId="0" applyFont="1" applyFill="1" applyBorder="1" applyAlignment="1">
      <alignment vertical="center" wrapText="1"/>
    </xf>
    <xf numFmtId="0" fontId="73" fillId="46" borderId="89" xfId="0" applyFont="1" applyFill="1" applyBorder="1" applyAlignment="1">
      <alignment horizontal="center" vertical="center" wrapText="1"/>
    </xf>
    <xf numFmtId="0" fontId="73" fillId="42" borderId="90" xfId="0" applyFont="1" applyFill="1" applyBorder="1" applyAlignment="1">
      <alignment horizontal="justify" vertical="center" wrapText="1"/>
    </xf>
    <xf numFmtId="0" fontId="73" fillId="42" borderId="91" xfId="0" applyFont="1" applyFill="1" applyBorder="1" applyAlignment="1">
      <alignment vertical="center" wrapText="1"/>
    </xf>
    <xf numFmtId="0" fontId="111" fillId="42" borderId="10" xfId="0" applyFont="1" applyFill="1" applyBorder="1" applyAlignment="1">
      <alignment horizontal="left" vertical="center" wrapText="1"/>
    </xf>
    <xf numFmtId="0" fontId="111" fillId="42" borderId="92" xfId="0" applyFont="1" applyFill="1" applyBorder="1" applyAlignment="1">
      <alignment horizontal="left" vertical="center" wrapText="1"/>
    </xf>
    <xf numFmtId="0" fontId="72" fillId="45" borderId="93" xfId="0" applyFont="1" applyFill="1" applyBorder="1" applyAlignment="1">
      <alignment horizontal="center" vertical="center" wrapText="1"/>
    </xf>
    <xf numFmtId="0" fontId="73" fillId="42" borderId="10" xfId="0" applyFont="1" applyFill="1" applyBorder="1" applyAlignment="1">
      <alignment horizontal="justify" vertical="center" wrapText="1"/>
    </xf>
    <xf numFmtId="0" fontId="111" fillId="0" borderId="90" xfId="0" applyFont="1" applyBorder="1" applyAlignment="1">
      <alignment vertical="center" wrapText="1"/>
    </xf>
    <xf numFmtId="0" fontId="73" fillId="0" borderId="90" xfId="0" applyFont="1" applyBorder="1" applyAlignment="1">
      <alignment vertical="center" wrapText="1"/>
    </xf>
    <xf numFmtId="0" fontId="72" fillId="45" borderId="94" xfId="0" applyFont="1" applyFill="1" applyBorder="1" applyAlignment="1">
      <alignment horizontal="center" vertical="center" wrapText="1"/>
    </xf>
    <xf numFmtId="0" fontId="72" fillId="45" borderId="30" xfId="0" applyFont="1" applyFill="1" applyBorder="1" applyAlignment="1">
      <alignment horizontal="center" vertical="center" wrapText="1"/>
    </xf>
    <xf numFmtId="0" fontId="73" fillId="42" borderId="95" xfId="0" applyFont="1" applyFill="1" applyBorder="1" applyAlignment="1">
      <alignment horizontal="left" vertical="center" wrapText="1"/>
    </xf>
    <xf numFmtId="0" fontId="72" fillId="45" borderId="31" xfId="0" applyFont="1" applyFill="1" applyBorder="1" applyAlignment="1">
      <alignment horizontal="center" vertical="center" wrapText="1"/>
    </xf>
    <xf numFmtId="0" fontId="73" fillId="42" borderId="36" xfId="0" applyFont="1" applyFill="1" applyBorder="1" applyAlignment="1">
      <alignment horizontal="left" vertical="center" wrapText="1"/>
    </xf>
    <xf numFmtId="0" fontId="111" fillId="42" borderId="0" xfId="0" applyFont="1" applyFill="1" applyBorder="1" applyAlignment="1">
      <alignment/>
    </xf>
    <xf numFmtId="0" fontId="111" fillId="42" borderId="30" xfId="0" applyFont="1" applyFill="1" applyBorder="1" applyAlignment="1">
      <alignment/>
    </xf>
    <xf numFmtId="0" fontId="72" fillId="44" borderId="28" xfId="0" applyFont="1" applyFill="1" applyBorder="1" applyAlignment="1">
      <alignment horizontal="center" vertical="top" wrapText="1"/>
    </xf>
    <xf numFmtId="0" fontId="72" fillId="44" borderId="89" xfId="0" applyFont="1" applyFill="1" applyBorder="1" applyAlignment="1">
      <alignment horizontal="center" vertical="top" wrapText="1"/>
    </xf>
    <xf numFmtId="0" fontId="73" fillId="42" borderId="93" xfId="0" applyFont="1" applyFill="1" applyBorder="1" applyAlignment="1" applyProtection="1">
      <alignment horizontal="left" vertical="top" wrapText="1"/>
      <protection locked="0"/>
    </xf>
    <xf numFmtId="0" fontId="73" fillId="42" borderId="90" xfId="0" applyFont="1" applyFill="1" applyBorder="1" applyAlignment="1" applyProtection="1">
      <alignment horizontal="left" vertical="top" wrapText="1"/>
      <protection locked="0"/>
    </xf>
    <xf numFmtId="0" fontId="73" fillId="42" borderId="39" xfId="0" applyFont="1" applyFill="1" applyBorder="1" applyAlignment="1">
      <alignment horizontal="center" vertical="center" wrapText="1"/>
    </xf>
    <xf numFmtId="0" fontId="73" fillId="42" borderId="44" xfId="0" applyFont="1" applyFill="1" applyBorder="1" applyAlignment="1">
      <alignment horizontal="center" vertical="center" wrapText="1"/>
    </xf>
    <xf numFmtId="0" fontId="111" fillId="0" borderId="0" xfId="0" applyFont="1" applyAlignment="1">
      <alignment/>
    </xf>
    <xf numFmtId="0" fontId="111" fillId="0" borderId="0" xfId="0" applyFont="1" applyAlignment="1">
      <alignment horizontal="center"/>
    </xf>
    <xf numFmtId="14" fontId="24" fillId="0" borderId="76" xfId="0" applyNumberFormat="1" applyFont="1" applyFill="1" applyBorder="1" applyAlignment="1">
      <alignment vertical="center"/>
    </xf>
    <xf numFmtId="0" fontId="29" fillId="42" borderId="35" xfId="0" applyFont="1" applyFill="1" applyBorder="1" applyAlignment="1" applyProtection="1">
      <alignment horizontal="center" vertical="center" wrapText="1"/>
      <protection locked="0"/>
    </xf>
    <xf numFmtId="0" fontId="23" fillId="43" borderId="53" xfId="0" applyFont="1" applyFill="1" applyBorder="1" applyAlignment="1" applyProtection="1">
      <alignment horizontal="center" vertical="center"/>
      <protection/>
    </xf>
    <xf numFmtId="14" fontId="30" fillId="42" borderId="24" xfId="0" applyNumberFormat="1" applyFont="1" applyFill="1" applyBorder="1" applyAlignment="1" applyProtection="1">
      <alignment horizontal="center" vertical="center"/>
      <protection/>
    </xf>
    <xf numFmtId="0" fontId="23" fillId="43" borderId="53" xfId="0" applyFont="1" applyFill="1" applyBorder="1" applyAlignment="1" applyProtection="1">
      <alignment horizontal="center" vertical="center"/>
      <protection/>
    </xf>
    <xf numFmtId="0" fontId="29" fillId="42" borderId="35" xfId="0" applyFont="1" applyFill="1" applyBorder="1" applyAlignment="1" applyProtection="1">
      <alignment vertical="center" wrapText="1"/>
      <protection/>
    </xf>
    <xf numFmtId="14" fontId="61" fillId="42" borderId="96" xfId="0" applyNumberFormat="1" applyFont="1" applyFill="1" applyBorder="1" applyAlignment="1">
      <alignment vertical="center"/>
    </xf>
    <xf numFmtId="0" fontId="26" fillId="42" borderId="35" xfId="0" applyFont="1" applyFill="1" applyBorder="1" applyAlignment="1" applyProtection="1">
      <alignment horizontal="center" vertical="center" wrapText="1"/>
      <protection/>
    </xf>
    <xf numFmtId="0" fontId="26" fillId="42" borderId="35" xfId="0" applyFont="1" applyFill="1" applyBorder="1" applyAlignment="1" applyProtection="1">
      <alignment horizontal="center" vertical="center"/>
      <protection/>
    </xf>
    <xf numFmtId="0" fontId="29" fillId="42" borderId="35" xfId="0" applyFont="1" applyFill="1" applyBorder="1" applyAlignment="1" applyProtection="1">
      <alignment horizontal="center" vertical="center" wrapText="1"/>
      <protection locked="0"/>
    </xf>
    <xf numFmtId="0" fontId="72" fillId="44" borderId="97" xfId="0" applyFont="1" applyFill="1" applyBorder="1" applyAlignment="1">
      <alignment horizontal="center" vertical="top" wrapText="1"/>
    </xf>
    <xf numFmtId="0" fontId="72" fillId="44" borderId="26" xfId="0" applyFont="1" applyFill="1" applyBorder="1" applyAlignment="1">
      <alignment horizontal="center" vertical="top" wrapText="1"/>
    </xf>
    <xf numFmtId="14" fontId="73" fillId="42" borderId="88" xfId="0" applyNumberFormat="1" applyFont="1" applyFill="1" applyBorder="1" applyAlignment="1">
      <alignment horizontal="center" vertical="top" wrapText="1"/>
    </xf>
    <xf numFmtId="14" fontId="73" fillId="42" borderId="98" xfId="0" applyNumberFormat="1" applyFont="1" applyFill="1" applyBorder="1" applyAlignment="1">
      <alignment horizontal="center" vertical="top" wrapText="1"/>
    </xf>
    <xf numFmtId="14" fontId="73" fillId="42" borderId="93" xfId="0" applyNumberFormat="1" applyFont="1" applyFill="1" applyBorder="1" applyAlignment="1">
      <alignment horizontal="center" vertical="top" wrapText="1"/>
    </xf>
    <xf numFmtId="14" fontId="73" fillId="42" borderId="90" xfId="0" applyNumberFormat="1" applyFont="1" applyFill="1" applyBorder="1" applyAlignment="1">
      <alignment horizontal="center" vertical="top" wrapText="1"/>
    </xf>
    <xf numFmtId="0" fontId="72" fillId="44" borderId="97" xfId="0" applyFont="1" applyFill="1" applyBorder="1" applyAlignment="1">
      <alignment horizontal="center" vertical="center" wrapText="1"/>
    </xf>
    <xf numFmtId="0" fontId="72" fillId="44" borderId="99" xfId="0" applyFont="1" applyFill="1" applyBorder="1" applyAlignment="1">
      <alignment horizontal="center" vertical="center" wrapText="1"/>
    </xf>
    <xf numFmtId="0" fontId="72" fillId="44" borderId="26" xfId="0" applyFont="1" applyFill="1" applyBorder="1" applyAlignment="1">
      <alignment horizontal="center" vertical="center" wrapText="1"/>
    </xf>
    <xf numFmtId="0" fontId="73" fillId="42" borderId="33" xfId="0" applyFont="1" applyFill="1" applyBorder="1" applyAlignment="1">
      <alignment horizontal="center" vertical="center" wrapText="1"/>
    </xf>
    <xf numFmtId="0" fontId="110" fillId="0" borderId="82" xfId="0" applyFont="1" applyBorder="1" applyAlignment="1">
      <alignment horizontal="left" vertical="center" wrapText="1"/>
    </xf>
    <xf numFmtId="0" fontId="0" fillId="42" borderId="0" xfId="0" applyFill="1" applyAlignment="1">
      <alignment horizontal="left"/>
    </xf>
    <xf numFmtId="0" fontId="110" fillId="0" borderId="83" xfId="0" applyFont="1" applyBorder="1" applyAlignment="1">
      <alignment horizontal="left" vertical="center" wrapText="1"/>
    </xf>
    <xf numFmtId="0" fontId="57" fillId="42" borderId="56" xfId="0" applyFont="1" applyFill="1" applyBorder="1" applyAlignment="1">
      <alignment horizontal="left" vertical="center" wrapText="1"/>
    </xf>
    <xf numFmtId="0" fontId="29" fillId="42" borderId="35" xfId="0" applyFont="1" applyFill="1" applyBorder="1" applyAlignment="1" applyProtection="1">
      <alignment horizontal="center" vertical="center" wrapText="1"/>
      <protection locked="0"/>
    </xf>
    <xf numFmtId="14" fontId="30" fillId="42" borderId="24" xfId="0" applyNumberFormat="1" applyFont="1" applyFill="1" applyBorder="1" applyAlignment="1" applyProtection="1">
      <alignment horizontal="center" vertical="center"/>
      <protection/>
    </xf>
    <xf numFmtId="0" fontId="73" fillId="46" borderId="13" xfId="0" applyFont="1" applyFill="1" applyBorder="1" applyAlignment="1">
      <alignment horizontal="center" vertical="center" wrapText="1"/>
    </xf>
    <xf numFmtId="0" fontId="29" fillId="42" borderId="35" xfId="0" applyFont="1" applyFill="1" applyBorder="1" applyAlignment="1" applyProtection="1">
      <alignment horizontal="center" vertical="center" wrapText="1"/>
      <protection locked="0"/>
    </xf>
    <xf numFmtId="0" fontId="66" fillId="42" borderId="10" xfId="0" applyFont="1" applyFill="1" applyBorder="1" applyAlignment="1">
      <alignment horizontal="left" vertical="center" wrapText="1"/>
    </xf>
    <xf numFmtId="0" fontId="57" fillId="42" borderId="10" xfId="0" applyFont="1" applyFill="1" applyBorder="1" applyAlignment="1">
      <alignment horizontal="left" vertical="center" wrapText="1"/>
    </xf>
    <xf numFmtId="0" fontId="66" fillId="42" borderId="34" xfId="0" applyFont="1" applyFill="1" applyBorder="1" applyAlignment="1">
      <alignment horizontal="center" vertical="center" wrapText="1"/>
    </xf>
    <xf numFmtId="0" fontId="66" fillId="42" borderId="35" xfId="0" applyFont="1" applyFill="1" applyBorder="1" applyAlignment="1">
      <alignment horizontal="left" vertical="center" wrapText="1"/>
    </xf>
    <xf numFmtId="0" fontId="57" fillId="42" borderId="35" xfId="0" applyFont="1" applyFill="1" applyBorder="1" applyAlignment="1">
      <alignment horizontal="left" vertical="center" wrapText="1"/>
    </xf>
    <xf numFmtId="0" fontId="113" fillId="42" borderId="87" xfId="0" applyFont="1" applyFill="1" applyBorder="1" applyAlignment="1">
      <alignment horizontal="center" vertical="center" wrapText="1"/>
    </xf>
    <xf numFmtId="0" fontId="66" fillId="42" borderId="91" xfId="0" applyFont="1" applyFill="1" applyBorder="1" applyAlignment="1">
      <alignment horizontal="center" vertical="center" wrapText="1"/>
    </xf>
    <xf numFmtId="0" fontId="113" fillId="42" borderId="92" xfId="0" applyFont="1" applyFill="1" applyBorder="1" applyAlignment="1">
      <alignment horizontal="center" vertical="center" wrapText="1"/>
    </xf>
    <xf numFmtId="0" fontId="66" fillId="42" borderId="37" xfId="0" applyFont="1" applyFill="1" applyBorder="1" applyAlignment="1">
      <alignment horizontal="center" vertical="center" wrapText="1"/>
    </xf>
    <xf numFmtId="0" fontId="66" fillId="42" borderId="38" xfId="0" applyFont="1" applyFill="1" applyBorder="1" applyAlignment="1">
      <alignment horizontal="left" vertical="center" wrapText="1"/>
    </xf>
    <xf numFmtId="0" fontId="57" fillId="42" borderId="38" xfId="0" applyFont="1" applyFill="1" applyBorder="1" applyAlignment="1">
      <alignment horizontal="left" vertical="center" wrapText="1"/>
    </xf>
    <xf numFmtId="0" fontId="113" fillId="42" borderId="100" xfId="0" applyFont="1" applyFill="1" applyBorder="1" applyAlignment="1">
      <alignment horizontal="center" vertical="center" wrapText="1"/>
    </xf>
    <xf numFmtId="0" fontId="66" fillId="8" borderId="101" xfId="0" applyFont="1" applyFill="1" applyBorder="1" applyAlignment="1">
      <alignment horizontal="center" vertical="center" wrapText="1"/>
    </xf>
    <xf numFmtId="0" fontId="66" fillId="8" borderId="102" xfId="0" applyFont="1" applyFill="1" applyBorder="1" applyAlignment="1">
      <alignment horizontal="center" vertical="center" wrapText="1"/>
    </xf>
    <xf numFmtId="0" fontId="66" fillId="8" borderId="103" xfId="0" applyFont="1" applyFill="1" applyBorder="1" applyAlignment="1">
      <alignment horizontal="center" vertical="center" wrapText="1"/>
    </xf>
    <xf numFmtId="0" fontId="25" fillId="42" borderId="24" xfId="0" applyFont="1" applyFill="1" applyBorder="1" applyAlignment="1">
      <alignment horizontal="center" wrapText="1"/>
    </xf>
    <xf numFmtId="0" fontId="22" fillId="42" borderId="24" xfId="0" applyFont="1" applyFill="1" applyBorder="1" applyAlignment="1">
      <alignment horizontal="center"/>
    </xf>
    <xf numFmtId="0" fontId="24" fillId="42" borderId="24" xfId="0" applyFont="1" applyFill="1" applyBorder="1" applyAlignment="1">
      <alignment horizontal="center"/>
    </xf>
    <xf numFmtId="0" fontId="110" fillId="0" borderId="104" xfId="0" applyFont="1" applyBorder="1" applyAlignment="1">
      <alignment horizontal="left" vertical="center" wrapText="1"/>
    </xf>
    <xf numFmtId="0" fontId="110" fillId="0" borderId="105" xfId="0" applyFont="1" applyBorder="1" applyAlignment="1">
      <alignment horizontal="left" vertical="center" wrapText="1"/>
    </xf>
    <xf numFmtId="0" fontId="110" fillId="0" borderId="106" xfId="0" applyFont="1" applyBorder="1" applyAlignment="1">
      <alignment horizontal="left" vertical="center" wrapText="1"/>
    </xf>
    <xf numFmtId="0" fontId="100" fillId="8" borderId="97" xfId="0" applyFont="1" applyFill="1" applyBorder="1" applyAlignment="1">
      <alignment horizontal="center"/>
    </xf>
    <xf numFmtId="0" fontId="100" fillId="8" borderId="99" xfId="0" applyFont="1" applyFill="1" applyBorder="1" applyAlignment="1">
      <alignment horizontal="center"/>
    </xf>
    <xf numFmtId="0" fontId="100" fillId="8" borderId="26" xfId="0" applyFont="1" applyFill="1" applyBorder="1" applyAlignment="1">
      <alignment horizontal="center"/>
    </xf>
    <xf numFmtId="0" fontId="100" fillId="8" borderId="89" xfId="0" applyFont="1" applyFill="1" applyBorder="1" applyAlignment="1">
      <alignment horizontal="left" vertical="center" wrapText="1"/>
    </xf>
    <xf numFmtId="0" fontId="100" fillId="8" borderId="107" xfId="0" applyFont="1" applyFill="1" applyBorder="1" applyAlignment="1">
      <alignment horizontal="left" vertical="center" wrapText="1"/>
    </xf>
    <xf numFmtId="0" fontId="100" fillId="8" borderId="16" xfId="0" applyFont="1" applyFill="1" applyBorder="1" applyAlignment="1">
      <alignment horizontal="left" vertical="center" wrapText="1"/>
    </xf>
    <xf numFmtId="0" fontId="0" fillId="42" borderId="27" xfId="0" applyFill="1" applyBorder="1" applyAlignment="1">
      <alignment horizontal="center" vertical="center" wrapText="1"/>
    </xf>
    <xf numFmtId="0" fontId="0" fillId="42" borderId="28" xfId="0" applyFill="1" applyBorder="1" applyAlignment="1">
      <alignment horizontal="center" vertical="center" wrapText="1"/>
    </xf>
    <xf numFmtId="0" fontId="0" fillId="42" borderId="29" xfId="0" applyFill="1" applyBorder="1" applyAlignment="1">
      <alignment horizontal="center" vertical="center" wrapText="1"/>
    </xf>
    <xf numFmtId="0" fontId="0" fillId="42" borderId="30" xfId="0" applyFill="1" applyBorder="1" applyAlignment="1">
      <alignment horizontal="center" vertical="center" wrapText="1"/>
    </xf>
    <xf numFmtId="0" fontId="0" fillId="42" borderId="0" xfId="0" applyFill="1" applyBorder="1" applyAlignment="1">
      <alignment horizontal="center" vertical="center" wrapText="1"/>
    </xf>
    <xf numFmtId="0" fontId="0" fillId="42" borderId="14" xfId="0" applyFill="1" applyBorder="1" applyAlignment="1">
      <alignment horizontal="center" vertical="center" wrapText="1"/>
    </xf>
    <xf numFmtId="0" fontId="0" fillId="42" borderId="31" xfId="0" applyFill="1" applyBorder="1" applyAlignment="1">
      <alignment horizontal="center" vertical="center" wrapText="1"/>
    </xf>
    <xf numFmtId="0" fontId="0" fillId="42" borderId="11" xfId="0" applyFill="1" applyBorder="1" applyAlignment="1">
      <alignment horizontal="center" vertical="center" wrapText="1"/>
    </xf>
    <xf numFmtId="0" fontId="0" fillId="42" borderId="15" xfId="0" applyFill="1" applyBorder="1" applyAlignment="1">
      <alignment horizontal="center" vertical="center" wrapText="1"/>
    </xf>
    <xf numFmtId="0" fontId="109" fillId="8" borderId="104" xfId="0" applyFont="1" applyFill="1" applyBorder="1" applyAlignment="1">
      <alignment horizontal="justify" vertical="center" wrapText="1"/>
    </xf>
    <xf numFmtId="0" fontId="109" fillId="8" borderId="105" xfId="0" applyFont="1" applyFill="1" applyBorder="1" applyAlignment="1">
      <alignment horizontal="justify" vertical="center" wrapText="1"/>
    </xf>
    <xf numFmtId="0" fontId="109" fillId="8" borderId="106" xfId="0" applyFont="1" applyFill="1" applyBorder="1" applyAlignment="1">
      <alignment horizontal="justify" vertical="center" wrapText="1"/>
    </xf>
    <xf numFmtId="0" fontId="110" fillId="0" borderId="104" xfId="0" applyFont="1" applyBorder="1" applyAlignment="1">
      <alignment horizontal="justify" vertical="center" wrapText="1"/>
    </xf>
    <xf numFmtId="0" fontId="110" fillId="0" borderId="105" xfId="0" applyFont="1" applyBorder="1" applyAlignment="1">
      <alignment horizontal="justify" vertical="center" wrapText="1"/>
    </xf>
    <xf numFmtId="0" fontId="110" fillId="0" borderId="106" xfId="0" applyFont="1" applyBorder="1" applyAlignment="1">
      <alignment horizontal="justify" vertical="center" wrapText="1"/>
    </xf>
    <xf numFmtId="0" fontId="110" fillId="0" borderId="104" xfId="0" applyFont="1" applyBorder="1" applyAlignment="1">
      <alignment vertical="center" wrapText="1"/>
    </xf>
    <xf numFmtId="0" fontId="110" fillId="0" borderId="105" xfId="0" applyFont="1" applyBorder="1" applyAlignment="1">
      <alignment vertical="center" wrapText="1"/>
    </xf>
    <xf numFmtId="0" fontId="110" fillId="0" borderId="106" xfId="0" applyFont="1" applyBorder="1" applyAlignment="1">
      <alignment vertical="center" wrapText="1"/>
    </xf>
    <xf numFmtId="0" fontId="109" fillId="8" borderId="104" xfId="0" applyFont="1" applyFill="1" applyBorder="1" applyAlignment="1">
      <alignment horizontal="left" vertical="center" wrapText="1"/>
    </xf>
    <xf numFmtId="0" fontId="109" fillId="8" borderId="105" xfId="0" applyFont="1" applyFill="1" applyBorder="1" applyAlignment="1">
      <alignment horizontal="left" vertical="center" wrapText="1"/>
    </xf>
    <xf numFmtId="0" fontId="109" fillId="8" borderId="106" xfId="0" applyFont="1" applyFill="1" applyBorder="1" applyAlignment="1">
      <alignment horizontal="left" vertical="center" wrapText="1"/>
    </xf>
    <xf numFmtId="0" fontId="61" fillId="42" borderId="108" xfId="0" applyFont="1" applyFill="1" applyBorder="1" applyAlignment="1">
      <alignment horizontal="center" vertical="center"/>
    </xf>
    <xf numFmtId="0" fontId="61" fillId="42" borderId="57" xfId="0" applyFont="1" applyFill="1" applyBorder="1" applyAlignment="1">
      <alignment horizontal="center" vertical="center"/>
    </xf>
    <xf numFmtId="0" fontId="61" fillId="42" borderId="69" xfId="0" applyFont="1" applyFill="1" applyBorder="1" applyAlignment="1">
      <alignment horizontal="center" vertical="center"/>
    </xf>
    <xf numFmtId="0" fontId="61" fillId="42" borderId="67" xfId="0" applyFont="1" applyFill="1" applyBorder="1" applyAlignment="1">
      <alignment horizontal="center" vertical="center"/>
    </xf>
    <xf numFmtId="14" fontId="61" fillId="42" borderId="57" xfId="0" applyNumberFormat="1" applyFont="1" applyFill="1" applyBorder="1" applyAlignment="1">
      <alignment horizontal="center" vertical="center"/>
    </xf>
    <xf numFmtId="0" fontId="61" fillId="42" borderId="109" xfId="0" applyFont="1" applyFill="1" applyBorder="1" applyAlignment="1">
      <alignment horizontal="center" vertical="center"/>
    </xf>
    <xf numFmtId="0" fontId="61" fillId="42" borderId="64" xfId="0" applyFont="1" applyFill="1" applyBorder="1" applyAlignment="1">
      <alignment horizontal="center" vertical="center"/>
    </xf>
    <xf numFmtId="0" fontId="61" fillId="42" borderId="56" xfId="0" applyFont="1" applyFill="1" applyBorder="1" applyAlignment="1">
      <alignment horizontal="center" vertical="center"/>
    </xf>
    <xf numFmtId="14" fontId="61" fillId="42" borderId="56" xfId="0" applyNumberFormat="1" applyFont="1" applyFill="1" applyBorder="1" applyAlignment="1">
      <alignment horizontal="center" vertical="center"/>
    </xf>
    <xf numFmtId="0" fontId="61" fillId="42" borderId="110" xfId="0" applyFont="1" applyFill="1" applyBorder="1" applyAlignment="1">
      <alignment horizontal="center" vertical="center"/>
    </xf>
    <xf numFmtId="0" fontId="61" fillId="42" borderId="111" xfId="0" applyFont="1" applyFill="1" applyBorder="1" applyAlignment="1">
      <alignment horizontal="center" vertical="center"/>
    </xf>
    <xf numFmtId="0" fontId="61" fillId="42" borderId="66" xfId="0" applyFont="1" applyFill="1" applyBorder="1" applyAlignment="1">
      <alignment horizontal="center" vertical="center"/>
    </xf>
    <xf numFmtId="0" fontId="61" fillId="42" borderId="93" xfId="0" applyFont="1" applyFill="1" applyBorder="1" applyAlignment="1">
      <alignment horizontal="center" vertical="center" wrapText="1"/>
    </xf>
    <xf numFmtId="0" fontId="61" fillId="42" borderId="65" xfId="0" applyFont="1" applyFill="1" applyBorder="1" applyAlignment="1">
      <alignment horizontal="center" vertical="center" wrapText="1"/>
    </xf>
    <xf numFmtId="14" fontId="61" fillId="42" borderId="66" xfId="0" applyNumberFormat="1" applyFont="1" applyFill="1" applyBorder="1" applyAlignment="1">
      <alignment horizontal="center" vertical="center"/>
    </xf>
    <xf numFmtId="14" fontId="61" fillId="42" borderId="17" xfId="0" applyNumberFormat="1" applyFont="1" applyFill="1" applyBorder="1" applyAlignment="1">
      <alignment horizontal="center" vertical="center"/>
    </xf>
    <xf numFmtId="0" fontId="61" fillId="42" borderId="23" xfId="0" applyFont="1" applyFill="1" applyBorder="1" applyAlignment="1">
      <alignment horizontal="center" vertical="center"/>
    </xf>
    <xf numFmtId="0" fontId="61" fillId="42" borderId="65" xfId="0" applyFont="1" applyFill="1" applyBorder="1" applyAlignment="1">
      <alignment horizontal="center" vertical="center"/>
    </xf>
    <xf numFmtId="0" fontId="66" fillId="43" borderId="73" xfId="0" applyFont="1" applyFill="1" applyBorder="1" applyAlignment="1">
      <alignment horizontal="center" vertical="center"/>
    </xf>
    <xf numFmtId="0" fontId="66" fillId="43" borderId="112" xfId="0" applyFont="1" applyFill="1" applyBorder="1" applyAlignment="1">
      <alignment horizontal="center" vertical="center"/>
    </xf>
    <xf numFmtId="14" fontId="61" fillId="42" borderId="113" xfId="0" applyNumberFormat="1" applyFont="1" applyFill="1" applyBorder="1" applyAlignment="1">
      <alignment horizontal="center" vertical="center"/>
    </xf>
    <xf numFmtId="14" fontId="61" fillId="42" borderId="114" xfId="0" applyNumberFormat="1" applyFont="1" applyFill="1" applyBorder="1" applyAlignment="1">
      <alignment horizontal="center" vertical="center"/>
    </xf>
    <xf numFmtId="0" fontId="66" fillId="43" borderId="115" xfId="0" applyFont="1" applyFill="1" applyBorder="1" applyAlignment="1">
      <alignment horizontal="center" vertical="center"/>
    </xf>
    <xf numFmtId="0" fontId="66" fillId="43" borderId="116" xfId="0" applyFont="1" applyFill="1" applyBorder="1" applyAlignment="1">
      <alignment horizontal="center" vertical="center"/>
    </xf>
    <xf numFmtId="0" fontId="66" fillId="43" borderId="117" xfId="0" applyFont="1" applyFill="1" applyBorder="1" applyAlignment="1">
      <alignment horizontal="center" vertical="center"/>
    </xf>
    <xf numFmtId="0" fontId="61" fillId="42" borderId="118" xfId="0" applyFont="1" applyFill="1" applyBorder="1" applyAlignment="1">
      <alignment horizontal="center" vertical="center" wrapText="1"/>
    </xf>
    <xf numFmtId="0" fontId="61" fillId="42" borderId="119" xfId="0" applyFont="1" applyFill="1" applyBorder="1" applyAlignment="1">
      <alignment horizontal="center" vertical="center" wrapText="1"/>
    </xf>
    <xf numFmtId="0" fontId="61" fillId="42" borderId="120" xfId="0" applyFont="1" applyFill="1" applyBorder="1" applyAlignment="1">
      <alignment horizontal="center" vertical="center"/>
    </xf>
    <xf numFmtId="0" fontId="61" fillId="42" borderId="119" xfId="0" applyFont="1" applyFill="1" applyBorder="1" applyAlignment="1">
      <alignment horizontal="center" vertical="center"/>
    </xf>
    <xf numFmtId="0" fontId="66" fillId="8" borderId="72" xfId="0" applyFont="1" applyFill="1" applyBorder="1" applyAlignment="1">
      <alignment horizontal="center" vertical="center" wrapText="1"/>
    </xf>
    <xf numFmtId="0" fontId="66" fillId="8" borderId="121" xfId="0" applyFont="1" applyFill="1" applyBorder="1" applyAlignment="1">
      <alignment horizontal="center" vertical="center" wrapText="1"/>
    </xf>
    <xf numFmtId="0" fontId="59" fillId="43" borderId="71" xfId="0" applyFont="1" applyFill="1" applyBorder="1" applyAlignment="1">
      <alignment horizontal="center" vertical="center" wrapText="1"/>
    </xf>
    <xf numFmtId="0" fontId="59" fillId="43" borderId="72" xfId="0" applyFont="1" applyFill="1" applyBorder="1" applyAlignment="1">
      <alignment horizontal="center" vertical="center" wrapText="1"/>
    </xf>
    <xf numFmtId="0" fontId="59" fillId="43" borderId="63" xfId="0" applyFont="1" applyFill="1" applyBorder="1" applyAlignment="1">
      <alignment horizontal="center" vertical="center" wrapText="1"/>
    </xf>
    <xf numFmtId="0" fontId="59" fillId="43" borderId="122" xfId="0" applyFont="1" applyFill="1" applyBorder="1" applyAlignment="1">
      <alignment horizontal="center" vertical="center" wrapText="1"/>
    </xf>
    <xf numFmtId="0" fontId="59" fillId="43" borderId="123" xfId="0" applyFont="1" applyFill="1" applyBorder="1" applyAlignment="1">
      <alignment horizontal="center" vertical="center" wrapText="1"/>
    </xf>
    <xf numFmtId="0" fontId="66" fillId="8" borderId="124" xfId="0" applyFont="1" applyFill="1" applyBorder="1" applyAlignment="1">
      <alignment horizontal="center" vertical="center" wrapText="1"/>
    </xf>
    <xf numFmtId="0" fontId="66" fillId="8" borderId="99" xfId="0" applyFont="1" applyFill="1" applyBorder="1" applyAlignment="1">
      <alignment horizontal="center" vertical="center" wrapText="1"/>
    </xf>
    <xf numFmtId="0" fontId="66" fillId="8" borderId="125" xfId="0" applyFont="1" applyFill="1" applyBorder="1" applyAlignment="1">
      <alignment horizontal="center" vertical="center" wrapText="1"/>
    </xf>
    <xf numFmtId="0" fontId="57" fillId="42" borderId="10" xfId="0" applyFont="1" applyFill="1" applyBorder="1" applyAlignment="1">
      <alignment horizontal="left" vertical="center" wrapText="1"/>
    </xf>
    <xf numFmtId="0" fontId="66" fillId="42" borderId="71" xfId="0" applyFont="1" applyFill="1" applyBorder="1" applyAlignment="1">
      <alignment horizontal="center" vertical="center"/>
    </xf>
    <xf numFmtId="0" fontId="66" fillId="42" borderId="63" xfId="0" applyFont="1" applyFill="1" applyBorder="1" applyAlignment="1">
      <alignment horizontal="center" vertical="center"/>
    </xf>
    <xf numFmtId="0" fontId="66" fillId="42" borderId="111" xfId="0" applyFont="1" applyFill="1" applyBorder="1" applyAlignment="1">
      <alignment horizontal="center" vertical="center"/>
    </xf>
    <xf numFmtId="0" fontId="66" fillId="42" borderId="66" xfId="0" applyFont="1" applyFill="1" applyBorder="1" applyAlignment="1">
      <alignment horizontal="center" vertical="center"/>
    </xf>
    <xf numFmtId="0" fontId="66" fillId="42" borderId="108" xfId="0" applyFont="1" applyFill="1" applyBorder="1" applyAlignment="1">
      <alignment horizontal="center" vertical="center"/>
    </xf>
    <xf numFmtId="0" fontId="66" fillId="42" borderId="69" xfId="0" applyFont="1" applyFill="1" applyBorder="1" applyAlignment="1">
      <alignment horizontal="center" vertical="center"/>
    </xf>
    <xf numFmtId="0" fontId="66" fillId="42" borderId="122" xfId="0" applyFont="1" applyFill="1" applyBorder="1" applyAlignment="1">
      <alignment horizontal="center" vertical="center"/>
    </xf>
    <xf numFmtId="0" fontId="66" fillId="42" borderId="72" xfId="0" applyFont="1" applyFill="1" applyBorder="1" applyAlignment="1">
      <alignment horizontal="center" vertical="center"/>
    </xf>
    <xf numFmtId="0" fontId="66" fillId="42" borderId="123" xfId="0" applyFont="1" applyFill="1" applyBorder="1" applyAlignment="1">
      <alignment horizontal="center" vertical="center"/>
    </xf>
    <xf numFmtId="0" fontId="61" fillId="42" borderId="0" xfId="0" applyFont="1" applyFill="1" applyBorder="1" applyAlignment="1">
      <alignment horizontal="left" vertical="center"/>
    </xf>
    <xf numFmtId="0" fontId="57" fillId="42" borderId="38" xfId="0" applyFont="1" applyFill="1" applyBorder="1" applyAlignment="1">
      <alignment horizontal="left" vertical="center" wrapText="1"/>
    </xf>
    <xf numFmtId="14" fontId="61" fillId="42" borderId="97" xfId="0" applyNumberFormat="1" applyFont="1" applyFill="1" applyBorder="1" applyAlignment="1">
      <alignment horizontal="center" vertical="center"/>
    </xf>
    <xf numFmtId="14" fontId="61" fillId="42" borderId="26" xfId="0" applyNumberFormat="1" applyFont="1" applyFill="1" applyBorder="1" applyAlignment="1">
      <alignment horizontal="center" vertical="center"/>
    </xf>
    <xf numFmtId="0" fontId="59" fillId="42" borderId="0" xfId="0" applyFont="1" applyFill="1" applyBorder="1" applyAlignment="1">
      <alignment horizontal="left" vertical="center" wrapText="1"/>
    </xf>
    <xf numFmtId="0" fontId="60" fillId="42" borderId="0" xfId="0" applyFont="1" applyFill="1" applyBorder="1" applyAlignment="1">
      <alignment horizontal="left" vertical="center" wrapText="1"/>
    </xf>
    <xf numFmtId="0" fontId="66" fillId="8" borderId="102" xfId="0" applyFont="1" applyFill="1" applyBorder="1" applyAlignment="1">
      <alignment horizontal="center" vertical="center" wrapText="1"/>
    </xf>
    <xf numFmtId="0" fontId="59" fillId="8" borderId="71" xfId="0" applyFont="1" applyFill="1" applyBorder="1" applyAlignment="1">
      <alignment horizontal="center" vertical="center" wrapText="1"/>
    </xf>
    <xf numFmtId="0" fontId="59" fillId="8" borderId="72" xfId="0" applyFont="1" applyFill="1" applyBorder="1" applyAlignment="1">
      <alignment horizontal="center" vertical="center" wrapText="1"/>
    </xf>
    <xf numFmtId="0" fontId="59" fillId="8" borderId="121" xfId="0" applyFont="1" applyFill="1" applyBorder="1" applyAlignment="1">
      <alignment horizontal="center" vertical="center" wrapText="1"/>
    </xf>
    <xf numFmtId="0" fontId="59" fillId="8" borderId="108" xfId="0" applyFont="1" applyFill="1" applyBorder="1" applyAlignment="1">
      <alignment horizontal="center" vertical="center" wrapText="1"/>
    </xf>
    <xf numFmtId="0" fontId="59" fillId="8" borderId="57" xfId="0" applyFont="1" applyFill="1" applyBorder="1" applyAlignment="1">
      <alignment horizontal="center" vertical="center" wrapText="1"/>
    </xf>
    <xf numFmtId="0" fontId="60" fillId="8" borderId="57" xfId="0" applyFont="1" applyFill="1" applyBorder="1" applyAlignment="1">
      <alignment horizontal="center" vertical="center" wrapText="1"/>
    </xf>
    <xf numFmtId="0" fontId="57" fillId="42" borderId="35" xfId="0" applyFont="1" applyFill="1" applyBorder="1" applyAlignment="1">
      <alignment horizontal="left" vertical="center" wrapText="1"/>
    </xf>
    <xf numFmtId="0" fontId="60" fillId="42" borderId="57" xfId="0" applyFont="1" applyFill="1" applyBorder="1" applyAlignment="1">
      <alignment horizontal="left" vertical="center" wrapText="1"/>
    </xf>
    <xf numFmtId="0" fontId="60" fillId="42" borderId="79" xfId="0" applyFont="1" applyFill="1" applyBorder="1" applyAlignment="1">
      <alignment horizontal="left" vertical="center" wrapText="1"/>
    </xf>
    <xf numFmtId="0" fontId="59" fillId="42" borderId="0" xfId="0" applyFont="1" applyFill="1" applyBorder="1" applyAlignment="1">
      <alignment horizontal="left" vertical="center"/>
    </xf>
    <xf numFmtId="0" fontId="59" fillId="43" borderId="45" xfId="0" applyFont="1" applyFill="1" applyBorder="1" applyAlignment="1">
      <alignment horizontal="center" vertical="center" wrapText="1"/>
    </xf>
    <xf numFmtId="0" fontId="59" fillId="43" borderId="121" xfId="0" applyFont="1" applyFill="1" applyBorder="1" applyAlignment="1">
      <alignment horizontal="center" vertical="center" wrapText="1"/>
    </xf>
    <xf numFmtId="0" fontId="57" fillId="42" borderId="56" xfId="0" applyFont="1" applyFill="1" applyBorder="1" applyAlignment="1">
      <alignment horizontal="center" vertical="center" wrapText="1"/>
    </xf>
    <xf numFmtId="0" fontId="57" fillId="42" borderId="56" xfId="0" applyFont="1" applyFill="1" applyBorder="1" applyAlignment="1">
      <alignment horizontal="left" vertical="center" wrapText="1"/>
    </xf>
    <xf numFmtId="0" fontId="57" fillId="42" borderId="78" xfId="0" applyFont="1" applyFill="1" applyBorder="1" applyAlignment="1">
      <alignment horizontal="center" vertical="center" wrapText="1"/>
    </xf>
    <xf numFmtId="0" fontId="11" fillId="0" borderId="97"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26"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6" xfId="0" applyFont="1" applyBorder="1" applyAlignment="1">
      <alignment horizontal="center" vertical="center" wrapText="1"/>
    </xf>
    <xf numFmtId="0" fontId="5" fillId="36" borderId="24"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32" fillId="0" borderId="97" xfId="0" applyFont="1" applyBorder="1" applyAlignment="1">
      <alignment horizontal="center"/>
    </xf>
    <xf numFmtId="0" fontId="32" fillId="0" borderId="99" xfId="0" applyFont="1" applyBorder="1" applyAlignment="1">
      <alignment horizontal="center"/>
    </xf>
    <xf numFmtId="0" fontId="32" fillId="0" borderId="26" xfId="0" applyFont="1" applyBorder="1" applyAlignment="1">
      <alignment horizontal="center"/>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5" xfId="0" applyFont="1" applyBorder="1" applyAlignment="1">
      <alignment horizontal="center" vertical="center" wrapText="1"/>
    </xf>
    <xf numFmtId="0" fontId="63" fillId="0" borderId="46" xfId="0" applyFont="1" applyFill="1" applyBorder="1" applyAlignment="1">
      <alignment horizontal="center" vertical="center" wrapText="1"/>
    </xf>
    <xf numFmtId="0" fontId="75" fillId="0" borderId="46" xfId="0" applyFont="1" applyFill="1" applyBorder="1" applyAlignment="1">
      <alignment horizontal="center" vertical="center" wrapText="1"/>
    </xf>
    <xf numFmtId="0" fontId="75" fillId="0" borderId="47" xfId="0" applyFont="1" applyFill="1" applyBorder="1" applyAlignment="1">
      <alignment horizontal="center" vertical="center" wrapText="1"/>
    </xf>
    <xf numFmtId="0" fontId="75" fillId="0" borderId="50" xfId="0" applyFont="1" applyFill="1" applyBorder="1" applyAlignment="1">
      <alignment horizontal="center" vertical="center" wrapText="1"/>
    </xf>
    <xf numFmtId="0" fontId="63" fillId="0" borderId="46" xfId="0" applyFont="1" applyFill="1" applyBorder="1" applyAlignment="1">
      <alignment horizontal="center" vertical="center" textRotation="90" wrapText="1"/>
    </xf>
    <xf numFmtId="0" fontId="63" fillId="0" borderId="47" xfId="0" applyFont="1" applyFill="1" applyBorder="1" applyAlignment="1">
      <alignment horizontal="center" vertical="center" wrapText="1"/>
    </xf>
    <xf numFmtId="0" fontId="63" fillId="0" borderId="50" xfId="0" applyFont="1" applyFill="1" applyBorder="1" applyAlignment="1">
      <alignment horizontal="center" vertical="center" wrapText="1"/>
    </xf>
    <xf numFmtId="0" fontId="62" fillId="0" borderId="46" xfId="0" applyFont="1" applyFill="1" applyBorder="1" applyAlignment="1">
      <alignment horizontal="center" vertical="center" wrapText="1"/>
    </xf>
    <xf numFmtId="0" fontId="62" fillId="0" borderId="47" xfId="0" applyFont="1" applyFill="1" applyBorder="1" applyAlignment="1">
      <alignment horizontal="center" vertical="center" wrapText="1"/>
    </xf>
    <xf numFmtId="0" fontId="62" fillId="0" borderId="46" xfId="0" applyFont="1" applyFill="1" applyBorder="1" applyAlignment="1">
      <alignment horizontal="center" vertical="center" textRotation="90" wrapText="1"/>
    </xf>
    <xf numFmtId="0" fontId="62" fillId="0" borderId="50" xfId="0" applyFont="1" applyFill="1" applyBorder="1" applyAlignment="1">
      <alignment horizontal="center" vertical="center" wrapText="1"/>
    </xf>
    <xf numFmtId="0" fontId="62" fillId="0" borderId="126" xfId="0" applyFont="1" applyFill="1" applyBorder="1" applyAlignment="1">
      <alignment horizontal="center" vertical="center" wrapText="1"/>
    </xf>
    <xf numFmtId="0" fontId="62" fillId="0" borderId="127" xfId="0" applyFont="1" applyFill="1" applyBorder="1" applyAlignment="1">
      <alignment horizontal="center" vertical="center" wrapText="1"/>
    </xf>
    <xf numFmtId="0" fontId="62" fillId="0" borderId="128" xfId="0" applyFont="1" applyFill="1" applyBorder="1" applyAlignment="1">
      <alignment horizontal="center" vertical="center" wrapText="1"/>
    </xf>
    <xf numFmtId="0" fontId="57" fillId="0" borderId="129" xfId="0" applyNumberFormat="1" applyFont="1" applyFill="1" applyBorder="1" applyAlignment="1">
      <alignment horizontal="center" vertical="center" wrapText="1"/>
    </xf>
    <xf numFmtId="0" fontId="57" fillId="0" borderId="130" xfId="0" applyNumberFormat="1" applyFont="1" applyFill="1" applyBorder="1" applyAlignment="1">
      <alignment horizontal="center" vertical="center" wrapText="1"/>
    </xf>
    <xf numFmtId="0" fontId="57" fillId="0" borderId="131" xfId="0" applyNumberFormat="1" applyFont="1" applyFill="1" applyBorder="1" applyAlignment="1">
      <alignment horizontal="center" vertical="center" wrapText="1"/>
    </xf>
    <xf numFmtId="0" fontId="62" fillId="0" borderId="58" xfId="0"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47"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59"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50" xfId="0" applyFont="1" applyFill="1" applyBorder="1" applyAlignment="1">
      <alignment horizontal="left" vertical="center" wrapText="1"/>
    </xf>
    <xf numFmtId="0" fontId="62" fillId="0" borderId="56" xfId="0" applyFont="1" applyFill="1" applyBorder="1" applyAlignment="1">
      <alignment horizontal="center" vertical="center"/>
    </xf>
    <xf numFmtId="0" fontId="62" fillId="0" borderId="78" xfId="0" applyFont="1" applyFill="1" applyBorder="1" applyAlignment="1">
      <alignment horizontal="center" vertical="center"/>
    </xf>
    <xf numFmtId="0" fontId="62" fillId="0" borderId="108" xfId="0" applyFont="1" applyFill="1" applyBorder="1" applyAlignment="1">
      <alignment horizontal="center" vertical="center"/>
    </xf>
    <xf numFmtId="0" fontId="62" fillId="0" borderId="57" xfId="0" applyFont="1" applyFill="1" applyBorder="1" applyAlignment="1">
      <alignment horizontal="center" vertical="center"/>
    </xf>
    <xf numFmtId="0" fontId="62" fillId="0" borderId="79" xfId="0" applyFont="1" applyFill="1" applyBorder="1" applyAlignment="1">
      <alignment horizontal="center" vertical="center"/>
    </xf>
    <xf numFmtId="0" fontId="62" fillId="0" borderId="111" xfId="0" applyFont="1" applyFill="1" applyBorder="1" applyAlignment="1">
      <alignment horizontal="center" vertical="center"/>
    </xf>
    <xf numFmtId="0" fontId="24" fillId="0" borderId="111" xfId="0" applyFont="1" applyFill="1" applyBorder="1" applyAlignment="1">
      <alignment horizontal="center" vertical="center"/>
    </xf>
    <xf numFmtId="0" fontId="24" fillId="0" borderId="56" xfId="0" applyFont="1" applyFill="1" applyBorder="1" applyAlignment="1">
      <alignment horizontal="center" vertical="center"/>
    </xf>
    <xf numFmtId="0" fontId="62" fillId="43" borderId="55" xfId="0" applyFont="1" applyFill="1" applyBorder="1" applyAlignment="1">
      <alignment horizontal="center" vertical="center"/>
    </xf>
    <xf numFmtId="0" fontId="62" fillId="43" borderId="132" xfId="0" applyFont="1" applyFill="1" applyBorder="1" applyAlignment="1">
      <alignment horizontal="center" vertical="center"/>
    </xf>
    <xf numFmtId="0" fontId="24" fillId="0" borderId="70" xfId="0" applyFont="1" applyFill="1" applyBorder="1" applyAlignment="1">
      <alignment horizontal="center" vertical="center" wrapText="1"/>
    </xf>
    <xf numFmtId="0" fontId="24" fillId="0" borderId="76" xfId="0" applyFont="1" applyFill="1" applyBorder="1" applyAlignment="1">
      <alignment horizontal="center" vertical="center"/>
    </xf>
    <xf numFmtId="0" fontId="24" fillId="0" borderId="118" xfId="0" applyFont="1" applyFill="1" applyBorder="1" applyAlignment="1">
      <alignment horizontal="center" vertical="center" wrapText="1"/>
    </xf>
    <xf numFmtId="0" fontId="24" fillId="0" borderId="133" xfId="0" applyFont="1" applyFill="1" applyBorder="1" applyAlignment="1">
      <alignment horizontal="center" vertical="center" wrapText="1"/>
    </xf>
    <xf numFmtId="0" fontId="24" fillId="0" borderId="119" xfId="0" applyFont="1" applyFill="1" applyBorder="1" applyAlignment="1">
      <alignment horizontal="center" vertical="center" wrapText="1"/>
    </xf>
    <xf numFmtId="14" fontId="24" fillId="0" borderId="56" xfId="0" applyNumberFormat="1" applyFont="1" applyFill="1" applyBorder="1" applyAlignment="1">
      <alignment horizontal="center" vertical="center"/>
    </xf>
    <xf numFmtId="14" fontId="24" fillId="0" borderId="113" xfId="0" applyNumberFormat="1" applyFont="1" applyFill="1" applyBorder="1" applyAlignment="1">
      <alignment horizontal="center" vertical="center"/>
    </xf>
    <xf numFmtId="14" fontId="24" fillId="0" borderId="133" xfId="0" applyNumberFormat="1" applyFont="1" applyFill="1" applyBorder="1" applyAlignment="1">
      <alignment horizontal="center" vertical="center"/>
    </xf>
    <xf numFmtId="14" fontId="24" fillId="0" borderId="119" xfId="0" applyNumberFormat="1" applyFont="1" applyFill="1" applyBorder="1" applyAlignment="1">
      <alignment horizontal="center" vertical="center"/>
    </xf>
    <xf numFmtId="14" fontId="24" fillId="0" borderId="113" xfId="0" applyNumberFormat="1" applyFont="1" applyFill="1" applyBorder="1" applyAlignment="1">
      <alignment horizontal="center" vertical="center" wrapText="1"/>
    </xf>
    <xf numFmtId="14" fontId="24" fillId="0" borderId="133" xfId="0" applyNumberFormat="1" applyFont="1" applyFill="1" applyBorder="1" applyAlignment="1">
      <alignment horizontal="center" vertical="center" wrapText="1"/>
    </xf>
    <xf numFmtId="14" fontId="24" fillId="0" borderId="119" xfId="0" applyNumberFormat="1" applyFont="1" applyFill="1" applyBorder="1" applyAlignment="1">
      <alignment horizontal="center" vertical="center" wrapText="1"/>
    </xf>
    <xf numFmtId="14" fontId="24" fillId="0" borderId="134" xfId="0" applyNumberFormat="1" applyFont="1" applyFill="1" applyBorder="1" applyAlignment="1">
      <alignment horizontal="center" vertical="center"/>
    </xf>
    <xf numFmtId="0" fontId="62" fillId="43" borderId="135" xfId="0" applyFont="1" applyFill="1" applyBorder="1" applyAlignment="1">
      <alignment horizontal="center" vertical="center"/>
    </xf>
    <xf numFmtId="0" fontId="57" fillId="0" borderId="108"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9" fillId="0" borderId="57" xfId="0" applyFont="1" applyFill="1" applyBorder="1" applyAlignment="1">
      <alignment horizontal="center" vertical="center" wrapText="1"/>
    </xf>
    <xf numFmtId="0" fontId="57" fillId="0" borderId="79" xfId="0" applyFont="1" applyFill="1" applyBorder="1" applyAlignment="1">
      <alignment horizontal="center" vertical="center" wrapText="1"/>
    </xf>
    <xf numFmtId="0" fontId="63" fillId="43" borderId="71" xfId="0" applyFont="1" applyFill="1" applyBorder="1" applyAlignment="1">
      <alignment horizontal="center" vertical="center" wrapText="1"/>
    </xf>
    <xf numFmtId="0" fontId="63" fillId="43" borderId="72" xfId="0" applyFont="1" applyFill="1" applyBorder="1" applyAlignment="1">
      <alignment horizontal="center" vertical="center" wrapText="1"/>
    </xf>
    <xf numFmtId="0" fontId="63" fillId="43" borderId="121" xfId="0" applyFont="1" applyFill="1" applyBorder="1" applyAlignment="1">
      <alignment horizontal="center" vertical="center" wrapText="1"/>
    </xf>
    <xf numFmtId="0" fontId="62" fillId="0" borderId="136" xfId="0" applyFont="1" applyFill="1" applyBorder="1" applyAlignment="1">
      <alignment horizontal="center" vertical="center" wrapText="1"/>
    </xf>
    <xf numFmtId="0" fontId="62" fillId="0" borderId="137" xfId="0" applyFont="1" applyFill="1" applyBorder="1" applyAlignment="1">
      <alignment horizontal="center" vertical="center" wrapText="1"/>
    </xf>
    <xf numFmtId="0" fontId="57" fillId="0" borderId="59" xfId="0" applyFont="1" applyFill="1" applyBorder="1" applyAlignment="1">
      <alignment horizontal="center" vertical="center" wrapText="1"/>
    </xf>
    <xf numFmtId="0" fontId="57" fillId="0" borderId="62" xfId="0" applyFont="1" applyFill="1" applyBorder="1" applyAlignment="1">
      <alignment horizontal="center" vertical="center" wrapText="1"/>
    </xf>
    <xf numFmtId="0" fontId="57" fillId="0" borderId="138" xfId="0" applyNumberFormat="1" applyFont="1" applyFill="1" applyBorder="1" applyAlignment="1">
      <alignment horizontal="center" vertical="center" wrapText="1"/>
    </xf>
    <xf numFmtId="0" fontId="57" fillId="0" borderId="139" xfId="0" applyNumberFormat="1" applyFont="1" applyFill="1" applyBorder="1" applyAlignment="1">
      <alignment horizontal="center" vertical="center" wrapText="1"/>
    </xf>
    <xf numFmtId="0" fontId="57" fillId="0" borderId="111" xfId="0" applyFont="1" applyFill="1" applyBorder="1" applyAlignment="1">
      <alignment horizontal="center" vertical="center" wrapText="1"/>
    </xf>
    <xf numFmtId="0" fontId="57" fillId="0" borderId="56" xfId="0" applyFont="1" applyFill="1" applyBorder="1" applyAlignment="1">
      <alignment horizontal="center" vertical="center" wrapText="1"/>
    </xf>
    <xf numFmtId="0" fontId="59" fillId="0" borderId="56" xfId="0" applyFont="1" applyFill="1" applyBorder="1" applyAlignment="1">
      <alignment horizontal="center" vertical="center" wrapText="1"/>
    </xf>
    <xf numFmtId="0" fontId="57" fillId="0" borderId="78" xfId="0" applyFont="1" applyFill="1" applyBorder="1" applyAlignment="1">
      <alignment horizontal="center" vertical="center" wrapText="1"/>
    </xf>
    <xf numFmtId="0" fontId="59" fillId="0" borderId="111"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66" fillId="43" borderId="71" xfId="0" applyFont="1" applyFill="1" applyBorder="1" applyAlignment="1">
      <alignment horizontal="center" vertical="center" wrapText="1"/>
    </xf>
    <xf numFmtId="0" fontId="66" fillId="43" borderId="72" xfId="0" applyFont="1" applyFill="1" applyBorder="1" applyAlignment="1">
      <alignment horizontal="center" vertical="center" wrapText="1"/>
    </xf>
    <xf numFmtId="0" fontId="66" fillId="43" borderId="121" xfId="0" applyFont="1" applyFill="1" applyBorder="1" applyAlignment="1">
      <alignment horizontal="center" vertical="center" wrapText="1"/>
    </xf>
    <xf numFmtId="0" fontId="75" fillId="0" borderId="57" xfId="0" applyFont="1" applyFill="1" applyBorder="1" applyAlignment="1">
      <alignment horizontal="left" vertical="center" wrapText="1"/>
    </xf>
    <xf numFmtId="0" fontId="75" fillId="0" borderId="79" xfId="0" applyFont="1" applyFill="1" applyBorder="1" applyAlignment="1">
      <alignment horizontal="left" vertical="center" wrapText="1"/>
    </xf>
    <xf numFmtId="0" fontId="66" fillId="0" borderId="71" xfId="0" applyFont="1" applyFill="1" applyBorder="1" applyAlignment="1">
      <alignment horizontal="center" vertical="center" wrapText="1"/>
    </xf>
    <xf numFmtId="0" fontId="66" fillId="0" borderId="72" xfId="0" applyFont="1" applyFill="1" applyBorder="1" applyAlignment="1">
      <alignment horizontal="center" vertical="center" wrapText="1"/>
    </xf>
    <xf numFmtId="0" fontId="66" fillId="0" borderId="121" xfId="0" applyFont="1" applyFill="1" applyBorder="1" applyAlignment="1">
      <alignment horizontal="center" vertical="center" wrapText="1"/>
    </xf>
    <xf numFmtId="0" fontId="60" fillId="0" borderId="111" xfId="0" applyFont="1" applyFill="1" applyBorder="1" applyAlignment="1">
      <alignment horizontal="left" vertical="center" wrapText="1"/>
    </xf>
    <xf numFmtId="0" fontId="60" fillId="0" borderId="56"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60" fillId="0" borderId="111" xfId="0" applyFont="1" applyFill="1" applyBorder="1" applyAlignment="1">
      <alignment horizontal="left" vertical="center"/>
    </xf>
    <xf numFmtId="0" fontId="60" fillId="0" borderId="56" xfId="0" applyFont="1" applyFill="1" applyBorder="1" applyAlignment="1">
      <alignment horizontal="left" vertical="center"/>
    </xf>
    <xf numFmtId="0" fontId="60" fillId="0" borderId="78" xfId="0" applyFont="1" applyFill="1" applyBorder="1" applyAlignment="1">
      <alignment horizontal="left" vertical="center"/>
    </xf>
    <xf numFmtId="0" fontId="60" fillId="0" borderId="57" xfId="0" applyFont="1" applyFill="1" applyBorder="1" applyAlignment="1">
      <alignment horizontal="center" vertical="center"/>
    </xf>
    <xf numFmtId="0" fontId="60" fillId="0" borderId="109" xfId="0" applyFont="1" applyFill="1" applyBorder="1" applyAlignment="1">
      <alignment horizontal="center" vertical="center"/>
    </xf>
    <xf numFmtId="0" fontId="59" fillId="0" borderId="68" xfId="0" applyFont="1" applyFill="1" applyBorder="1" applyAlignment="1">
      <alignment horizontal="center" vertical="center"/>
    </xf>
    <xf numFmtId="0" fontId="59" fillId="0" borderId="57" xfId="0" applyFont="1" applyFill="1" applyBorder="1" applyAlignment="1">
      <alignment horizontal="center" vertical="center"/>
    </xf>
    <xf numFmtId="14" fontId="60" fillId="0" borderId="57" xfId="0" applyNumberFormat="1" applyFont="1" applyFill="1" applyBorder="1" applyAlignment="1">
      <alignment horizontal="center" vertical="center" wrapText="1"/>
    </xf>
    <xf numFmtId="0" fontId="60" fillId="0" borderId="57"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106" fillId="0" borderId="71" xfId="0" applyFont="1" applyFill="1" applyBorder="1" applyAlignment="1">
      <alignment horizontal="center" vertical="center"/>
    </xf>
    <xf numFmtId="0" fontId="106" fillId="0" borderId="72" xfId="0" applyFont="1" applyFill="1" applyBorder="1" applyAlignment="1">
      <alignment horizontal="center" vertical="center"/>
    </xf>
    <xf numFmtId="0" fontId="106" fillId="0" borderId="63" xfId="0" applyFont="1" applyFill="1" applyBorder="1" applyAlignment="1">
      <alignment horizontal="center" vertical="center"/>
    </xf>
    <xf numFmtId="0" fontId="106" fillId="0" borderId="111" xfId="0" applyFont="1" applyFill="1" applyBorder="1" applyAlignment="1">
      <alignment horizontal="center" vertical="center"/>
    </xf>
    <xf numFmtId="0" fontId="106" fillId="0" borderId="56" xfId="0" applyFont="1" applyFill="1" applyBorder="1" applyAlignment="1">
      <alignment horizontal="center" vertical="center"/>
    </xf>
    <xf numFmtId="0" fontId="106" fillId="0" borderId="66" xfId="0" applyFont="1" applyFill="1" applyBorder="1" applyAlignment="1">
      <alignment horizontal="center" vertical="center"/>
    </xf>
    <xf numFmtId="0" fontId="106" fillId="0" borderId="108" xfId="0" applyFont="1" applyFill="1" applyBorder="1" applyAlignment="1">
      <alignment horizontal="center" vertical="center"/>
    </xf>
    <xf numFmtId="0" fontId="106" fillId="0" borderId="57" xfId="0" applyFont="1" applyFill="1" applyBorder="1" applyAlignment="1">
      <alignment horizontal="center" vertical="center"/>
    </xf>
    <xf numFmtId="0" fontId="106" fillId="0" borderId="69" xfId="0" applyFont="1" applyFill="1" applyBorder="1" applyAlignment="1">
      <alignment horizontal="center" vertical="center"/>
    </xf>
    <xf numFmtId="0" fontId="59" fillId="0" borderId="64"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67" xfId="0" applyFont="1" applyFill="1" applyBorder="1" applyAlignment="1">
      <alignment horizontal="center" vertical="center"/>
    </xf>
    <xf numFmtId="0" fontId="59" fillId="0" borderId="122" xfId="0" applyFont="1" applyFill="1" applyBorder="1" applyAlignment="1">
      <alignment horizontal="center" vertical="center"/>
    </xf>
    <xf numFmtId="0" fontId="59" fillId="0" borderId="72"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45" xfId="0" applyFont="1" applyFill="1" applyBorder="1" applyAlignment="1">
      <alignment horizontal="center" vertical="center"/>
    </xf>
    <xf numFmtId="0" fontId="60" fillId="0" borderId="72" xfId="0" applyFont="1" applyFill="1" applyBorder="1" applyAlignment="1">
      <alignment horizontal="center" vertical="center"/>
    </xf>
    <xf numFmtId="0" fontId="60" fillId="0" borderId="121" xfId="0" applyFont="1" applyFill="1" applyBorder="1" applyAlignment="1">
      <alignment horizontal="center" vertical="center"/>
    </xf>
    <xf numFmtId="0" fontId="60" fillId="0" borderId="56" xfId="0" applyFont="1" applyFill="1" applyBorder="1" applyAlignment="1">
      <alignment horizontal="center" vertical="center"/>
    </xf>
    <xf numFmtId="0" fontId="60" fillId="0" borderId="110" xfId="0" applyFont="1" applyFill="1" applyBorder="1" applyAlignment="1">
      <alignment horizontal="center" vertical="center"/>
    </xf>
    <xf numFmtId="0" fontId="59" fillId="0" borderId="65" xfId="0" applyFont="1" applyFill="1" applyBorder="1" applyAlignment="1">
      <alignment horizontal="center" vertical="center"/>
    </xf>
    <xf numFmtId="187" fontId="60" fillId="0" borderId="56" xfId="0" applyNumberFormat="1" applyFont="1" applyFill="1" applyBorder="1" applyAlignment="1">
      <alignment horizontal="center" vertical="center"/>
    </xf>
    <xf numFmtId="187" fontId="60" fillId="0" borderId="78" xfId="0" applyNumberFormat="1" applyFont="1" applyFill="1" applyBorder="1" applyAlignment="1">
      <alignment horizontal="center" vertical="center"/>
    </xf>
    <xf numFmtId="0" fontId="66" fillId="43" borderId="108" xfId="0" applyFont="1" applyFill="1" applyBorder="1" applyAlignment="1">
      <alignment horizontal="center" vertical="center" wrapText="1"/>
    </xf>
    <xf numFmtId="0" fontId="57" fillId="43" borderId="57" xfId="0" applyFont="1" applyFill="1" applyBorder="1" applyAlignment="1">
      <alignment horizontal="center" vertical="center" wrapText="1"/>
    </xf>
    <xf numFmtId="0" fontId="25" fillId="42" borderId="10" xfId="0" applyFont="1" applyFill="1" applyBorder="1" applyAlignment="1">
      <alignment horizontal="center" vertical="center" wrapText="1"/>
    </xf>
    <xf numFmtId="0" fontId="24" fillId="42" borderId="10" xfId="0" applyFont="1" applyFill="1" applyBorder="1" applyAlignment="1">
      <alignment horizontal="left" vertical="top" wrapText="1"/>
    </xf>
    <xf numFmtId="0" fontId="24" fillId="42" borderId="10" xfId="0" applyFont="1" applyFill="1" applyBorder="1" applyAlignment="1">
      <alignment horizontal="center" vertical="center" wrapText="1"/>
    </xf>
    <xf numFmtId="0" fontId="62" fillId="0" borderId="140" xfId="0" applyFont="1" applyFill="1" applyBorder="1" applyAlignment="1">
      <alignment horizontal="center" vertical="center" textRotation="90" wrapText="1"/>
    </xf>
    <xf numFmtId="0" fontId="62" fillId="0" borderId="130" xfId="0" applyFont="1" applyFill="1" applyBorder="1" applyAlignment="1">
      <alignment horizontal="center" vertical="center" wrapText="1"/>
    </xf>
    <xf numFmtId="0" fontId="62" fillId="0" borderId="141" xfId="0" applyFont="1" applyFill="1" applyBorder="1" applyAlignment="1">
      <alignment horizontal="center" vertical="center" wrapText="1"/>
    </xf>
    <xf numFmtId="0" fontId="25" fillId="42" borderId="98" xfId="0" applyFont="1" applyFill="1" applyBorder="1" applyAlignment="1">
      <alignment horizontal="center" vertical="center" textRotation="90" wrapText="1"/>
    </xf>
    <xf numFmtId="0" fontId="25" fillId="42" borderId="90" xfId="0" applyFont="1" applyFill="1" applyBorder="1" applyAlignment="1">
      <alignment horizontal="center" vertical="center" wrapText="1"/>
    </xf>
    <xf numFmtId="0" fontId="25" fillId="42" borderId="142" xfId="0" applyFont="1" applyFill="1" applyBorder="1" applyAlignment="1">
      <alignment horizontal="center" vertical="center" wrapText="1"/>
    </xf>
    <xf numFmtId="0" fontId="24" fillId="42" borderId="87" xfId="0" applyFont="1" applyFill="1" applyBorder="1" applyAlignment="1">
      <alignment horizontal="center" vertical="center" wrapText="1"/>
    </xf>
    <xf numFmtId="0" fontId="24" fillId="42" borderId="100" xfId="0" applyFont="1" applyFill="1" applyBorder="1" applyAlignment="1">
      <alignment horizontal="center" vertical="center" wrapText="1"/>
    </xf>
    <xf numFmtId="0" fontId="24" fillId="42" borderId="35" xfId="0" applyFont="1" applyFill="1" applyBorder="1" applyAlignment="1">
      <alignment horizontal="left" vertical="center" wrapText="1"/>
    </xf>
    <xf numFmtId="0" fontId="24" fillId="42" borderId="38" xfId="0" applyFont="1" applyFill="1" applyBorder="1" applyAlignment="1">
      <alignment horizontal="left" vertical="center" wrapText="1"/>
    </xf>
    <xf numFmtId="0" fontId="25" fillId="42" borderId="34" xfId="0" applyFont="1" applyFill="1" applyBorder="1" applyAlignment="1">
      <alignment horizontal="center" vertical="center" wrapText="1"/>
    </xf>
    <xf numFmtId="0" fontId="25" fillId="42" borderId="37" xfId="0" applyFont="1" applyFill="1" applyBorder="1" applyAlignment="1">
      <alignment horizontal="center" vertical="center" wrapText="1"/>
    </xf>
    <xf numFmtId="0" fontId="24" fillId="42" borderId="10" xfId="0" applyFont="1" applyFill="1" applyBorder="1" applyAlignment="1">
      <alignment vertical="top" wrapText="1"/>
    </xf>
    <xf numFmtId="0" fontId="24" fillId="42" borderId="35" xfId="0" applyFont="1" applyFill="1" applyBorder="1" applyAlignment="1">
      <alignment horizontal="center" vertical="center" wrapText="1"/>
    </xf>
    <xf numFmtId="0" fontId="24" fillId="42" borderId="38" xfId="0" applyFont="1" applyFill="1" applyBorder="1" applyAlignment="1">
      <alignment horizontal="center" vertical="center" wrapText="1"/>
    </xf>
    <xf numFmtId="0" fontId="24" fillId="42" borderId="24" xfId="0" applyFont="1" applyFill="1" applyBorder="1" applyAlignment="1">
      <alignment horizontal="left" vertical="top" wrapText="1"/>
    </xf>
    <xf numFmtId="0" fontId="24" fillId="42" borderId="24" xfId="0" applyFont="1" applyFill="1" applyBorder="1" applyAlignment="1">
      <alignment horizontal="center" vertical="center" wrapText="1"/>
    </xf>
    <xf numFmtId="0" fontId="25" fillId="42" borderId="44" xfId="0" applyFont="1" applyFill="1" applyBorder="1" applyAlignment="1">
      <alignment horizontal="center" vertical="center" wrapText="1"/>
    </xf>
    <xf numFmtId="0" fontId="25" fillId="42" borderId="36" xfId="0" applyFont="1" applyFill="1" applyBorder="1" applyAlignment="1">
      <alignment horizontal="center" vertical="center" wrapText="1"/>
    </xf>
    <xf numFmtId="0" fontId="24" fillId="42" borderId="40" xfId="0" applyFont="1" applyFill="1" applyBorder="1" applyAlignment="1">
      <alignment horizontal="left" vertical="top" wrapText="1"/>
    </xf>
    <xf numFmtId="0" fontId="24" fillId="42" borderId="143" xfId="0" applyFont="1" applyFill="1" applyBorder="1" applyAlignment="1">
      <alignment horizontal="left" vertical="top" wrapText="1"/>
    </xf>
    <xf numFmtId="0" fontId="24" fillId="42" borderId="37" xfId="0" applyFont="1" applyFill="1" applyBorder="1" applyAlignment="1">
      <alignment horizontal="left" vertical="top" wrapText="1"/>
    </xf>
    <xf numFmtId="0" fontId="24" fillId="42" borderId="38" xfId="0" applyFont="1" applyFill="1" applyBorder="1" applyAlignment="1">
      <alignment horizontal="left" vertical="top" wrapText="1"/>
    </xf>
    <xf numFmtId="0" fontId="24" fillId="42" borderId="100" xfId="0" applyFont="1" applyFill="1" applyBorder="1" applyAlignment="1">
      <alignment horizontal="left" vertical="top" wrapText="1"/>
    </xf>
    <xf numFmtId="0" fontId="24" fillId="42" borderId="0" xfId="0" applyFont="1" applyFill="1" applyBorder="1" applyAlignment="1">
      <alignment horizontal="center" vertical="center" wrapText="1"/>
    </xf>
    <xf numFmtId="0" fontId="25" fillId="42" borderId="33" xfId="0" applyFont="1" applyFill="1" applyBorder="1" applyAlignment="1">
      <alignment horizontal="center" vertical="center" wrapText="1"/>
    </xf>
    <xf numFmtId="0" fontId="24" fillId="42" borderId="34" xfId="0" applyFont="1" applyFill="1" applyBorder="1" applyAlignment="1">
      <alignment horizontal="left" vertical="top" wrapText="1"/>
    </xf>
    <xf numFmtId="0" fontId="24" fillId="42" borderId="35" xfId="0" applyFont="1" applyFill="1" applyBorder="1" applyAlignment="1">
      <alignment horizontal="left" vertical="top" wrapText="1"/>
    </xf>
    <xf numFmtId="0" fontId="24" fillId="42" borderId="87" xfId="0" applyFont="1" applyFill="1" applyBorder="1" applyAlignment="1">
      <alignment horizontal="left" vertical="top" wrapText="1"/>
    </xf>
    <xf numFmtId="0" fontId="25" fillId="42" borderId="39" xfId="0" applyFont="1" applyFill="1" applyBorder="1" applyAlignment="1">
      <alignment horizontal="center" vertical="center" wrapText="1"/>
    </xf>
    <xf numFmtId="0" fontId="24" fillId="42" borderId="43" xfId="0" applyFont="1" applyFill="1" applyBorder="1" applyAlignment="1">
      <alignment horizontal="left" vertical="top" wrapText="1"/>
    </xf>
    <xf numFmtId="0" fontId="24" fillId="42" borderId="12" xfId="0" applyFont="1" applyFill="1" applyBorder="1" applyAlignment="1">
      <alignment horizontal="left" vertical="top" wrapText="1"/>
    </xf>
    <xf numFmtId="0" fontId="24" fillId="42" borderId="144" xfId="0" applyFont="1" applyFill="1" applyBorder="1" applyAlignment="1">
      <alignment horizontal="left" vertical="top" wrapText="1"/>
    </xf>
    <xf numFmtId="0" fontId="25" fillId="42" borderId="12" xfId="0" applyFont="1" applyFill="1" applyBorder="1" applyAlignment="1">
      <alignment horizontal="center" vertical="center" wrapText="1"/>
    </xf>
    <xf numFmtId="0" fontId="25" fillId="42" borderId="24" xfId="0" applyFont="1" applyFill="1" applyBorder="1" applyAlignment="1">
      <alignment horizontal="center" vertical="center" wrapText="1"/>
    </xf>
    <xf numFmtId="0" fontId="62" fillId="0" borderId="48" xfId="0" applyFont="1" applyFill="1" applyBorder="1" applyAlignment="1">
      <alignment horizontal="center" vertical="center" wrapText="1"/>
    </xf>
    <xf numFmtId="0" fontId="24" fillId="42" borderId="33" xfId="0" applyNumberFormat="1" applyFont="1" applyFill="1" applyBorder="1" applyAlignment="1">
      <alignment horizontal="center" vertical="center" wrapText="1"/>
    </xf>
    <xf numFmtId="0" fontId="24" fillId="42" borderId="95" xfId="0" applyNumberFormat="1" applyFont="1" applyFill="1" applyBorder="1" applyAlignment="1">
      <alignment horizontal="center" vertical="center" wrapText="1"/>
    </xf>
    <xf numFmtId="0" fontId="24" fillId="42" borderId="36" xfId="0" applyNumberFormat="1" applyFont="1" applyFill="1" applyBorder="1" applyAlignment="1">
      <alignment horizontal="center" vertical="center" wrapText="1"/>
    </xf>
    <xf numFmtId="0" fontId="62" fillId="0" borderId="145" xfId="0" applyFont="1" applyFill="1" applyBorder="1" applyAlignment="1">
      <alignment horizontal="center" vertical="center" wrapText="1"/>
    </xf>
    <xf numFmtId="0" fontId="62" fillId="0" borderId="146" xfId="0" applyFont="1" applyFill="1" applyBorder="1" applyAlignment="1">
      <alignment horizontal="center" vertical="center" wrapText="1"/>
    </xf>
    <xf numFmtId="0" fontId="57" fillId="0" borderId="127" xfId="0" applyFont="1" applyFill="1" applyBorder="1" applyAlignment="1">
      <alignment horizontal="center" vertical="center" wrapText="1"/>
    </xf>
    <xf numFmtId="0" fontId="57" fillId="0" borderId="147" xfId="0" applyFont="1" applyFill="1" applyBorder="1" applyAlignment="1">
      <alignment horizontal="center" vertical="center" wrapText="1"/>
    </xf>
    <xf numFmtId="0" fontId="75" fillId="0" borderId="58" xfId="0" applyFont="1" applyFill="1" applyBorder="1" applyAlignment="1">
      <alignment horizontal="center" vertical="center" wrapText="1"/>
    </xf>
    <xf numFmtId="0" fontId="63" fillId="0" borderId="58" xfId="0" applyFont="1" applyFill="1" applyBorder="1" applyAlignment="1">
      <alignment horizontal="center" vertical="center" wrapText="1"/>
    </xf>
    <xf numFmtId="0" fontId="30" fillId="42" borderId="41" xfId="0" applyFont="1" applyFill="1" applyBorder="1" applyAlignment="1" applyProtection="1">
      <alignment horizontal="center" vertical="center" wrapText="1"/>
      <protection/>
    </xf>
    <xf numFmtId="0" fontId="30" fillId="42" borderId="148" xfId="0" applyFont="1" applyFill="1" applyBorder="1" applyAlignment="1" applyProtection="1">
      <alignment horizontal="center" vertical="center" wrapText="1"/>
      <protection/>
    </xf>
    <xf numFmtId="0" fontId="30" fillId="42" borderId="149" xfId="0" applyFont="1" applyFill="1" applyBorder="1" applyAlignment="1" applyProtection="1">
      <alignment horizontal="center" vertical="center" wrapText="1"/>
      <protection/>
    </xf>
    <xf numFmtId="0" fontId="30" fillId="42" borderId="23" xfId="0" applyFont="1" applyFill="1" applyBorder="1" applyAlignment="1" applyProtection="1">
      <alignment horizontal="center" vertical="center" wrapText="1"/>
      <protection/>
    </xf>
    <xf numFmtId="0" fontId="30" fillId="42" borderId="150" xfId="0" applyFont="1" applyFill="1" applyBorder="1" applyAlignment="1" applyProtection="1">
      <alignment horizontal="center" vertical="center" wrapText="1"/>
      <protection/>
    </xf>
    <xf numFmtId="0" fontId="30" fillId="42" borderId="17" xfId="0" applyFont="1" applyFill="1" applyBorder="1" applyAlignment="1" applyProtection="1">
      <alignment horizontal="center" vertical="center" wrapText="1"/>
      <protection/>
    </xf>
    <xf numFmtId="0" fontId="114" fillId="42" borderId="85" xfId="0" applyFont="1" applyFill="1" applyBorder="1" applyAlignment="1" applyProtection="1">
      <alignment horizontal="center" vertical="center" wrapText="1"/>
      <protection/>
    </xf>
    <xf numFmtId="0" fontId="114" fillId="42" borderId="25" xfId="0" applyFont="1" applyFill="1" applyBorder="1" applyAlignment="1" applyProtection="1">
      <alignment horizontal="center" vertical="center" wrapText="1"/>
      <protection/>
    </xf>
    <xf numFmtId="0" fontId="114" fillId="42" borderId="24" xfId="0" applyFont="1" applyFill="1" applyBorder="1" applyAlignment="1" applyProtection="1">
      <alignment horizontal="center" vertical="center" wrapText="1"/>
      <protection/>
    </xf>
    <xf numFmtId="0" fontId="114" fillId="42" borderId="35" xfId="0" applyFont="1" applyFill="1" applyBorder="1" applyAlignment="1" applyProtection="1">
      <alignment horizontal="center" vertical="center" wrapText="1"/>
      <protection locked="0"/>
    </xf>
    <xf numFmtId="0" fontId="114" fillId="42" borderId="10" xfId="0" applyFont="1" applyFill="1" applyBorder="1" applyAlignment="1" applyProtection="1">
      <alignment horizontal="center" vertical="center" wrapText="1"/>
      <protection locked="0"/>
    </xf>
    <xf numFmtId="0" fontId="30" fillId="42" borderId="38" xfId="0" applyFont="1" applyFill="1" applyBorder="1" applyAlignment="1" applyProtection="1">
      <alignment horizontal="center" vertical="center"/>
      <protection/>
    </xf>
    <xf numFmtId="0" fontId="30" fillId="42" borderId="91" xfId="0" applyFont="1" applyFill="1" applyBorder="1" applyAlignment="1" applyProtection="1">
      <alignment horizontal="center" vertical="center"/>
      <protection/>
    </xf>
    <xf numFmtId="0" fontId="30" fillId="42" borderId="10" xfId="0" applyFont="1" applyFill="1" applyBorder="1" applyAlignment="1" applyProtection="1">
      <alignment horizontal="center" vertical="center"/>
      <protection/>
    </xf>
    <xf numFmtId="0" fontId="30" fillId="42" borderId="37" xfId="0" applyFont="1" applyFill="1" applyBorder="1" applyAlignment="1" applyProtection="1">
      <alignment horizontal="center" vertical="center"/>
      <protection/>
    </xf>
    <xf numFmtId="14" fontId="30" fillId="42" borderId="10" xfId="0" applyNumberFormat="1" applyFont="1" applyFill="1" applyBorder="1" applyAlignment="1" applyProtection="1">
      <alignment horizontal="center" vertical="center"/>
      <protection/>
    </xf>
    <xf numFmtId="14" fontId="30" fillId="42" borderId="24" xfId="0" applyNumberFormat="1" applyFont="1" applyFill="1" applyBorder="1" applyAlignment="1" applyProtection="1">
      <alignment horizontal="center" vertical="center"/>
      <protection/>
    </xf>
    <xf numFmtId="0" fontId="30" fillId="42" borderId="24" xfId="0" applyFont="1" applyFill="1" applyBorder="1" applyAlignment="1" applyProtection="1">
      <alignment horizontal="center" vertical="center"/>
      <protection/>
    </xf>
    <xf numFmtId="0" fontId="30" fillId="42" borderId="23" xfId="0" applyFont="1" applyFill="1" applyBorder="1" applyAlignment="1" applyProtection="1">
      <alignment horizontal="center" vertical="center"/>
      <protection/>
    </xf>
    <xf numFmtId="0" fontId="30" fillId="42" borderId="150" xfId="0" applyFont="1" applyFill="1" applyBorder="1" applyAlignment="1" applyProtection="1">
      <alignment horizontal="center" vertical="center"/>
      <protection/>
    </xf>
    <xf numFmtId="0" fontId="30" fillId="42" borderId="17" xfId="0" applyFont="1" applyFill="1" applyBorder="1" applyAlignment="1" applyProtection="1">
      <alignment horizontal="center" vertical="center"/>
      <protection/>
    </xf>
    <xf numFmtId="0" fontId="30" fillId="42" borderId="20" xfId="0" applyFont="1" applyFill="1" applyBorder="1" applyAlignment="1" applyProtection="1">
      <alignment horizontal="center" vertical="center" wrapText="1"/>
      <protection/>
    </xf>
    <xf numFmtId="0" fontId="30" fillId="42" borderId="21" xfId="0" applyFont="1" applyFill="1" applyBorder="1" applyAlignment="1" applyProtection="1">
      <alignment horizontal="center" vertical="center" wrapText="1"/>
      <protection/>
    </xf>
    <xf numFmtId="0" fontId="30" fillId="42" borderId="22" xfId="0" applyFont="1" applyFill="1" applyBorder="1" applyAlignment="1" applyProtection="1">
      <alignment horizontal="center" vertical="center" wrapText="1"/>
      <protection/>
    </xf>
    <xf numFmtId="0" fontId="23" fillId="43" borderId="53" xfId="0" applyFont="1" applyFill="1" applyBorder="1" applyAlignment="1" applyProtection="1">
      <alignment horizontal="center" vertical="center"/>
      <protection/>
    </xf>
    <xf numFmtId="0" fontId="30" fillId="42" borderId="42" xfId="0" applyFont="1" applyFill="1" applyBorder="1" applyAlignment="1" applyProtection="1">
      <alignment horizontal="center" vertical="center"/>
      <protection/>
    </xf>
    <xf numFmtId="0" fontId="30" fillId="42" borderId="151" xfId="0" applyFont="1" applyFill="1" applyBorder="1" applyAlignment="1" applyProtection="1">
      <alignment horizontal="center" vertical="center"/>
      <protection/>
    </xf>
    <xf numFmtId="0" fontId="30" fillId="42" borderId="152" xfId="0" applyFont="1" applyFill="1" applyBorder="1" applyAlignment="1" applyProtection="1">
      <alignment horizontal="center" vertical="center"/>
      <protection/>
    </xf>
    <xf numFmtId="0" fontId="30" fillId="42" borderId="42" xfId="0" applyFont="1" applyFill="1" applyBorder="1" applyAlignment="1" applyProtection="1">
      <alignment horizontal="center" vertical="center" wrapText="1"/>
      <protection/>
    </xf>
    <xf numFmtId="0" fontId="30" fillId="42" borderId="151" xfId="0" applyFont="1" applyFill="1" applyBorder="1" applyAlignment="1" applyProtection="1">
      <alignment horizontal="center" vertical="center" wrapText="1"/>
      <protection/>
    </xf>
    <xf numFmtId="0" fontId="30" fillId="42" borderId="152" xfId="0" applyFont="1" applyFill="1" applyBorder="1" applyAlignment="1" applyProtection="1">
      <alignment horizontal="center" vertical="center" wrapText="1"/>
      <protection/>
    </xf>
    <xf numFmtId="0" fontId="23" fillId="43" borderId="153" xfId="0" applyFont="1" applyFill="1" applyBorder="1" applyAlignment="1" applyProtection="1">
      <alignment horizontal="center" vertical="center"/>
      <protection/>
    </xf>
    <xf numFmtId="0" fontId="23" fillId="43" borderId="99" xfId="0" applyFont="1" applyFill="1" applyBorder="1" applyAlignment="1" applyProtection="1">
      <alignment horizontal="center" vertical="center"/>
      <protection/>
    </xf>
    <xf numFmtId="0" fontId="23" fillId="43" borderId="154" xfId="0" applyFont="1" applyFill="1" applyBorder="1" applyAlignment="1" applyProtection="1">
      <alignment horizontal="center" vertical="center"/>
      <protection/>
    </xf>
    <xf numFmtId="0" fontId="23" fillId="43" borderId="84" xfId="0" applyFont="1" applyFill="1" applyBorder="1" applyAlignment="1" applyProtection="1">
      <alignment horizontal="center" vertical="center" wrapText="1"/>
      <protection/>
    </xf>
    <xf numFmtId="0" fontId="23" fillId="43" borderId="85" xfId="0" applyFont="1" applyFill="1" applyBorder="1" applyAlignment="1" applyProtection="1">
      <alignment horizontal="center" vertical="center" wrapText="1"/>
      <protection/>
    </xf>
    <xf numFmtId="0" fontId="23" fillId="43" borderId="86" xfId="0" applyFont="1" applyFill="1" applyBorder="1" applyAlignment="1" applyProtection="1">
      <alignment horizontal="center" vertical="center" wrapText="1"/>
      <protection/>
    </xf>
    <xf numFmtId="0" fontId="23" fillId="43" borderId="155" xfId="0" applyFont="1" applyFill="1" applyBorder="1" applyAlignment="1" applyProtection="1">
      <alignment horizontal="center" vertical="center" wrapText="1"/>
      <protection/>
    </xf>
    <xf numFmtId="0" fontId="23" fillId="43" borderId="54" xfId="0" applyFont="1" applyFill="1" applyBorder="1" applyAlignment="1" applyProtection="1">
      <alignment horizontal="center" vertical="center"/>
      <protection/>
    </xf>
    <xf numFmtId="0" fontId="34" fillId="42" borderId="53" xfId="0" applyFont="1" applyFill="1" applyBorder="1" applyAlignment="1" applyProtection="1">
      <alignment horizontal="center" vertical="center"/>
      <protection/>
    </xf>
    <xf numFmtId="14" fontId="34" fillId="42" borderId="53" xfId="0" applyNumberFormat="1" applyFont="1" applyFill="1" applyBorder="1" applyAlignment="1" applyProtection="1">
      <alignment horizontal="center" vertical="center"/>
      <protection/>
    </xf>
    <xf numFmtId="6" fontId="34" fillId="42" borderId="53" xfId="0" applyNumberFormat="1" applyFont="1" applyFill="1" applyBorder="1" applyAlignment="1" applyProtection="1">
      <alignment horizontal="center" vertical="center" wrapText="1"/>
      <protection locked="0"/>
    </xf>
    <xf numFmtId="0" fontId="34" fillId="42" borderId="53" xfId="0" applyFont="1" applyFill="1" applyBorder="1" applyAlignment="1" applyProtection="1">
      <alignment horizontal="center" vertical="center" wrapText="1"/>
      <protection locked="0"/>
    </xf>
    <xf numFmtId="0" fontId="31" fillId="42" borderId="53" xfId="0" applyFont="1" applyFill="1" applyBorder="1" applyAlignment="1" applyProtection="1">
      <alignment horizontal="center" vertical="center" wrapText="1"/>
      <protection locked="0"/>
    </xf>
    <xf numFmtId="9" fontId="31" fillId="42" borderId="53" xfId="0" applyNumberFormat="1" applyFont="1" applyFill="1" applyBorder="1" applyAlignment="1" applyProtection="1">
      <alignment horizontal="center" vertical="center" wrapText="1"/>
      <protection locked="0"/>
    </xf>
    <xf numFmtId="14" fontId="31" fillId="42" borderId="53" xfId="0" applyNumberFormat="1" applyFont="1" applyFill="1" applyBorder="1" applyAlignment="1" applyProtection="1">
      <alignment horizontal="center" vertical="center" wrapText="1"/>
      <protection locked="0"/>
    </xf>
    <xf numFmtId="9" fontId="31" fillId="42" borderId="156" xfId="0" applyNumberFormat="1" applyFont="1" applyFill="1" applyBorder="1" applyAlignment="1" applyProtection="1">
      <alignment horizontal="center" vertical="center" wrapText="1"/>
      <protection locked="0"/>
    </xf>
    <xf numFmtId="0" fontId="29" fillId="42" borderId="53" xfId="0" applyFont="1" applyFill="1" applyBorder="1" applyAlignment="1" applyProtection="1">
      <alignment horizontal="left" vertical="center" wrapText="1"/>
      <protection/>
    </xf>
    <xf numFmtId="0" fontId="29" fillId="42" borderId="53" xfId="0" applyFont="1" applyFill="1" applyBorder="1" applyAlignment="1" applyProtection="1">
      <alignment horizontal="left" vertical="center"/>
      <protection/>
    </xf>
    <xf numFmtId="0" fontId="34" fillId="42" borderId="53" xfId="0" applyFont="1" applyFill="1" applyBorder="1" applyAlignment="1" applyProtection="1">
      <alignment horizontal="left" vertical="center"/>
      <protection/>
    </xf>
    <xf numFmtId="0" fontId="26" fillId="42" borderId="53" xfId="0" applyFont="1" applyFill="1" applyBorder="1" applyAlignment="1" applyProtection="1">
      <alignment horizontal="center" vertical="center" wrapText="1"/>
      <protection/>
    </xf>
    <xf numFmtId="0" fontId="34" fillId="36" borderId="53" xfId="0" applyFont="1" applyFill="1" applyBorder="1" applyAlignment="1" applyProtection="1">
      <alignment horizontal="center" vertical="center"/>
      <protection/>
    </xf>
    <xf numFmtId="0" fontId="34" fillId="42" borderId="53" xfId="0" applyFont="1" applyFill="1" applyBorder="1" applyAlignment="1" applyProtection="1">
      <alignment horizontal="center" vertical="center" wrapText="1"/>
      <protection/>
    </xf>
    <xf numFmtId="0" fontId="26" fillId="43" borderId="52" xfId="0" applyFont="1" applyFill="1" applyBorder="1" applyAlignment="1" applyProtection="1">
      <alignment horizontal="center" vertical="center" wrapText="1"/>
      <protection/>
    </xf>
    <xf numFmtId="0" fontId="26" fillId="43" borderId="157" xfId="0" applyFont="1" applyFill="1" applyBorder="1" applyAlignment="1" applyProtection="1">
      <alignment horizontal="center" vertical="center" wrapText="1"/>
      <protection/>
    </xf>
    <xf numFmtId="0" fontId="26" fillId="43" borderId="18" xfId="0" applyFont="1" applyFill="1" applyBorder="1" applyAlignment="1" applyProtection="1">
      <alignment horizontal="center" vertical="center" wrapText="1"/>
      <protection/>
    </xf>
    <xf numFmtId="0" fontId="26" fillId="43" borderId="158" xfId="0" applyFont="1" applyFill="1" applyBorder="1" applyAlignment="1" applyProtection="1">
      <alignment horizontal="center" vertical="center" wrapText="1"/>
      <protection/>
    </xf>
    <xf numFmtId="0" fontId="26" fillId="43" borderId="52" xfId="0" applyFont="1" applyFill="1" applyBorder="1" applyAlignment="1">
      <alignment horizontal="center" vertical="center" wrapText="1"/>
    </xf>
    <xf numFmtId="0" fontId="26" fillId="43" borderId="70" xfId="0" applyFont="1" applyFill="1" applyBorder="1" applyAlignment="1" applyProtection="1">
      <alignment horizontal="center" vertical="center" wrapText="1"/>
      <protection/>
    </xf>
    <xf numFmtId="0" fontId="26" fillId="43" borderId="76" xfId="0" applyFont="1" applyFill="1" applyBorder="1" applyAlignment="1" applyProtection="1">
      <alignment horizontal="center" vertical="center" wrapText="1"/>
      <protection/>
    </xf>
    <xf numFmtId="0" fontId="26" fillId="43" borderId="159" xfId="0" applyFont="1" applyFill="1" applyBorder="1" applyAlignment="1" applyProtection="1">
      <alignment horizontal="center" vertical="center" wrapText="1"/>
      <protection/>
    </xf>
    <xf numFmtId="0" fontId="26" fillId="43" borderId="111" xfId="0" applyFont="1" applyFill="1" applyBorder="1" applyAlignment="1" applyProtection="1">
      <alignment horizontal="center" vertical="center" wrapText="1"/>
      <protection/>
    </xf>
    <xf numFmtId="0" fontId="26" fillId="43" borderId="56" xfId="0" applyFont="1" applyFill="1" applyBorder="1" applyAlignment="1" applyProtection="1">
      <alignment horizontal="center" vertical="center" wrapText="1"/>
      <protection/>
    </xf>
    <xf numFmtId="0" fontId="26" fillId="43" borderId="24" xfId="0" applyFont="1" applyFill="1" applyBorder="1" applyAlignment="1">
      <alignment horizontal="center" vertical="center" wrapText="1"/>
    </xf>
    <xf numFmtId="0" fontId="26" fillId="43" borderId="143" xfId="0" applyFont="1" applyFill="1" applyBorder="1" applyAlignment="1">
      <alignment horizontal="center" vertical="center" wrapText="1"/>
    </xf>
    <xf numFmtId="0" fontId="26" fillId="43" borderId="76" xfId="0" applyFont="1" applyFill="1" applyBorder="1" applyAlignment="1">
      <alignment horizontal="center" vertical="center" wrapText="1"/>
    </xf>
    <xf numFmtId="0" fontId="26" fillId="43" borderId="159" xfId="0" applyFont="1" applyFill="1" applyBorder="1" applyAlignment="1">
      <alignment horizontal="center" vertical="center" wrapText="1"/>
    </xf>
    <xf numFmtId="0" fontId="26" fillId="43" borderId="157" xfId="0" applyFont="1" applyFill="1" applyBorder="1" applyAlignment="1">
      <alignment horizontal="center" vertical="center" wrapText="1"/>
    </xf>
    <xf numFmtId="0" fontId="26" fillId="43" borderId="10" xfId="0" applyFont="1" applyFill="1" applyBorder="1" applyAlignment="1">
      <alignment horizontal="center" vertical="center" wrapText="1"/>
    </xf>
    <xf numFmtId="0" fontId="26" fillId="43" borderId="92" xfId="0" applyFont="1" applyFill="1" applyBorder="1" applyAlignment="1">
      <alignment horizontal="center" vertical="center" wrapText="1"/>
    </xf>
    <xf numFmtId="0" fontId="26" fillId="43" borderId="12" xfId="0" applyFont="1" applyFill="1" applyBorder="1" applyAlignment="1">
      <alignment horizontal="center" vertical="center" wrapText="1"/>
    </xf>
    <xf numFmtId="0" fontId="26" fillId="43" borderId="144" xfId="0" applyFont="1" applyFill="1" applyBorder="1" applyAlignment="1">
      <alignment horizontal="center" vertical="center" wrapText="1"/>
    </xf>
    <xf numFmtId="0" fontId="26" fillId="43" borderId="46" xfId="0" applyFont="1" applyFill="1" applyBorder="1" applyAlignment="1" applyProtection="1">
      <alignment horizontal="center" vertical="center" wrapText="1"/>
      <protection/>
    </xf>
    <xf numFmtId="0" fontId="26" fillId="43" borderId="46" xfId="0" applyFont="1" applyFill="1" applyBorder="1" applyAlignment="1" applyProtection="1">
      <alignment horizontal="center"/>
      <protection/>
    </xf>
    <xf numFmtId="0" fontId="26" fillId="43" borderId="47" xfId="0" applyFont="1" applyFill="1" applyBorder="1" applyAlignment="1" applyProtection="1">
      <alignment horizontal="center" vertical="center" textRotation="90" wrapText="1"/>
      <protection/>
    </xf>
    <xf numFmtId="0" fontId="26" fillId="43" borderId="50" xfId="0" applyFont="1" applyFill="1" applyBorder="1" applyAlignment="1" applyProtection="1">
      <alignment horizontal="center" vertical="center" textRotation="90" wrapText="1"/>
      <protection/>
    </xf>
    <xf numFmtId="0" fontId="26" fillId="43" borderId="160" xfId="0" applyFont="1" applyFill="1" applyBorder="1" applyAlignment="1" applyProtection="1">
      <alignment horizontal="center" vertical="center" textRotation="90" wrapText="1"/>
      <protection/>
    </xf>
    <xf numFmtId="0" fontId="26" fillId="43" borderId="47" xfId="0" applyFont="1" applyFill="1" applyBorder="1" applyAlignment="1" applyProtection="1">
      <alignment horizontal="center" vertical="center" wrapText="1"/>
      <protection/>
    </xf>
    <xf numFmtId="0" fontId="26" fillId="43" borderId="50" xfId="0" applyFont="1" applyFill="1" applyBorder="1" applyAlignment="1" applyProtection="1">
      <alignment horizontal="center" vertical="center" wrapText="1"/>
      <protection/>
    </xf>
    <xf numFmtId="0" fontId="28" fillId="43" borderId="97" xfId="0" applyFont="1" applyFill="1" applyBorder="1" applyAlignment="1">
      <alignment horizontal="left" vertical="center" wrapText="1"/>
    </xf>
    <xf numFmtId="0" fontId="28" fillId="43" borderId="99" xfId="0" applyFont="1" applyFill="1" applyBorder="1" applyAlignment="1">
      <alignment horizontal="left" vertical="center" wrapText="1"/>
    </xf>
    <xf numFmtId="0" fontId="28" fillId="43" borderId="26" xfId="0" applyFont="1" applyFill="1" applyBorder="1" applyAlignment="1">
      <alignment horizontal="left" vertical="center" wrapText="1"/>
    </xf>
    <xf numFmtId="0" fontId="33" fillId="42" borderId="97" xfId="0" applyFont="1" applyFill="1" applyBorder="1" applyAlignment="1">
      <alignment horizontal="left" vertical="center" wrapText="1"/>
    </xf>
    <xf numFmtId="0" fontId="33" fillId="42" borderId="99" xfId="0" applyFont="1" applyFill="1" applyBorder="1" applyAlignment="1">
      <alignment horizontal="left" vertical="center" wrapText="1"/>
    </xf>
    <xf numFmtId="0" fontId="33" fillId="42" borderId="26" xfId="0" applyFont="1" applyFill="1" applyBorder="1" applyAlignment="1">
      <alignment horizontal="left" vertical="center" wrapText="1"/>
    </xf>
    <xf numFmtId="0" fontId="26" fillId="42" borderId="0" xfId="0" applyFont="1" applyFill="1" applyBorder="1" applyAlignment="1" applyProtection="1">
      <alignment vertical="center" wrapText="1"/>
      <protection/>
    </xf>
    <xf numFmtId="0" fontId="29" fillId="42" borderId="0" xfId="0" applyFont="1" applyFill="1" applyBorder="1" applyAlignment="1" applyProtection="1">
      <alignment vertical="center" wrapText="1"/>
      <protection/>
    </xf>
    <xf numFmtId="0" fontId="26" fillId="42" borderId="0" xfId="0" applyFont="1" applyFill="1" applyBorder="1" applyAlignment="1" applyProtection="1">
      <alignment horizontal="left" vertical="center" wrapText="1"/>
      <protection/>
    </xf>
    <xf numFmtId="14" fontId="26" fillId="42" borderId="0" xfId="0" applyNumberFormat="1" applyFont="1" applyFill="1" applyBorder="1" applyAlignment="1" applyProtection="1">
      <alignment horizontal="center"/>
      <protection/>
    </xf>
    <xf numFmtId="0" fontId="26" fillId="42" borderId="28" xfId="0" applyFont="1" applyFill="1" applyBorder="1" applyAlignment="1" applyProtection="1">
      <alignment horizontal="left" vertical="justify" wrapText="1"/>
      <protection/>
    </xf>
    <xf numFmtId="0" fontId="26" fillId="42" borderId="29" xfId="0" applyFont="1" applyFill="1" applyBorder="1" applyAlignment="1" applyProtection="1">
      <alignment horizontal="left" vertical="justify" wrapText="1"/>
      <protection/>
    </xf>
    <xf numFmtId="0" fontId="29" fillId="42" borderId="0" xfId="0" applyFont="1" applyFill="1" applyBorder="1" applyAlignment="1" applyProtection="1">
      <alignment horizontal="left" vertical="top"/>
      <protection/>
    </xf>
    <xf numFmtId="188" fontId="26" fillId="42" borderId="72" xfId="0" applyNumberFormat="1" applyFont="1" applyFill="1" applyBorder="1" applyAlignment="1">
      <alignment horizontal="center" vertical="center"/>
    </xf>
    <xf numFmtId="188" fontId="26" fillId="42" borderId="63" xfId="0" applyNumberFormat="1" applyFont="1" applyFill="1" applyBorder="1" applyAlignment="1">
      <alignment horizontal="center" vertical="center"/>
    </xf>
    <xf numFmtId="0" fontId="28" fillId="43" borderId="97" xfId="0" applyFont="1" applyFill="1" applyBorder="1" applyAlignment="1">
      <alignment horizontal="center" vertical="center"/>
    </xf>
    <xf numFmtId="0" fontId="28" fillId="43" borderId="99" xfId="0" applyFont="1" applyFill="1" applyBorder="1" applyAlignment="1">
      <alignment horizontal="center" vertical="center"/>
    </xf>
    <xf numFmtId="0" fontId="28" fillId="43" borderId="26" xfId="0" applyFont="1" applyFill="1" applyBorder="1" applyAlignment="1">
      <alignment horizontal="center" vertical="center"/>
    </xf>
    <xf numFmtId="0" fontId="28" fillId="43" borderId="68" xfId="0" applyFont="1" applyFill="1" applyBorder="1" applyAlignment="1">
      <alignment horizontal="center" vertical="center"/>
    </xf>
    <xf numFmtId="0" fontId="28" fillId="43" borderId="57" xfId="0" applyFont="1" applyFill="1" applyBorder="1" applyAlignment="1">
      <alignment horizontal="center" vertical="center"/>
    </xf>
    <xf numFmtId="0" fontId="28" fillId="43" borderId="69" xfId="0" applyFont="1" applyFill="1" applyBorder="1" applyAlignment="1">
      <alignment horizontal="center" vertical="center"/>
    </xf>
    <xf numFmtId="49" fontId="33" fillId="42" borderId="97" xfId="0" applyNumberFormat="1" applyFont="1" applyFill="1" applyBorder="1" applyAlignment="1">
      <alignment horizontal="left" vertical="center" wrapText="1"/>
    </xf>
    <xf numFmtId="49" fontId="33" fillId="42" borderId="99" xfId="0" applyNumberFormat="1" applyFont="1" applyFill="1" applyBorder="1" applyAlignment="1">
      <alignment horizontal="left" vertical="center" wrapText="1"/>
    </xf>
    <xf numFmtId="49" fontId="33" fillId="42" borderId="26" xfId="0" applyNumberFormat="1" applyFont="1" applyFill="1" applyBorder="1" applyAlignment="1">
      <alignment horizontal="left" vertical="center" wrapText="1"/>
    </xf>
    <xf numFmtId="0" fontId="115" fillId="0" borderId="27" xfId="0" applyFont="1" applyBorder="1" applyAlignment="1">
      <alignment horizontal="center" vertical="center"/>
    </xf>
    <xf numFmtId="0" fontId="115" fillId="0" borderId="161" xfId="0" applyFont="1" applyBorder="1" applyAlignment="1">
      <alignment horizontal="center" vertical="center"/>
    </xf>
    <xf numFmtId="0" fontId="115" fillId="0" borderId="30" xfId="0" applyFont="1" applyBorder="1" applyAlignment="1">
      <alignment horizontal="center" vertical="center"/>
    </xf>
    <xf numFmtId="0" fontId="115" fillId="0" borderId="162" xfId="0" applyFont="1" applyBorder="1" applyAlignment="1">
      <alignment horizontal="center" vertical="center"/>
    </xf>
    <xf numFmtId="0" fontId="115" fillId="0" borderId="31" xfId="0" applyFont="1" applyBorder="1" applyAlignment="1">
      <alignment horizontal="center" vertical="center"/>
    </xf>
    <xf numFmtId="0" fontId="115" fillId="0" borderId="163" xfId="0" applyFont="1" applyBorder="1" applyAlignment="1">
      <alignment horizontal="center" vertical="center"/>
    </xf>
    <xf numFmtId="0" fontId="28" fillId="0" borderId="72" xfId="0" applyFont="1" applyBorder="1" applyAlignment="1">
      <alignment horizontal="center" vertical="center"/>
    </xf>
    <xf numFmtId="0" fontId="33" fillId="42" borderId="72" xfId="0" applyFont="1" applyFill="1" applyBorder="1" applyAlignment="1">
      <alignment horizontal="center" vertical="center"/>
    </xf>
    <xf numFmtId="0" fontId="33" fillId="42" borderId="63" xfId="0" applyFont="1" applyFill="1" applyBorder="1" applyAlignment="1">
      <alignment horizontal="center" vertical="center"/>
    </xf>
    <xf numFmtId="0" fontId="33" fillId="42" borderId="35" xfId="0" applyFont="1" applyFill="1" applyBorder="1" applyAlignment="1">
      <alignment horizontal="center" vertical="center"/>
    </xf>
    <xf numFmtId="0" fontId="33" fillId="42" borderId="87" xfId="0" applyFont="1" applyFill="1" applyBorder="1" applyAlignment="1">
      <alignment horizontal="center" vertical="center"/>
    </xf>
    <xf numFmtId="0" fontId="28" fillId="0" borderId="56" xfId="0" applyFont="1" applyBorder="1" applyAlignment="1">
      <alignment horizontal="center" vertical="center"/>
    </xf>
    <xf numFmtId="0" fontId="33" fillId="42" borderId="56" xfId="0" applyFont="1" applyFill="1" applyBorder="1" applyAlignment="1">
      <alignment horizontal="center" vertical="center"/>
    </xf>
    <xf numFmtId="0" fontId="33" fillId="42" borderId="66" xfId="0" applyFont="1" applyFill="1" applyBorder="1" applyAlignment="1">
      <alignment horizontal="center" vertical="center"/>
    </xf>
    <xf numFmtId="187" fontId="33" fillId="42" borderId="10" xfId="0" applyNumberFormat="1" applyFont="1" applyFill="1" applyBorder="1" applyAlignment="1">
      <alignment horizontal="center" vertical="center"/>
    </xf>
    <xf numFmtId="187" fontId="33" fillId="42" borderId="92" xfId="0" applyNumberFormat="1" applyFont="1" applyFill="1" applyBorder="1" applyAlignment="1">
      <alignment horizontal="center" vertical="center"/>
    </xf>
    <xf numFmtId="0" fontId="28" fillId="0" borderId="57" xfId="0" applyFont="1" applyBorder="1" applyAlignment="1">
      <alignment horizontal="center" vertical="center"/>
    </xf>
    <xf numFmtId="0" fontId="33" fillId="42" borderId="57" xfId="0" applyFont="1" applyFill="1" applyBorder="1" applyAlignment="1">
      <alignment horizontal="center" vertical="center"/>
    </xf>
    <xf numFmtId="0" fontId="33" fillId="42" borderId="69" xfId="0" applyFont="1" applyFill="1" applyBorder="1" applyAlignment="1">
      <alignment horizontal="center" vertical="center"/>
    </xf>
    <xf numFmtId="14" fontId="33" fillId="42" borderId="38" xfId="0" applyNumberFormat="1" applyFont="1" applyFill="1" applyBorder="1" applyAlignment="1">
      <alignment horizontal="center" vertical="center"/>
    </xf>
    <xf numFmtId="14" fontId="33" fillId="42" borderId="100" xfId="0" applyNumberFormat="1" applyFont="1" applyFill="1" applyBorder="1" applyAlignment="1">
      <alignment horizontal="center" vertical="center"/>
    </xf>
    <xf numFmtId="0" fontId="26" fillId="43" borderId="40" xfId="0" applyFont="1" applyFill="1" applyBorder="1" applyAlignment="1" applyProtection="1">
      <alignment horizontal="center" vertical="center" wrapText="1"/>
      <protection/>
    </xf>
    <xf numFmtId="0" fontId="26" fillId="43" borderId="24" xfId="0" applyFont="1" applyFill="1" applyBorder="1" applyAlignment="1" applyProtection="1">
      <alignment horizontal="center" vertical="center" wrapText="1"/>
      <protection/>
    </xf>
    <xf numFmtId="0" fontId="26" fillId="43" borderId="143" xfId="0" applyFont="1" applyFill="1" applyBorder="1" applyAlignment="1" applyProtection="1">
      <alignment horizontal="center" vertical="center" wrapText="1"/>
      <protection/>
    </xf>
    <xf numFmtId="0" fontId="114" fillId="42" borderId="35" xfId="0" applyFont="1" applyFill="1" applyBorder="1" applyAlignment="1" applyProtection="1">
      <alignment horizontal="center" vertical="center" wrapText="1"/>
      <protection/>
    </xf>
    <xf numFmtId="0" fontId="114" fillId="42" borderId="87" xfId="0" applyFont="1" applyFill="1" applyBorder="1" applyAlignment="1" applyProtection="1">
      <alignment horizontal="center" vertical="center" wrapText="1"/>
      <protection/>
    </xf>
    <xf numFmtId="0" fontId="114" fillId="42" borderId="10" xfId="0" applyFont="1" applyFill="1" applyBorder="1" applyAlignment="1" applyProtection="1">
      <alignment horizontal="center" vertical="center" wrapText="1"/>
      <protection/>
    </xf>
    <xf numFmtId="0" fontId="114" fillId="42" borderId="92" xfId="0" applyFont="1" applyFill="1" applyBorder="1" applyAlignment="1" applyProtection="1">
      <alignment horizontal="center" vertical="center" wrapText="1"/>
      <protection/>
    </xf>
    <xf numFmtId="0" fontId="11" fillId="42" borderId="35" xfId="0" applyFont="1" applyFill="1" applyBorder="1" applyAlignment="1" applyProtection="1">
      <alignment horizontal="center" vertical="center" wrapText="1"/>
      <protection locked="0"/>
    </xf>
    <xf numFmtId="0" fontId="11" fillId="42" borderId="10" xfId="0" applyFont="1" applyFill="1" applyBorder="1" applyAlignment="1" applyProtection="1">
      <alignment horizontal="center" vertical="center" wrapText="1"/>
      <protection locked="0"/>
    </xf>
    <xf numFmtId="0" fontId="26" fillId="42" borderId="10" xfId="0" applyFont="1" applyFill="1" applyBorder="1" applyAlignment="1" applyProtection="1">
      <alignment horizontal="center" vertical="center" wrapText="1"/>
      <protection/>
    </xf>
    <xf numFmtId="0" fontId="26" fillId="42" borderId="35" xfId="0" applyFont="1" applyFill="1" applyBorder="1" applyAlignment="1" applyProtection="1">
      <alignment horizontal="center" vertical="center"/>
      <protection/>
    </xf>
    <xf numFmtId="0" fontId="26" fillId="42" borderId="10" xfId="0" applyFont="1" applyFill="1" applyBorder="1" applyAlignment="1" applyProtection="1">
      <alignment horizontal="center" vertical="center"/>
      <protection/>
    </xf>
    <xf numFmtId="14" fontId="114" fillId="42" borderId="35" xfId="0" applyNumberFormat="1" applyFont="1" applyFill="1" applyBorder="1" applyAlignment="1" applyProtection="1">
      <alignment horizontal="center" vertical="center" wrapText="1"/>
      <protection locked="0"/>
    </xf>
    <xf numFmtId="14" fontId="114" fillId="42" borderId="10" xfId="0" applyNumberFormat="1" applyFont="1" applyFill="1" applyBorder="1" applyAlignment="1" applyProtection="1">
      <alignment horizontal="center" vertical="center" wrapText="1"/>
      <protection locked="0"/>
    </xf>
    <xf numFmtId="0" fontId="26" fillId="42" borderId="35" xfId="0" applyFont="1" applyFill="1" applyBorder="1" applyAlignment="1" applyProtection="1">
      <alignment horizontal="center" vertical="center" wrapText="1"/>
      <protection/>
    </xf>
    <xf numFmtId="0" fontId="114" fillId="42" borderId="35" xfId="0" applyFont="1" applyFill="1" applyBorder="1" applyAlignment="1" applyProtection="1">
      <alignment horizontal="left" vertical="center" wrapText="1"/>
      <protection locked="0"/>
    </xf>
    <xf numFmtId="0" fontId="114" fillId="42" borderId="10" xfId="0" applyFont="1" applyFill="1" applyBorder="1" applyAlignment="1" applyProtection="1">
      <alignment horizontal="left" vertical="center" wrapText="1"/>
      <protection locked="0"/>
    </xf>
    <xf numFmtId="0" fontId="29" fillId="42" borderId="35" xfId="0" applyFont="1" applyFill="1" applyBorder="1" applyAlignment="1" applyProtection="1">
      <alignment horizontal="center" vertical="center" wrapText="1"/>
      <protection locked="0"/>
    </xf>
    <xf numFmtId="0" fontId="29" fillId="42" borderId="10" xfId="0" applyFont="1" applyFill="1" applyBorder="1" applyAlignment="1" applyProtection="1">
      <alignment horizontal="center" vertical="center" wrapText="1"/>
      <protection locked="0"/>
    </xf>
    <xf numFmtId="0" fontId="26" fillId="42" borderId="99" xfId="0" applyFont="1" applyFill="1" applyBorder="1" applyAlignment="1" applyProtection="1">
      <alignment horizontal="left" vertical="center" wrapText="1"/>
      <protection/>
    </xf>
    <xf numFmtId="0" fontId="26" fillId="42" borderId="26" xfId="0" applyFont="1" applyFill="1" applyBorder="1" applyAlignment="1" applyProtection="1">
      <alignment horizontal="left" vertical="center" wrapText="1"/>
      <protection/>
    </xf>
    <xf numFmtId="0" fontId="26" fillId="42" borderId="34" xfId="0" applyFont="1" applyFill="1" applyBorder="1" applyAlignment="1" applyProtection="1">
      <alignment horizontal="center" vertical="center" wrapText="1"/>
      <protection/>
    </xf>
    <xf numFmtId="0" fontId="26" fillId="42" borderId="91" xfId="0" applyFont="1" applyFill="1" applyBorder="1" applyAlignment="1" applyProtection="1">
      <alignment horizontal="center" vertical="center" wrapText="1"/>
      <protection/>
    </xf>
    <xf numFmtId="0" fontId="29" fillId="42" borderId="0" xfId="0" applyFont="1" applyFill="1" applyBorder="1" applyAlignment="1" applyProtection="1">
      <alignment horizontal="left" vertical="center" wrapText="1"/>
      <protection/>
    </xf>
    <xf numFmtId="0" fontId="29" fillId="42" borderId="14" xfId="0" applyFont="1" applyFill="1" applyBorder="1" applyAlignment="1" applyProtection="1">
      <alignment horizontal="left" vertical="center" wrapText="1"/>
      <protection/>
    </xf>
    <xf numFmtId="0" fontId="29" fillId="42" borderId="11" xfId="0" applyFont="1" applyFill="1" applyBorder="1" applyAlignment="1" applyProtection="1">
      <alignment horizontal="left" vertical="center" wrapText="1"/>
      <protection/>
    </xf>
    <xf numFmtId="0" fontId="29" fillId="42" borderId="15" xfId="0" applyFont="1" applyFill="1" applyBorder="1" applyAlignment="1" applyProtection="1">
      <alignment horizontal="left" vertical="center" wrapText="1"/>
      <protection/>
    </xf>
    <xf numFmtId="0" fontId="26" fillId="43" borderId="146" xfId="0" applyFont="1" applyFill="1" applyBorder="1" applyAlignment="1" applyProtection="1">
      <alignment horizontal="center" vertical="center" wrapText="1"/>
      <protection/>
    </xf>
    <xf numFmtId="0" fontId="26" fillId="43" borderId="164" xfId="0" applyFont="1" applyFill="1" applyBorder="1" applyAlignment="1" applyProtection="1">
      <alignment horizontal="center" vertical="center" wrapText="1"/>
      <protection/>
    </xf>
    <xf numFmtId="0" fontId="26" fillId="43" borderId="127" xfId="0" applyFont="1" applyFill="1" applyBorder="1" applyAlignment="1" applyProtection="1">
      <alignment horizontal="center" vertical="center" wrapText="1"/>
      <protection/>
    </xf>
    <xf numFmtId="0" fontId="26" fillId="43" borderId="165" xfId="0" applyFont="1" applyFill="1" applyBorder="1" applyAlignment="1" applyProtection="1">
      <alignment horizontal="center" vertical="center" wrapText="1"/>
      <protection/>
    </xf>
    <xf numFmtId="0" fontId="26" fillId="43" borderId="46" xfId="0" applyFont="1" applyFill="1" applyBorder="1" applyAlignment="1" applyProtection="1">
      <alignment horizontal="center" vertical="center"/>
      <protection/>
    </xf>
    <xf numFmtId="0" fontId="26" fillId="43" borderId="47" xfId="0" applyFont="1" applyFill="1" applyBorder="1" applyAlignment="1" applyProtection="1">
      <alignment horizontal="center" vertical="center"/>
      <protection/>
    </xf>
    <xf numFmtId="0" fontId="26" fillId="42" borderId="35" xfId="0" applyFont="1" applyFill="1" applyBorder="1" applyAlignment="1" applyProtection="1">
      <alignment horizontal="left" vertical="center" wrapText="1"/>
      <protection/>
    </xf>
    <xf numFmtId="0" fontId="26" fillId="42" borderId="10" xfId="0" applyFont="1" applyFill="1" applyBorder="1" applyAlignment="1" applyProtection="1">
      <alignment horizontal="left" vertical="center" wrapText="1"/>
      <protection/>
    </xf>
    <xf numFmtId="0" fontId="30" fillId="42" borderId="40" xfId="0" applyFont="1" applyFill="1" applyBorder="1" applyAlignment="1" applyProtection="1">
      <alignment horizontal="center" vertical="center"/>
      <protection/>
    </xf>
    <xf numFmtId="0" fontId="29" fillId="42" borderId="35" xfId="0" applyFont="1" applyFill="1" applyBorder="1" applyAlignment="1" applyProtection="1">
      <alignment horizontal="center" vertical="center" wrapText="1"/>
      <protection/>
    </xf>
    <xf numFmtId="0" fontId="29" fillId="42" borderId="10" xfId="0" applyFont="1" applyFill="1" applyBorder="1" applyAlignment="1" applyProtection="1">
      <alignment horizontal="center" vertical="center" wrapText="1"/>
      <protection/>
    </xf>
    <xf numFmtId="0" fontId="26" fillId="43" borderId="50" xfId="0" applyFont="1" applyFill="1" applyBorder="1" applyAlignment="1">
      <alignment horizontal="center" vertical="center" wrapText="1"/>
    </xf>
    <xf numFmtId="0" fontId="26" fillId="43" borderId="160" xfId="0" applyFont="1" applyFill="1" applyBorder="1" applyAlignment="1">
      <alignment horizontal="center" vertical="center" wrapText="1"/>
    </xf>
    <xf numFmtId="0" fontId="26" fillId="43" borderId="49" xfId="0" applyFont="1" applyFill="1" applyBorder="1" applyAlignment="1">
      <alignment horizontal="center" vertical="center" wrapText="1"/>
    </xf>
    <xf numFmtId="0" fontId="26" fillId="43" borderId="166" xfId="0" applyFont="1" applyFill="1" applyBorder="1" applyAlignment="1">
      <alignment horizontal="center" vertical="center" wrapText="1"/>
    </xf>
    <xf numFmtId="0" fontId="26" fillId="43" borderId="167" xfId="0" applyFont="1" applyFill="1" applyBorder="1" applyAlignment="1">
      <alignment horizontal="center" vertical="center" wrapText="1"/>
    </xf>
    <xf numFmtId="0" fontId="26" fillId="43" borderId="162" xfId="0" applyFont="1" applyFill="1" applyBorder="1" applyAlignment="1">
      <alignment horizontal="center" vertical="center" wrapText="1"/>
    </xf>
    <xf numFmtId="9" fontId="114" fillId="42" borderId="35" xfId="0" applyNumberFormat="1" applyFont="1" applyFill="1" applyBorder="1" applyAlignment="1" applyProtection="1">
      <alignment horizontal="center" vertical="center" wrapText="1"/>
      <protection locked="0"/>
    </xf>
    <xf numFmtId="9" fontId="114" fillId="42" borderId="10" xfId="0" applyNumberFormat="1" applyFont="1" applyFill="1" applyBorder="1" applyAlignment="1" applyProtection="1">
      <alignment horizontal="center" vertical="center" wrapText="1"/>
      <protection locked="0"/>
    </xf>
    <xf numFmtId="0" fontId="26" fillId="43" borderId="168" xfId="0" applyFont="1" applyFill="1" applyBorder="1" applyAlignment="1">
      <alignment horizontal="center" vertical="center" wrapText="1"/>
    </xf>
    <xf numFmtId="0" fontId="26" fillId="43" borderId="169" xfId="0" applyFont="1" applyFill="1" applyBorder="1" applyAlignment="1">
      <alignment horizontal="center" vertical="center" wrapText="1"/>
    </xf>
    <xf numFmtId="0" fontId="26" fillId="43" borderId="170" xfId="0" applyFont="1" applyFill="1" applyBorder="1" applyAlignment="1">
      <alignment horizontal="center" vertical="center" wrapText="1"/>
    </xf>
    <xf numFmtId="0" fontId="26" fillId="43" borderId="47" xfId="0" applyFont="1" applyFill="1" applyBorder="1" applyAlignment="1">
      <alignment horizontal="center" vertical="center" wrapText="1"/>
    </xf>
    <xf numFmtId="0" fontId="26" fillId="43" borderId="171" xfId="0" applyFont="1" applyFill="1" applyBorder="1" applyAlignment="1">
      <alignment horizontal="center" vertical="center" wrapText="1"/>
    </xf>
    <xf numFmtId="0" fontId="26" fillId="43" borderId="14" xfId="0" applyFont="1" applyFill="1" applyBorder="1" applyAlignment="1">
      <alignment horizontal="center" vertical="center" wrapText="1"/>
    </xf>
    <xf numFmtId="0" fontId="26" fillId="43" borderId="172" xfId="0" applyFont="1" applyFill="1" applyBorder="1" applyAlignment="1">
      <alignment horizontal="center" vertical="center" wrapText="1"/>
    </xf>
    <xf numFmtId="0" fontId="26" fillId="43" borderId="173" xfId="0" applyFont="1" applyFill="1" applyBorder="1" applyAlignment="1">
      <alignment horizontal="center" vertical="center" wrapText="1"/>
    </xf>
    <xf numFmtId="0" fontId="26" fillId="43" borderId="165" xfId="0" applyFont="1" applyFill="1" applyBorder="1" applyAlignment="1">
      <alignment horizontal="center" vertical="center" wrapText="1"/>
    </xf>
    <xf numFmtId="0" fontId="30" fillId="42" borderId="90" xfId="0" applyFont="1" applyFill="1" applyBorder="1" applyAlignment="1" applyProtection="1">
      <alignment horizontal="center" vertical="center"/>
      <protection/>
    </xf>
    <xf numFmtId="0" fontId="30" fillId="42" borderId="41" xfId="0" applyFont="1" applyFill="1" applyBorder="1" applyAlignment="1" applyProtection="1">
      <alignment horizontal="center" vertical="center"/>
      <protection/>
    </xf>
    <xf numFmtId="0" fontId="30" fillId="42" borderId="148" xfId="0" applyFont="1" applyFill="1" applyBorder="1" applyAlignment="1" applyProtection="1">
      <alignment horizontal="center" vertical="center"/>
      <protection/>
    </xf>
    <xf numFmtId="0" fontId="30" fillId="42" borderId="149" xfId="0" applyFont="1" applyFill="1" applyBorder="1" applyAlignment="1" applyProtection="1">
      <alignment horizontal="center" vertical="center"/>
      <protection/>
    </xf>
    <xf numFmtId="0" fontId="30" fillId="42" borderId="174" xfId="0" applyFont="1" applyFill="1" applyBorder="1" applyAlignment="1" applyProtection="1">
      <alignment horizontal="center" vertical="center"/>
      <protection/>
    </xf>
    <xf numFmtId="0" fontId="23" fillId="43" borderId="26" xfId="0" applyFont="1" applyFill="1" applyBorder="1" applyAlignment="1" applyProtection="1">
      <alignment horizontal="center" vertical="center"/>
      <protection/>
    </xf>
    <xf numFmtId="14" fontId="30" fillId="42" borderId="42" xfId="0" applyNumberFormat="1" applyFont="1" applyFill="1" applyBorder="1" applyAlignment="1" applyProtection="1">
      <alignment horizontal="center" vertical="center"/>
      <protection/>
    </xf>
    <xf numFmtId="14" fontId="30" fillId="42" borderId="151" xfId="0" applyNumberFormat="1" applyFont="1" applyFill="1" applyBorder="1" applyAlignment="1" applyProtection="1">
      <alignment horizontal="center" vertical="center"/>
      <protection/>
    </xf>
    <xf numFmtId="14" fontId="30" fillId="42" borderId="98" xfId="0" applyNumberFormat="1" applyFont="1" applyFill="1" applyBorder="1" applyAlignment="1" applyProtection="1">
      <alignment horizontal="center" vertical="center"/>
      <protection/>
    </xf>
    <xf numFmtId="171" fontId="114" fillId="42" borderId="35" xfId="49" applyFont="1" applyFill="1" applyBorder="1" applyAlignment="1" applyProtection="1">
      <alignment horizontal="center" vertical="center" wrapText="1"/>
      <protection locked="0"/>
    </xf>
    <xf numFmtId="171" fontId="114" fillId="42" borderId="10" xfId="49" applyFont="1" applyFill="1" applyBorder="1" applyAlignment="1" applyProtection="1">
      <alignment horizontal="center" vertical="center" wrapText="1"/>
      <protection locked="0"/>
    </xf>
    <xf numFmtId="0" fontId="73" fillId="42" borderId="93" xfId="0" applyFont="1" applyFill="1" applyBorder="1" applyAlignment="1" applyProtection="1">
      <alignment vertical="center" wrapText="1"/>
      <protection locked="0"/>
    </xf>
    <xf numFmtId="0" fontId="73" fillId="42" borderId="90" xfId="0" applyFont="1" applyFill="1" applyBorder="1" applyAlignment="1" applyProtection="1">
      <alignment vertical="center" wrapText="1"/>
      <protection locked="0"/>
    </xf>
    <xf numFmtId="0" fontId="72" fillId="44" borderId="97" xfId="0" applyFont="1" applyFill="1" applyBorder="1" applyAlignment="1">
      <alignment horizontal="center" vertical="top" wrapText="1"/>
    </xf>
    <xf numFmtId="0" fontId="72" fillId="44" borderId="26" xfId="0" applyFont="1" applyFill="1" applyBorder="1" applyAlignment="1">
      <alignment horizontal="center" vertical="top" wrapText="1"/>
    </xf>
    <xf numFmtId="0" fontId="73" fillId="42" borderId="88" xfId="0" applyFont="1" applyFill="1" applyBorder="1" applyAlignment="1" applyProtection="1">
      <alignment vertical="center" wrapText="1"/>
      <protection locked="0"/>
    </xf>
    <xf numFmtId="0" fontId="73" fillId="42" borderId="98" xfId="0" applyFont="1" applyFill="1" applyBorder="1" applyAlignment="1" applyProtection="1">
      <alignment vertical="center" wrapText="1"/>
      <protection locked="0"/>
    </xf>
    <xf numFmtId="0" fontId="73" fillId="42" borderId="93" xfId="0" applyFont="1" applyFill="1" applyBorder="1" applyAlignment="1" applyProtection="1">
      <alignment horizontal="left" vertical="top" wrapText="1"/>
      <protection locked="0"/>
    </xf>
    <xf numFmtId="0" fontId="73" fillId="42" borderId="90" xfId="0" applyFont="1" applyFill="1" applyBorder="1" applyAlignment="1" applyProtection="1">
      <alignment horizontal="left" vertical="top" wrapText="1"/>
      <protection locked="0"/>
    </xf>
    <xf numFmtId="14" fontId="73" fillId="42" borderId="88" xfId="0" applyNumberFormat="1" applyFont="1" applyFill="1" applyBorder="1" applyAlignment="1">
      <alignment horizontal="center" vertical="top" wrapText="1"/>
    </xf>
    <xf numFmtId="14" fontId="73" fillId="42" borderId="98" xfId="0" applyNumberFormat="1" applyFont="1" applyFill="1" applyBorder="1" applyAlignment="1">
      <alignment horizontal="center" vertical="top" wrapText="1"/>
    </xf>
    <xf numFmtId="14" fontId="73" fillId="42" borderId="93" xfId="0" applyNumberFormat="1" applyFont="1" applyFill="1" applyBorder="1" applyAlignment="1">
      <alignment horizontal="center" vertical="top" wrapText="1"/>
    </xf>
    <xf numFmtId="14" fontId="73" fillId="42" borderId="90" xfId="0" applyNumberFormat="1" applyFont="1" applyFill="1" applyBorder="1" applyAlignment="1">
      <alignment horizontal="center" vertical="top" wrapText="1"/>
    </xf>
    <xf numFmtId="0" fontId="111" fillId="0" borderId="34" xfId="0" applyFont="1" applyBorder="1" applyAlignment="1">
      <alignment horizontal="center" vertical="center" wrapText="1"/>
    </xf>
    <xf numFmtId="0" fontId="111" fillId="0" borderId="87" xfId="0" applyFont="1" applyBorder="1" applyAlignment="1">
      <alignment horizontal="center" vertical="center" wrapText="1"/>
    </xf>
    <xf numFmtId="0" fontId="111" fillId="0" borderId="91" xfId="0" applyFont="1" applyBorder="1" applyAlignment="1">
      <alignment horizontal="center" vertical="center" wrapText="1"/>
    </xf>
    <xf numFmtId="0" fontId="111" fillId="0" borderId="92" xfId="0" applyFont="1" applyBorder="1" applyAlignment="1">
      <alignment horizontal="center" vertical="center" wrapText="1"/>
    </xf>
    <xf numFmtId="0" fontId="73" fillId="42" borderId="89" xfId="0" applyFont="1" applyFill="1" applyBorder="1" applyAlignment="1">
      <alignment horizontal="center" vertical="center" wrapText="1"/>
    </xf>
    <xf numFmtId="0" fontId="73" fillId="42" borderId="44" xfId="0" applyFont="1" applyFill="1" applyBorder="1" applyAlignment="1">
      <alignment horizontal="center" vertical="center" wrapText="1"/>
    </xf>
    <xf numFmtId="0" fontId="111" fillId="0" borderId="37" xfId="0" applyFont="1" applyBorder="1" applyAlignment="1">
      <alignment horizontal="center"/>
    </xf>
    <xf numFmtId="0" fontId="111" fillId="0" borderId="100" xfId="0" applyFont="1" applyBorder="1" applyAlignment="1">
      <alignment horizontal="center"/>
    </xf>
    <xf numFmtId="0" fontId="72" fillId="44" borderId="97" xfId="0" applyFont="1" applyFill="1" applyBorder="1" applyAlignment="1">
      <alignment horizontal="center" vertical="center" wrapText="1"/>
    </xf>
    <xf numFmtId="0" fontId="72" fillId="44" borderId="99" xfId="0" applyFont="1" applyFill="1" applyBorder="1" applyAlignment="1">
      <alignment horizontal="center" vertical="center" wrapText="1"/>
    </xf>
    <xf numFmtId="0" fontId="72" fillId="44" borderId="26" xfId="0" applyFont="1" applyFill="1" applyBorder="1" applyAlignment="1">
      <alignment horizontal="center" vertical="center" wrapText="1"/>
    </xf>
    <xf numFmtId="0" fontId="112" fillId="42" borderId="97" xfId="0" applyFont="1" applyFill="1" applyBorder="1" applyAlignment="1">
      <alignment horizontal="center"/>
    </xf>
    <xf numFmtId="0" fontId="112" fillId="42" borderId="99" xfId="0" applyFont="1" applyFill="1" applyBorder="1" applyAlignment="1">
      <alignment horizontal="center"/>
    </xf>
    <xf numFmtId="0" fontId="112" fillId="42" borderId="26" xfId="0" applyFont="1" applyFill="1" applyBorder="1" applyAlignment="1">
      <alignment horizontal="center"/>
    </xf>
    <xf numFmtId="0" fontId="116" fillId="46" borderId="84" xfId="0" applyFont="1" applyFill="1" applyBorder="1" applyAlignment="1">
      <alignment horizontal="center"/>
    </xf>
    <xf numFmtId="0" fontId="116" fillId="46" borderId="85" xfId="0" applyFont="1" applyFill="1" applyBorder="1" applyAlignment="1">
      <alignment horizontal="center"/>
    </xf>
    <xf numFmtId="0" fontId="116" fillId="46" borderId="86" xfId="0" applyFont="1" applyFill="1" applyBorder="1" applyAlignment="1">
      <alignment horizontal="center"/>
    </xf>
    <xf numFmtId="0" fontId="72" fillId="45" borderId="89" xfId="0" applyFont="1" applyFill="1" applyBorder="1" applyAlignment="1">
      <alignment horizontal="center" vertical="center" wrapText="1"/>
    </xf>
    <xf numFmtId="0" fontId="72" fillId="45" borderId="16" xfId="0" applyFont="1" applyFill="1" applyBorder="1" applyAlignment="1">
      <alignment horizontal="center" vertical="center" wrapText="1"/>
    </xf>
    <xf numFmtId="0" fontId="72" fillId="45" borderId="31" xfId="0" applyFont="1" applyFill="1" applyBorder="1" applyAlignment="1">
      <alignment horizontal="center" vertical="center" wrapText="1"/>
    </xf>
    <xf numFmtId="0" fontId="79" fillId="45" borderId="97" xfId="0" applyFont="1" applyFill="1" applyBorder="1" applyAlignment="1">
      <alignment horizontal="center" vertical="center" wrapText="1"/>
    </xf>
    <xf numFmtId="0" fontId="79" fillId="45" borderId="99" xfId="0" applyFont="1" applyFill="1" applyBorder="1" applyAlignment="1">
      <alignment horizontal="center" vertical="center" wrapText="1"/>
    </xf>
    <xf numFmtId="0" fontId="79" fillId="45" borderId="26" xfId="0" applyFont="1" applyFill="1" applyBorder="1" applyAlignment="1">
      <alignment horizontal="center" vertical="center" wrapText="1"/>
    </xf>
    <xf numFmtId="0" fontId="72" fillId="45" borderId="27" xfId="0" applyFont="1" applyFill="1" applyBorder="1" applyAlignment="1">
      <alignment horizontal="center" vertical="center" wrapText="1"/>
    </xf>
    <xf numFmtId="0" fontId="72" fillId="45" borderId="15" xfId="0" applyFont="1" applyFill="1" applyBorder="1" applyAlignment="1">
      <alignment horizontal="center" vertical="center" wrapText="1"/>
    </xf>
    <xf numFmtId="0" fontId="72" fillId="45" borderId="97" xfId="0" applyFont="1" applyFill="1" applyBorder="1" applyAlignment="1">
      <alignment horizontal="center" vertical="center" wrapText="1"/>
    </xf>
    <xf numFmtId="0" fontId="72" fillId="45" borderId="26" xfId="0" applyFont="1" applyFill="1" applyBorder="1" applyAlignment="1">
      <alignment horizontal="center" vertical="center" wrapText="1"/>
    </xf>
    <xf numFmtId="14" fontId="73" fillId="42" borderId="89" xfId="0" applyNumberFormat="1" applyFont="1" applyFill="1" applyBorder="1" applyAlignment="1">
      <alignment horizontal="center" vertical="center" wrapText="1"/>
    </xf>
    <xf numFmtId="14" fontId="73" fillId="42" borderId="44" xfId="0" applyNumberFormat="1" applyFont="1" applyFill="1" applyBorder="1" applyAlignment="1">
      <alignment horizontal="center" vertical="center" wrapText="1"/>
    </xf>
    <xf numFmtId="0" fontId="111" fillId="42" borderId="29" xfId="0" applyFont="1" applyFill="1" applyBorder="1" applyAlignment="1">
      <alignment horizontal="center" vertical="center" wrapText="1"/>
    </xf>
    <xf numFmtId="0" fontId="111" fillId="42" borderId="14" xfId="0" applyFont="1" applyFill="1" applyBorder="1" applyAlignment="1">
      <alignment horizontal="center" vertical="center" wrapText="1"/>
    </xf>
    <xf numFmtId="0" fontId="111" fillId="42" borderId="15" xfId="0" applyFont="1" applyFill="1" applyBorder="1" applyAlignment="1">
      <alignment horizontal="center" vertical="center" wrapText="1"/>
    </xf>
    <xf numFmtId="0" fontId="111" fillId="0" borderId="91" xfId="0" applyFont="1" applyBorder="1" applyAlignment="1">
      <alignment horizontal="center"/>
    </xf>
    <xf numFmtId="0" fontId="111" fillId="0" borderId="92" xfId="0" applyFont="1" applyBorder="1" applyAlignment="1">
      <alignment horizontal="center"/>
    </xf>
    <xf numFmtId="0" fontId="73" fillId="42" borderId="175" xfId="0" applyFont="1" applyFill="1" applyBorder="1" applyAlignment="1">
      <alignment horizontal="center" vertical="center" wrapText="1"/>
    </xf>
    <xf numFmtId="0" fontId="73" fillId="42" borderId="18" xfId="0" applyFont="1" applyFill="1" applyBorder="1" applyAlignment="1">
      <alignment horizontal="center" vertical="center" wrapText="1"/>
    </xf>
    <xf numFmtId="0" fontId="73" fillId="42" borderId="142" xfId="0" applyFont="1" applyFill="1" applyBorder="1" applyAlignment="1">
      <alignment horizontal="center" vertical="center" wrapText="1"/>
    </xf>
    <xf numFmtId="0" fontId="73" fillId="42" borderId="30" xfId="0" applyFont="1" applyFill="1" applyBorder="1" applyAlignment="1">
      <alignment horizontal="center" vertical="center" wrapText="1"/>
    </xf>
    <xf numFmtId="0" fontId="73" fillId="42" borderId="0" xfId="0" applyFont="1" applyFill="1" applyBorder="1" applyAlignment="1">
      <alignment horizontal="center" vertical="center" wrapText="1"/>
    </xf>
    <xf numFmtId="0" fontId="73" fillId="42" borderId="14" xfId="0" applyFont="1" applyFill="1" applyBorder="1" applyAlignment="1">
      <alignment horizontal="center" vertical="center" wrapText="1"/>
    </xf>
    <xf numFmtId="0" fontId="73" fillId="42" borderId="31" xfId="0" applyFont="1" applyFill="1" applyBorder="1" applyAlignment="1">
      <alignment horizontal="center" vertical="center" wrapText="1"/>
    </xf>
    <xf numFmtId="0" fontId="73" fillId="42" borderId="11" xfId="0" applyFont="1" applyFill="1" applyBorder="1" applyAlignment="1">
      <alignment horizontal="center" vertical="center" wrapText="1"/>
    </xf>
    <xf numFmtId="0" fontId="73" fillId="42" borderId="15" xfId="0" applyFont="1" applyFill="1" applyBorder="1" applyAlignment="1">
      <alignment horizontal="center" vertical="center" wrapText="1"/>
    </xf>
    <xf numFmtId="0" fontId="72" fillId="45" borderId="30" xfId="0" applyFont="1" applyFill="1" applyBorder="1" applyAlignment="1">
      <alignment horizontal="center" vertical="center" wrapText="1"/>
    </xf>
    <xf numFmtId="0" fontId="73" fillId="42" borderId="33" xfId="0" applyFont="1" applyFill="1" applyBorder="1" applyAlignment="1">
      <alignment horizontal="center" vertical="center" wrapText="1"/>
    </xf>
    <xf numFmtId="0" fontId="73" fillId="42" borderId="95" xfId="0" applyFont="1" applyFill="1" applyBorder="1" applyAlignment="1">
      <alignment horizontal="center" vertical="center" wrapText="1"/>
    </xf>
    <xf numFmtId="0" fontId="72" fillId="45" borderId="99" xfId="0" applyFont="1" applyFill="1" applyBorder="1" applyAlignment="1">
      <alignment horizontal="center" vertical="center" wrapText="1"/>
    </xf>
    <xf numFmtId="0" fontId="103" fillId="0" borderId="12"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24" xfId="0" applyFont="1" applyBorder="1" applyAlignment="1">
      <alignment horizontal="center" vertical="center" wrapText="1"/>
    </xf>
    <xf numFmtId="0" fontId="117" fillId="0" borderId="12" xfId="0" applyFont="1" applyBorder="1" applyAlignment="1">
      <alignment horizontal="center" vertical="center" wrapText="1"/>
    </xf>
    <xf numFmtId="0" fontId="117" fillId="0" borderId="25" xfId="0" applyFont="1" applyBorder="1" applyAlignment="1">
      <alignment horizontal="center" vertical="center" wrapText="1"/>
    </xf>
    <xf numFmtId="0" fontId="117" fillId="0" borderId="24" xfId="0" applyFont="1" applyBorder="1" applyAlignment="1">
      <alignment horizontal="center"/>
    </xf>
    <xf numFmtId="0" fontId="3" fillId="35" borderId="12"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0" fillId="35" borderId="25" xfId="0" applyFill="1" applyBorder="1" applyAlignment="1">
      <alignment horizontal="center" vertical="center" wrapText="1"/>
    </xf>
    <xf numFmtId="0" fontId="0" fillId="35" borderId="24" xfId="0" applyFill="1"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35" borderId="12" xfId="0" applyFill="1" applyBorder="1" applyAlignment="1">
      <alignment horizontal="center" vertical="center" wrapText="1"/>
    </xf>
    <xf numFmtId="0" fontId="17" fillId="0" borderId="12" xfId="0" applyFont="1" applyBorder="1" applyAlignment="1">
      <alignment horizontal="center" vertical="center" textRotation="90" wrapText="1"/>
    </xf>
    <xf numFmtId="0" fontId="17" fillId="0" borderId="25"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8" fillId="34" borderId="12"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9" fillId="47" borderId="97" xfId="0" applyFont="1" applyFill="1" applyBorder="1" applyAlignment="1">
      <alignment horizontal="center" vertical="center" wrapText="1"/>
    </xf>
    <xf numFmtId="0" fontId="19" fillId="47" borderId="99" xfId="0" applyFont="1" applyFill="1" applyBorder="1" applyAlignment="1">
      <alignment horizontal="center" vertical="center" wrapText="1"/>
    </xf>
    <xf numFmtId="0" fontId="19" fillId="47" borderId="26" xfId="0" applyFont="1" applyFill="1" applyBorder="1" applyAlignment="1">
      <alignment horizontal="center" vertical="center" wrapText="1"/>
    </xf>
    <xf numFmtId="0" fontId="20" fillId="0" borderId="97" xfId="0" applyFont="1" applyBorder="1" applyAlignment="1">
      <alignment horizontal="center" vertical="top" wrapText="1"/>
    </xf>
    <xf numFmtId="0" fontId="20" fillId="0" borderId="99" xfId="0" applyFont="1" applyBorder="1" applyAlignment="1">
      <alignment horizontal="center" vertical="top" wrapText="1"/>
    </xf>
    <xf numFmtId="0" fontId="20" fillId="0" borderId="26" xfId="0" applyFont="1" applyBorder="1" applyAlignment="1">
      <alignment horizontal="center" vertical="top" wrapText="1"/>
    </xf>
    <xf numFmtId="0" fontId="19" fillId="47" borderId="97" xfId="0" applyFont="1" applyFill="1" applyBorder="1" applyAlignment="1">
      <alignment horizontal="center" vertical="top" wrapText="1"/>
    </xf>
    <xf numFmtId="0" fontId="19" fillId="47" borderId="99" xfId="0" applyFont="1" applyFill="1" applyBorder="1" applyAlignment="1">
      <alignment horizontal="center" vertical="top" wrapText="1"/>
    </xf>
    <xf numFmtId="0" fontId="19" fillId="47" borderId="26" xfId="0" applyFont="1" applyFill="1" applyBorder="1" applyAlignment="1">
      <alignment horizontal="center" vertical="top" wrapText="1"/>
    </xf>
    <xf numFmtId="0" fontId="0" fillId="42" borderId="10" xfId="0" applyFont="1" applyFill="1" applyBorder="1" applyAlignment="1">
      <alignment vertical="top" wrapText="1"/>
    </xf>
    <xf numFmtId="0" fontId="2" fillId="0" borderId="23" xfId="0" applyFont="1" applyBorder="1" applyAlignment="1">
      <alignment horizontal="center" vertical="center"/>
    </xf>
    <xf numFmtId="0" fontId="2" fillId="0" borderId="150" xfId="0" applyFont="1" applyBorder="1" applyAlignment="1">
      <alignment horizontal="center" vertical="center"/>
    </xf>
    <xf numFmtId="0" fontId="2" fillId="0" borderId="17" xfId="0" applyFont="1" applyBorder="1" applyAlignment="1">
      <alignment horizontal="center" vertical="center"/>
    </xf>
    <xf numFmtId="0" fontId="0" fillId="0" borderId="10" xfId="0" applyFont="1" applyBorder="1" applyAlignment="1">
      <alignment vertical="top" wrapText="1"/>
    </xf>
    <xf numFmtId="0" fontId="0" fillId="35" borderId="10" xfId="0" applyFill="1" applyBorder="1" applyAlignment="1">
      <alignment horizontal="center" vertical="center" wrapText="1"/>
    </xf>
    <xf numFmtId="0" fontId="118" fillId="0" borderId="10" xfId="0" applyFont="1" applyBorder="1" applyAlignment="1">
      <alignment horizontal="center" vertical="center"/>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0" fillId="0" borderId="10" xfId="0" applyFont="1" applyBorder="1" applyAlignment="1">
      <alignment vertical="top"/>
    </xf>
    <xf numFmtId="0" fontId="0" fillId="42" borderId="10" xfId="0" applyFont="1" applyFill="1" applyBorder="1" applyAlignment="1">
      <alignment vertical="top"/>
    </xf>
    <xf numFmtId="0" fontId="4" fillId="0" borderId="0" xfId="0" applyFont="1" applyBorder="1" applyAlignment="1">
      <alignment horizontal="center" vertical="center" wrapText="1"/>
    </xf>
    <xf numFmtId="0" fontId="0" fillId="0" borderId="0" xfId="0" applyFont="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16">
    <dxf>
      <fill>
        <patternFill>
          <bgColor rgb="FFFFFF00"/>
        </patternFill>
      </fill>
    </dxf>
    <dxf>
      <fill>
        <patternFill>
          <bgColor rgb="FFFF0000"/>
        </patternFill>
      </fill>
    </dxf>
    <dxf>
      <fill>
        <patternFill>
          <bgColor theme="5" tint="-0.24993999302387238"/>
        </patternFill>
      </fill>
    </dxf>
    <dxf>
      <fill>
        <patternFill>
          <bgColor rgb="FFFFFF00"/>
        </patternFill>
      </fill>
    </dxf>
    <dxf>
      <fill>
        <patternFill>
          <bgColor rgb="FFFF0000"/>
        </patternFill>
      </fill>
    </dxf>
    <dxf>
      <fill>
        <patternFill>
          <bgColor theme="5" tint="-0.24993999302387238"/>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patternType="solid">
          <bgColor rgb="FF8E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66675</xdr:rowOff>
    </xdr:from>
    <xdr:to>
      <xdr:col>2</xdr:col>
      <xdr:colOff>142875</xdr:colOff>
      <xdr:row>2</xdr:row>
      <xdr:rowOff>304800</xdr:rowOff>
    </xdr:to>
    <xdr:pic>
      <xdr:nvPicPr>
        <xdr:cNvPr id="1" name="Imagen 1"/>
        <xdr:cNvPicPr preferRelativeResize="1">
          <a:picLocks noChangeAspect="1"/>
        </xdr:cNvPicPr>
      </xdr:nvPicPr>
      <xdr:blipFill>
        <a:blip r:embed="rId1"/>
        <a:stretch>
          <a:fillRect/>
        </a:stretch>
      </xdr:blipFill>
      <xdr:spPr>
        <a:xfrm>
          <a:off x="514350" y="66675"/>
          <a:ext cx="143827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pic>
      <xdr:nvPicPr>
        <xdr:cNvPr id="1" name="Picture 11" descr="colombia bn"/>
        <xdr:cNvPicPr preferRelativeResize="1">
          <a:picLocks noChangeAspect="1"/>
        </xdr:cNvPicPr>
      </xdr:nvPicPr>
      <xdr:blipFill>
        <a:blip r:embed="rId1"/>
        <a:stretch>
          <a:fillRect/>
        </a:stretch>
      </xdr:blipFill>
      <xdr:spPr>
        <a:xfrm>
          <a:off x="0" y="200025"/>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4</xdr:row>
      <xdr:rowOff>152400</xdr:rowOff>
    </xdr:from>
    <xdr:to>
      <xdr:col>1</xdr:col>
      <xdr:colOff>1457325</xdr:colOff>
      <xdr:row>6</xdr:row>
      <xdr:rowOff>552450</xdr:rowOff>
    </xdr:to>
    <xdr:pic>
      <xdr:nvPicPr>
        <xdr:cNvPr id="1" name="Imagen 1"/>
        <xdr:cNvPicPr preferRelativeResize="1">
          <a:picLocks noChangeAspect="1"/>
        </xdr:cNvPicPr>
      </xdr:nvPicPr>
      <xdr:blipFill>
        <a:blip r:embed="rId1"/>
        <a:stretch>
          <a:fillRect/>
        </a:stretch>
      </xdr:blipFill>
      <xdr:spPr>
        <a:xfrm>
          <a:off x="447675" y="228600"/>
          <a:ext cx="1619250"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133350</xdr:rowOff>
    </xdr:from>
    <xdr:to>
      <xdr:col>2</xdr:col>
      <xdr:colOff>219075</xdr:colOff>
      <xdr:row>3</xdr:row>
      <xdr:rowOff>38100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457200" y="133350"/>
          <a:ext cx="857250"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anionline.sharepoint.com/Users\imaldonado\Downloads\20160411MapaRiesgosPInfoComunic.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anionline.sharepoint.com/Users\IMALDO~1\AppData\Local\Temp\Matriz%20Proceso%20%20Adminsitrativa%20y%20financie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anionline.sharepoint.com/Users\Administrador\Desktop\Matrices%20de%20riesgo%202018\P.Control%20Intern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anionline.sharepoint.com/Users\balvarez\AppData\Local\Microsoft\Windows\INetCache\Content.Outlook\O60HLRNK\sepg-f-007_identificacion_de_riesgos_Sistemas%20de%20Inform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G-F-030"/>
      <sheetName val="SEPG-F-007"/>
      <sheetName val="SEPG-012"/>
      <sheetName val="SEPG-F-013"/>
      <sheetName val="SEPG-F-008"/>
      <sheetName val="SEPG-F-014"/>
      <sheetName val="CAMBIOS 2015 - 2016"/>
      <sheetName val="Fm-20 "/>
      <sheetName val="DB"/>
      <sheetName val="Hoja1"/>
      <sheetName val="DOFA"/>
      <sheetName val="Iden del Riesgo y Opor"/>
      <sheetName val="Mapa de riesgos"/>
      <sheetName val="Evalu Ries y Opor"/>
      <sheetName val="Impacto Corrupcon"/>
      <sheetName val="Ana Ries y Opor"/>
      <sheetName val="Reportes de Riesgo"/>
    </sheetNames>
    <sheetDataSet>
      <sheetData sheetId="1">
        <row r="17">
          <cell r="B17">
            <v>1</v>
          </cell>
        </row>
        <row r="18">
          <cell r="B18">
            <v>2</v>
          </cell>
        </row>
        <row r="19">
          <cell r="B19">
            <v>3</v>
          </cell>
        </row>
      </sheetData>
      <sheetData sheetId="8">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row>
        <row r="42">
          <cell r="B42">
            <v>6</v>
          </cell>
          <cell r="C42" t="str">
            <v>Riesgo Bajo (Z-4)</v>
          </cell>
        </row>
        <row r="43">
          <cell r="B43">
            <v>7</v>
          </cell>
          <cell r="C43" t="str">
            <v>Riesgo Moderado (Z-8)</v>
          </cell>
        </row>
        <row r="44">
          <cell r="B44">
            <v>11</v>
          </cell>
          <cell r="C44" t="str">
            <v>Riesgo Alto (Z-15)</v>
          </cell>
        </row>
        <row r="45">
          <cell r="B45">
            <v>12</v>
          </cell>
          <cell r="C45" t="str">
            <v>Riesgo Bajo (Z-5)</v>
          </cell>
        </row>
        <row r="46">
          <cell r="B46">
            <v>13</v>
          </cell>
          <cell r="C46" t="str">
            <v>Riesgo Alto (Z17)</v>
          </cell>
        </row>
        <row r="47">
          <cell r="B47">
            <v>14</v>
          </cell>
          <cell r="C47" t="str">
            <v>Riesgo Moderado (Z-9)</v>
          </cell>
        </row>
        <row r="48">
          <cell r="B48">
            <v>18</v>
          </cell>
          <cell r="C48" t="str">
            <v>Riesgo Moderado (Z-7)</v>
          </cell>
        </row>
        <row r="49">
          <cell r="B49">
            <v>21</v>
          </cell>
          <cell r="C49" t="str">
            <v>Riesgo Alto (Z-13)</v>
          </cell>
        </row>
        <row r="50">
          <cell r="B50">
            <v>22</v>
          </cell>
          <cell r="C50" t="str">
            <v>Riesgo Alto (Z-16)</v>
          </cell>
        </row>
        <row r="51">
          <cell r="B51">
            <v>24</v>
          </cell>
          <cell r="C51" t="str">
            <v>Riesgo Alto (Z-11)</v>
          </cell>
        </row>
        <row r="52">
          <cell r="B52">
            <v>26</v>
          </cell>
          <cell r="C52" t="str">
            <v>Riesgo Extremo (Z-22)</v>
          </cell>
        </row>
        <row r="53">
          <cell r="B53">
            <v>28</v>
          </cell>
          <cell r="C53" t="str">
            <v>Riesgo Alto (Z-14)</v>
          </cell>
        </row>
        <row r="54">
          <cell r="B54">
            <v>30</v>
          </cell>
          <cell r="C54" t="str">
            <v>Riesgo Alto (Z-12)</v>
          </cell>
        </row>
        <row r="55">
          <cell r="B55">
            <v>33</v>
          </cell>
          <cell r="C55" t="str">
            <v>Riesgo Extremo (Z-19)</v>
          </cell>
        </row>
        <row r="56">
          <cell r="B56">
            <v>35</v>
          </cell>
          <cell r="C56" t="str">
            <v>Riesgo Extremo (Z-18)</v>
          </cell>
        </row>
        <row r="57">
          <cell r="B57">
            <v>39</v>
          </cell>
          <cell r="C57" t="str">
            <v>Riesgo Extremo (Z-23)</v>
          </cell>
        </row>
        <row r="58">
          <cell r="B58">
            <v>44</v>
          </cell>
          <cell r="C58" t="str">
            <v>Riesgo Extremo (Z-20)</v>
          </cell>
        </row>
        <row r="59">
          <cell r="B59">
            <v>52</v>
          </cell>
          <cell r="C59" t="str">
            <v>Riesgo Extremo (Z-24)</v>
          </cell>
        </row>
        <row r="60">
          <cell r="B60">
            <v>55</v>
          </cell>
          <cell r="C60" t="str">
            <v>Riesgo Extremo (Z-21)</v>
          </cell>
        </row>
        <row r="61">
          <cell r="B61">
            <v>65</v>
          </cell>
          <cell r="C61" t="str">
            <v>Riesgo Extremo (Z-25)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FA"/>
      <sheetName val="Iden del Riesgo y Opor"/>
      <sheetName val="Mapa de riesgos"/>
      <sheetName val="Evalu Ries y Opor"/>
      <sheetName val="Ana Ries y Opor"/>
      <sheetName val="Impacto Corrupcon"/>
      <sheetName val="Reportes de Riesgo"/>
      <sheetName val="Fm-20 "/>
      <sheetName val="DB"/>
      <sheetName val="Hoja1"/>
    </sheetNames>
    <sheetDataSet>
      <sheetData sheetId="8">
        <row r="5">
          <cell r="D5">
            <v>1</v>
          </cell>
          <cell r="N5" t="str">
            <v>EVITAR EL RIESGO</v>
          </cell>
        </row>
        <row r="6">
          <cell r="D6">
            <v>0</v>
          </cell>
          <cell r="N6" t="str">
            <v>REDUCIR EL RIESGO</v>
          </cell>
        </row>
        <row r="7">
          <cell r="N7" t="str">
            <v>COMPARTIR O 
TRANSFERIR EL RIESGO</v>
          </cell>
        </row>
        <row r="8">
          <cell r="N8" t="str">
            <v>ASUMIR EL RIESGO</v>
          </cell>
        </row>
        <row r="9">
          <cell r="F9">
            <v>0</v>
          </cell>
        </row>
        <row r="10">
          <cell r="F10">
            <v>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FA"/>
      <sheetName val="FODA PROCESO"/>
      <sheetName val="Iden del Riesgo y Opor"/>
      <sheetName val="Mapa de riesgos"/>
      <sheetName val="Evalu Ries y Opor"/>
      <sheetName val="Impacto Corrupcon"/>
      <sheetName val="Ana Ries y Opor"/>
      <sheetName val="Reportes de Riesgo"/>
      <sheetName val="Fm-20 "/>
      <sheetName val="DB"/>
      <sheetName val="Hoja1"/>
    </sheetNames>
    <sheetDataSet>
      <sheetData sheetId="9">
        <row r="9">
          <cell r="G9">
            <v>0</v>
          </cell>
        </row>
        <row r="10">
          <cell r="G10">
            <v>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PG-F-040"/>
      <sheetName val="Hoja5"/>
      <sheetName val="CICLO PHVA"/>
      <sheetName val="SEPG-F-007"/>
      <sheetName val="SPG-F-012"/>
      <sheetName val="SPG-F-014"/>
      <sheetName val="MATRIZ DE CAMBIOS"/>
    </sheetNames>
    <sheetDataSet>
      <sheetData sheetId="3">
        <row r="17">
          <cell r="A17">
            <v>1</v>
          </cell>
          <cell r="C17" t="str">
            <v>Establecer y socializar el marco de referencia para la gestión empresarial con las tecnologías de información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Hoja1">
    <pageSetUpPr fitToPage="1"/>
  </sheetPr>
  <dimension ref="B7:F35"/>
  <sheetViews>
    <sheetView showGridLines="0" zoomScale="70" zoomScaleNormal="70" zoomScalePageLayoutView="0" workbookViewId="0" topLeftCell="A1">
      <selection activeCell="C33" sqref="C33:C35"/>
    </sheetView>
  </sheetViews>
  <sheetFormatPr defaultColWidth="11.421875" defaultRowHeight="12.75"/>
  <cols>
    <col min="1" max="1" width="11.421875" style="131" customWidth="1"/>
    <col min="2" max="2" width="35.00390625" style="131" customWidth="1"/>
    <col min="3" max="3" width="73.140625" style="131" customWidth="1"/>
    <col min="4" max="4" width="35.140625" style="131" customWidth="1"/>
    <col min="5" max="5" width="37.7109375" style="131" customWidth="1"/>
    <col min="6" max="6" width="61.7109375" style="131" customWidth="1"/>
    <col min="7" max="16384" width="11.421875" style="131" customWidth="1"/>
  </cols>
  <sheetData>
    <row r="6" ht="13.5" thickBot="1"/>
    <row r="7" spans="2:6" ht="15.75" thickBot="1">
      <c r="B7" s="364" t="s">
        <v>312</v>
      </c>
      <c r="C7" s="365"/>
      <c r="D7" s="365"/>
      <c r="E7" s="365"/>
      <c r="F7" s="366"/>
    </row>
    <row r="8" ht="13.5" thickBot="1"/>
    <row r="9" spans="2:6" ht="12.75">
      <c r="B9" s="367" t="s">
        <v>313</v>
      </c>
      <c r="C9" s="370" t="s">
        <v>304</v>
      </c>
      <c r="D9" s="371"/>
      <c r="E9" s="371"/>
      <c r="F9" s="372"/>
    </row>
    <row r="10" spans="2:6" ht="12.75">
      <c r="B10" s="368"/>
      <c r="C10" s="373"/>
      <c r="D10" s="374"/>
      <c r="E10" s="374"/>
      <c r="F10" s="375"/>
    </row>
    <row r="11" spans="2:6" ht="32.25" customHeight="1" thickBot="1">
      <c r="B11" s="369"/>
      <c r="C11" s="376"/>
      <c r="D11" s="377"/>
      <c r="E11" s="377"/>
      <c r="F11" s="378"/>
    </row>
    <row r="12" ht="13.5" thickBot="1"/>
    <row r="13" spans="2:6" ht="42" customHeight="1" thickBot="1">
      <c r="B13" s="260" t="s">
        <v>314</v>
      </c>
      <c r="C13" s="261" t="s">
        <v>315</v>
      </c>
      <c r="D13" s="261" t="s">
        <v>316</v>
      </c>
      <c r="E13" s="261" t="s">
        <v>317</v>
      </c>
      <c r="F13" s="261" t="s">
        <v>318</v>
      </c>
    </row>
    <row r="14" spans="2:6" ht="60" customHeight="1">
      <c r="B14" s="379" t="s">
        <v>319</v>
      </c>
      <c r="C14" s="361" t="s">
        <v>391</v>
      </c>
      <c r="D14" s="262" t="s">
        <v>320</v>
      </c>
      <c r="E14" s="382"/>
      <c r="F14" s="385" t="s">
        <v>396</v>
      </c>
    </row>
    <row r="15" spans="2:6" ht="60" customHeight="1">
      <c r="B15" s="380"/>
      <c r="C15" s="362"/>
      <c r="D15" s="262" t="s">
        <v>321</v>
      </c>
      <c r="E15" s="383"/>
      <c r="F15" s="386"/>
    </row>
    <row r="16" spans="2:6" ht="60" customHeight="1">
      <c r="B16" s="380"/>
      <c r="C16" s="362"/>
      <c r="D16" s="262" t="s">
        <v>395</v>
      </c>
      <c r="E16" s="383"/>
      <c r="F16" s="386"/>
    </row>
    <row r="17" spans="2:6" ht="60" customHeight="1">
      <c r="B17" s="380"/>
      <c r="C17" s="362"/>
      <c r="D17" s="262" t="s">
        <v>322</v>
      </c>
      <c r="E17" s="383"/>
      <c r="F17" s="386"/>
    </row>
    <row r="18" spans="2:6" ht="60" customHeight="1" thickBot="1">
      <c r="B18" s="381"/>
      <c r="C18" s="363"/>
      <c r="D18" s="263"/>
      <c r="E18" s="384"/>
      <c r="F18" s="387"/>
    </row>
    <row r="19" spans="2:6" s="336" customFormat="1" ht="49.5" customHeight="1">
      <c r="B19" s="388" t="s">
        <v>323</v>
      </c>
      <c r="C19" s="361" t="s">
        <v>392</v>
      </c>
      <c r="D19" s="262" t="s">
        <v>320</v>
      </c>
      <c r="E19" s="361" t="s">
        <v>269</v>
      </c>
      <c r="F19" s="361" t="s">
        <v>400</v>
      </c>
    </row>
    <row r="20" spans="2:6" s="336" customFormat="1" ht="49.5" customHeight="1">
      <c r="B20" s="389"/>
      <c r="C20" s="362"/>
      <c r="D20" s="335" t="s">
        <v>324</v>
      </c>
      <c r="E20" s="362"/>
      <c r="F20" s="362"/>
    </row>
    <row r="21" spans="2:6" s="336" customFormat="1" ht="49.5" customHeight="1">
      <c r="B21" s="389"/>
      <c r="C21" s="362"/>
      <c r="D21" s="335" t="s">
        <v>325</v>
      </c>
      <c r="E21" s="362"/>
      <c r="F21" s="362"/>
    </row>
    <row r="22" spans="2:6" s="336" customFormat="1" ht="49.5" customHeight="1">
      <c r="B22" s="389"/>
      <c r="C22" s="362"/>
      <c r="D22" s="262" t="s">
        <v>395</v>
      </c>
      <c r="E22" s="362"/>
      <c r="F22" s="362"/>
    </row>
    <row r="23" spans="2:6" s="336" customFormat="1" ht="49.5" customHeight="1">
      <c r="B23" s="389"/>
      <c r="C23" s="362"/>
      <c r="D23" s="335" t="s">
        <v>326</v>
      </c>
      <c r="E23" s="362"/>
      <c r="F23" s="362"/>
    </row>
    <row r="24" spans="2:6" s="336" customFormat="1" ht="49.5" customHeight="1">
      <c r="B24" s="389"/>
      <c r="C24" s="362"/>
      <c r="D24" s="335" t="s">
        <v>327</v>
      </c>
      <c r="E24" s="362"/>
      <c r="F24" s="362"/>
    </row>
    <row r="25" spans="2:6" s="336" customFormat="1" ht="49.5" customHeight="1">
      <c r="B25" s="389"/>
      <c r="C25" s="362"/>
      <c r="D25" s="262" t="s">
        <v>321</v>
      </c>
      <c r="E25" s="362"/>
      <c r="F25" s="362"/>
    </row>
    <row r="26" spans="2:6" s="336" customFormat="1" ht="49.5" customHeight="1" thickBot="1">
      <c r="B26" s="390"/>
      <c r="C26" s="363"/>
      <c r="D26" s="337"/>
      <c r="E26" s="363"/>
      <c r="F26" s="363"/>
    </row>
    <row r="27" spans="2:6" ht="42" customHeight="1">
      <c r="B27" s="379" t="s">
        <v>328</v>
      </c>
      <c r="C27" s="361" t="s">
        <v>393</v>
      </c>
      <c r="D27" s="262" t="s">
        <v>329</v>
      </c>
      <c r="E27" s="382"/>
      <c r="F27" s="382" t="s">
        <v>415</v>
      </c>
    </row>
    <row r="28" spans="2:6" ht="42" customHeight="1">
      <c r="B28" s="380"/>
      <c r="C28" s="362"/>
      <c r="D28" s="262" t="s">
        <v>330</v>
      </c>
      <c r="E28" s="383"/>
      <c r="F28" s="383"/>
    </row>
    <row r="29" spans="2:6" ht="42" customHeight="1">
      <c r="B29" s="380"/>
      <c r="C29" s="362"/>
      <c r="D29" s="262" t="s">
        <v>320</v>
      </c>
      <c r="E29" s="383"/>
      <c r="F29" s="383"/>
    </row>
    <row r="30" spans="2:6" ht="42" customHeight="1">
      <c r="B30" s="380"/>
      <c r="C30" s="362"/>
      <c r="D30" s="335" t="s">
        <v>326</v>
      </c>
      <c r="E30" s="383"/>
      <c r="F30" s="383"/>
    </row>
    <row r="31" spans="2:6" ht="42" customHeight="1">
      <c r="B31" s="380"/>
      <c r="C31" s="362"/>
      <c r="D31" s="262"/>
      <c r="E31" s="383"/>
      <c r="F31" s="383"/>
    </row>
    <row r="32" spans="2:6" ht="42" customHeight="1" thickBot="1">
      <c r="B32" s="381"/>
      <c r="C32" s="363"/>
      <c r="D32" s="263"/>
      <c r="E32" s="384"/>
      <c r="F32" s="384"/>
    </row>
    <row r="33" spans="2:6" ht="58.5" customHeight="1">
      <c r="B33" s="379" t="s">
        <v>331</v>
      </c>
      <c r="C33" s="361" t="s">
        <v>394</v>
      </c>
      <c r="D33" s="264" t="s">
        <v>330</v>
      </c>
      <c r="E33" s="382"/>
      <c r="F33" s="382"/>
    </row>
    <row r="34" spans="2:6" ht="58.5" customHeight="1">
      <c r="B34" s="380"/>
      <c r="C34" s="362"/>
      <c r="D34" s="264" t="s">
        <v>332</v>
      </c>
      <c r="E34" s="383"/>
      <c r="F34" s="383"/>
    </row>
    <row r="35" spans="2:6" ht="58.5" customHeight="1" thickBot="1">
      <c r="B35" s="381"/>
      <c r="C35" s="363"/>
      <c r="D35" s="263" t="s">
        <v>320</v>
      </c>
      <c r="E35" s="384"/>
      <c r="F35" s="384"/>
    </row>
  </sheetData>
  <sheetProtection selectLockedCells="1"/>
  <mergeCells count="19">
    <mergeCell ref="C33:C35"/>
    <mergeCell ref="E19:E26"/>
    <mergeCell ref="F19:F26"/>
    <mergeCell ref="B27:B32"/>
    <mergeCell ref="E27:E32"/>
    <mergeCell ref="F27:F32"/>
    <mergeCell ref="B33:B35"/>
    <mergeCell ref="E33:E35"/>
    <mergeCell ref="F33:F35"/>
    <mergeCell ref="C14:C18"/>
    <mergeCell ref="C19:C26"/>
    <mergeCell ref="C27:C32"/>
    <mergeCell ref="B7:F7"/>
    <mergeCell ref="B9:B11"/>
    <mergeCell ref="C9:F11"/>
    <mergeCell ref="B14:B18"/>
    <mergeCell ref="E14:E18"/>
    <mergeCell ref="F14:F18"/>
    <mergeCell ref="B19:B26"/>
  </mergeCells>
  <printOptions/>
  <pageMargins left="0.7086614173228347" right="0.7086614173228347" top="0.7480314960629921" bottom="0.7480314960629921" header="0.31496062992125984" footer="0.31496062992125984"/>
  <pageSetup fitToHeight="2" fitToWidth="1" horizontalDpi="600" verticalDpi="600" orientation="portrait" scale="25"/>
</worksheet>
</file>

<file path=xl/worksheets/sheet2.xml><?xml version="1.0" encoding="utf-8"?>
<worksheet xmlns="http://schemas.openxmlformats.org/spreadsheetml/2006/main" xmlns:r="http://schemas.openxmlformats.org/officeDocument/2006/relationships">
  <sheetPr codeName="Hoja2">
    <tabColor theme="0"/>
    <pageSetUpPr fitToPage="1"/>
  </sheetPr>
  <dimension ref="A1:O35"/>
  <sheetViews>
    <sheetView showGridLines="0" zoomScalePageLayoutView="0" workbookViewId="0" topLeftCell="A1">
      <selection activeCell="C10" sqref="C10"/>
    </sheetView>
  </sheetViews>
  <sheetFormatPr defaultColWidth="11.421875" defaultRowHeight="12.75"/>
  <cols>
    <col min="1" max="1" width="7.7109375" style="195" customWidth="1"/>
    <col min="2" max="2" width="19.421875" style="195" customWidth="1"/>
    <col min="3" max="3" width="32.7109375" style="195" customWidth="1"/>
    <col min="4" max="6" width="11.421875" style="195" customWidth="1"/>
    <col min="7" max="7" width="35.57421875" style="195" customWidth="1"/>
    <col min="8" max="12" width="11.00390625" style="195" customWidth="1"/>
    <col min="13" max="13" width="31.7109375" style="195" customWidth="1"/>
    <col min="14" max="83" width="11.421875" style="229" customWidth="1"/>
    <col min="84" max="16384" width="11.421875" style="195" customWidth="1"/>
  </cols>
  <sheetData>
    <row r="1" spans="1:13" ht="33" customHeight="1">
      <c r="A1" s="431"/>
      <c r="B1" s="432"/>
      <c r="C1" s="437" t="s">
        <v>1</v>
      </c>
      <c r="D1" s="438"/>
      <c r="E1" s="438"/>
      <c r="F1" s="438"/>
      <c r="G1" s="438"/>
      <c r="H1" s="438"/>
      <c r="I1" s="438"/>
      <c r="J1" s="438"/>
      <c r="K1" s="439"/>
      <c r="L1" s="227" t="s">
        <v>273</v>
      </c>
      <c r="M1" s="228" t="s">
        <v>302</v>
      </c>
    </row>
    <row r="2" spans="1:13" ht="33" customHeight="1">
      <c r="A2" s="433"/>
      <c r="B2" s="434"/>
      <c r="C2" s="230" t="s">
        <v>139</v>
      </c>
      <c r="D2" s="398" t="s">
        <v>275</v>
      </c>
      <c r="E2" s="398"/>
      <c r="F2" s="398"/>
      <c r="G2" s="398"/>
      <c r="H2" s="398"/>
      <c r="I2" s="398"/>
      <c r="J2" s="398"/>
      <c r="K2" s="400"/>
      <c r="L2" s="231" t="s">
        <v>276</v>
      </c>
      <c r="M2" s="232">
        <v>2</v>
      </c>
    </row>
    <row r="3" spans="1:13" ht="33" customHeight="1" thickBot="1">
      <c r="A3" s="435"/>
      <c r="B3" s="436"/>
      <c r="C3" s="233" t="s">
        <v>277</v>
      </c>
      <c r="D3" s="392" t="s">
        <v>303</v>
      </c>
      <c r="E3" s="392"/>
      <c r="F3" s="392"/>
      <c r="G3" s="392"/>
      <c r="H3" s="392"/>
      <c r="I3" s="392"/>
      <c r="J3" s="392"/>
      <c r="K3" s="396"/>
      <c r="L3" s="234" t="s">
        <v>279</v>
      </c>
      <c r="M3" s="235">
        <v>43123</v>
      </c>
    </row>
    <row r="4" spans="1:13" ht="3.75" customHeight="1" thickBot="1">
      <c r="A4" s="440"/>
      <c r="B4" s="440"/>
      <c r="C4" s="440"/>
      <c r="M4" s="236"/>
    </row>
    <row r="5" spans="1:13" ht="30" customHeight="1" thickBot="1">
      <c r="A5" s="440"/>
      <c r="B5" s="440"/>
      <c r="C5" s="440"/>
      <c r="K5" s="237" t="s">
        <v>8</v>
      </c>
      <c r="L5" s="442">
        <v>43174</v>
      </c>
      <c r="M5" s="443"/>
    </row>
    <row r="6" spans="1:13" ht="30.75" customHeight="1">
      <c r="A6" s="447" t="s">
        <v>390</v>
      </c>
      <c r="B6" s="448"/>
      <c r="C6" s="448"/>
      <c r="D6" s="448"/>
      <c r="E6" s="448"/>
      <c r="F6" s="448"/>
      <c r="G6" s="448"/>
      <c r="H6" s="448"/>
      <c r="I6" s="448"/>
      <c r="J6" s="448"/>
      <c r="K6" s="448"/>
      <c r="L6" s="448"/>
      <c r="M6" s="449"/>
    </row>
    <row r="7" spans="1:15" ht="50.25" customHeight="1" thickBot="1">
      <c r="A7" s="450" t="s">
        <v>298</v>
      </c>
      <c r="B7" s="451"/>
      <c r="C7" s="452"/>
      <c r="D7" s="454" t="s">
        <v>304</v>
      </c>
      <c r="E7" s="454"/>
      <c r="F7" s="454"/>
      <c r="G7" s="454"/>
      <c r="H7" s="454"/>
      <c r="I7" s="454"/>
      <c r="J7" s="454"/>
      <c r="K7" s="454"/>
      <c r="L7" s="454"/>
      <c r="M7" s="455"/>
      <c r="O7" s="238" t="s">
        <v>305</v>
      </c>
    </row>
    <row r="8" spans="1:12" ht="12" customHeight="1" thickBot="1">
      <c r="A8" s="456"/>
      <c r="B8" s="456"/>
      <c r="C8" s="456"/>
      <c r="D8" s="444"/>
      <c r="E8" s="444"/>
      <c r="F8" s="444"/>
      <c r="G8" s="444"/>
      <c r="H8" s="445"/>
      <c r="I8" s="445"/>
      <c r="J8" s="445"/>
      <c r="K8" s="445"/>
      <c r="L8" s="445"/>
    </row>
    <row r="9" spans="1:13" ht="48" customHeight="1" thickBot="1">
      <c r="A9" s="355" t="s">
        <v>9</v>
      </c>
      <c r="B9" s="356" t="s">
        <v>3</v>
      </c>
      <c r="C9" s="356" t="s">
        <v>10</v>
      </c>
      <c r="D9" s="446" t="s">
        <v>11</v>
      </c>
      <c r="E9" s="446"/>
      <c r="F9" s="446"/>
      <c r="G9" s="356" t="s">
        <v>12</v>
      </c>
      <c r="H9" s="427" t="s">
        <v>306</v>
      </c>
      <c r="I9" s="428"/>
      <c r="J9" s="428"/>
      <c r="K9" s="428"/>
      <c r="L9" s="429"/>
      <c r="M9" s="357" t="s">
        <v>13</v>
      </c>
    </row>
    <row r="10" spans="1:13" ht="126.75" customHeight="1">
      <c r="A10" s="345">
        <v>1</v>
      </c>
      <c r="B10" s="346" t="s">
        <v>307</v>
      </c>
      <c r="C10" s="347" t="s">
        <v>472</v>
      </c>
      <c r="D10" s="453" t="s">
        <v>399</v>
      </c>
      <c r="E10" s="453"/>
      <c r="F10" s="453"/>
      <c r="G10" s="347" t="s">
        <v>408</v>
      </c>
      <c r="H10" s="453" t="s">
        <v>445</v>
      </c>
      <c r="I10" s="453"/>
      <c r="J10" s="453"/>
      <c r="K10" s="453"/>
      <c r="L10" s="453"/>
      <c r="M10" s="348" t="s">
        <v>177</v>
      </c>
    </row>
    <row r="11" spans="1:13" ht="137.25" customHeight="1">
      <c r="A11" s="349">
        <f>A10+1</f>
        <v>2</v>
      </c>
      <c r="B11" s="343" t="s">
        <v>307</v>
      </c>
      <c r="C11" s="344" t="s">
        <v>449</v>
      </c>
      <c r="D11" s="430" t="s">
        <v>401</v>
      </c>
      <c r="E11" s="430"/>
      <c r="F11" s="430"/>
      <c r="G11" s="344" t="s">
        <v>409</v>
      </c>
      <c r="H11" s="430" t="s">
        <v>416</v>
      </c>
      <c r="I11" s="430"/>
      <c r="J11" s="430"/>
      <c r="K11" s="430"/>
      <c r="L11" s="430"/>
      <c r="M11" s="350" t="s">
        <v>180</v>
      </c>
    </row>
    <row r="12" spans="1:13" ht="162" customHeight="1">
      <c r="A12" s="349">
        <v>3</v>
      </c>
      <c r="B12" s="343" t="s">
        <v>307</v>
      </c>
      <c r="C12" s="344" t="s">
        <v>397</v>
      </c>
      <c r="D12" s="430" t="s">
        <v>402</v>
      </c>
      <c r="E12" s="430"/>
      <c r="F12" s="430"/>
      <c r="G12" s="344" t="s">
        <v>410</v>
      </c>
      <c r="H12" s="430" t="s">
        <v>417</v>
      </c>
      <c r="I12" s="430"/>
      <c r="J12" s="430"/>
      <c r="K12" s="430"/>
      <c r="L12" s="430"/>
      <c r="M12" s="350" t="s">
        <v>15</v>
      </c>
    </row>
    <row r="13" spans="1:13" ht="155.25" customHeight="1">
      <c r="A13" s="349">
        <f>A12+1</f>
        <v>4</v>
      </c>
      <c r="B13" s="343" t="s">
        <v>307</v>
      </c>
      <c r="C13" s="344" t="s">
        <v>455</v>
      </c>
      <c r="D13" s="430" t="s">
        <v>403</v>
      </c>
      <c r="E13" s="430"/>
      <c r="F13" s="430"/>
      <c r="G13" s="344" t="s">
        <v>411</v>
      </c>
      <c r="H13" s="430" t="s">
        <v>418</v>
      </c>
      <c r="I13" s="430"/>
      <c r="J13" s="430"/>
      <c r="K13" s="430"/>
      <c r="L13" s="430"/>
      <c r="M13" s="350" t="s">
        <v>180</v>
      </c>
    </row>
    <row r="14" spans="1:13" ht="94.5" customHeight="1">
      <c r="A14" s="349">
        <v>5</v>
      </c>
      <c r="B14" s="343" t="s">
        <v>307</v>
      </c>
      <c r="C14" s="344" t="s">
        <v>398</v>
      </c>
      <c r="D14" s="430" t="s">
        <v>406</v>
      </c>
      <c r="E14" s="430"/>
      <c r="F14" s="430"/>
      <c r="G14" s="344" t="s">
        <v>412</v>
      </c>
      <c r="H14" s="430" t="s">
        <v>419</v>
      </c>
      <c r="I14" s="430"/>
      <c r="J14" s="430"/>
      <c r="K14" s="430"/>
      <c r="L14" s="430"/>
      <c r="M14" s="350" t="s">
        <v>14</v>
      </c>
    </row>
    <row r="15" spans="1:13" ht="124.5" customHeight="1">
      <c r="A15" s="349">
        <f>A14+1</f>
        <v>6</v>
      </c>
      <c r="B15" s="343" t="s">
        <v>307</v>
      </c>
      <c r="C15" s="344" t="s">
        <v>470</v>
      </c>
      <c r="D15" s="430" t="s">
        <v>407</v>
      </c>
      <c r="E15" s="430"/>
      <c r="F15" s="430"/>
      <c r="G15" s="344" t="s">
        <v>413</v>
      </c>
      <c r="H15" s="430" t="s">
        <v>420</v>
      </c>
      <c r="I15" s="430"/>
      <c r="J15" s="430"/>
      <c r="K15" s="430"/>
      <c r="L15" s="430"/>
      <c r="M15" s="350" t="s">
        <v>177</v>
      </c>
    </row>
    <row r="16" spans="1:13" ht="106.5" customHeight="1" thickBot="1">
      <c r="A16" s="351">
        <v>7</v>
      </c>
      <c r="B16" s="352" t="s">
        <v>307</v>
      </c>
      <c r="C16" s="353" t="s">
        <v>462</v>
      </c>
      <c r="D16" s="441" t="s">
        <v>461</v>
      </c>
      <c r="E16" s="441"/>
      <c r="F16" s="441"/>
      <c r="G16" s="353" t="s">
        <v>414</v>
      </c>
      <c r="H16" s="441" t="s">
        <v>421</v>
      </c>
      <c r="I16" s="441"/>
      <c r="J16" s="441"/>
      <c r="K16" s="441"/>
      <c r="L16" s="441"/>
      <c r="M16" s="354" t="s">
        <v>14</v>
      </c>
    </row>
    <row r="17" spans="1:12" ht="12" customHeight="1" thickBot="1">
      <c r="A17" s="240"/>
      <c r="B17" s="240"/>
      <c r="C17" s="241"/>
      <c r="D17" s="241"/>
      <c r="E17" s="241"/>
      <c r="F17" s="241"/>
      <c r="G17" s="241"/>
      <c r="H17" s="241"/>
      <c r="I17" s="241"/>
      <c r="J17" s="241"/>
      <c r="K17" s="241"/>
      <c r="L17" s="242"/>
    </row>
    <row r="18" spans="1:13" ht="33.75" customHeight="1">
      <c r="A18" s="243" t="s">
        <v>9</v>
      </c>
      <c r="B18" s="244" t="s">
        <v>3</v>
      </c>
      <c r="C18" s="244" t="s">
        <v>239</v>
      </c>
      <c r="D18" s="420" t="s">
        <v>240</v>
      </c>
      <c r="E18" s="420"/>
      <c r="F18" s="420"/>
      <c r="G18" s="420" t="s">
        <v>242</v>
      </c>
      <c r="H18" s="420"/>
      <c r="I18" s="420" t="s">
        <v>241</v>
      </c>
      <c r="J18" s="420"/>
      <c r="K18" s="420"/>
      <c r="L18" s="420" t="s">
        <v>243</v>
      </c>
      <c r="M18" s="421"/>
    </row>
    <row r="19" spans="1:13" ht="113.25" customHeight="1">
      <c r="A19" s="239">
        <v>1</v>
      </c>
      <c r="B19" s="245" t="s">
        <v>308</v>
      </c>
      <c r="C19" s="338" t="s">
        <v>309</v>
      </c>
      <c r="D19" s="459" t="s">
        <v>442</v>
      </c>
      <c r="E19" s="459"/>
      <c r="F19" s="459"/>
      <c r="G19" s="459" t="s">
        <v>443</v>
      </c>
      <c r="H19" s="459"/>
      <c r="I19" s="460" t="s">
        <v>444</v>
      </c>
      <c r="J19" s="460"/>
      <c r="K19" s="460"/>
      <c r="L19" s="459" t="s">
        <v>310</v>
      </c>
      <c r="M19" s="461"/>
    </row>
    <row r="20" spans="1:12" s="229" customFormat="1" ht="19.5" thickBot="1">
      <c r="A20" s="246"/>
      <c r="B20" s="246"/>
      <c r="C20" s="247"/>
      <c r="D20" s="240"/>
      <c r="E20" s="240"/>
      <c r="F20" s="240"/>
      <c r="G20" s="248"/>
      <c r="H20" s="247"/>
      <c r="I20" s="247"/>
      <c r="J20" s="247"/>
      <c r="K20" s="247"/>
      <c r="L20" s="247"/>
    </row>
    <row r="21" spans="1:13" ht="45.75" customHeight="1">
      <c r="A21" s="422" t="s">
        <v>311</v>
      </c>
      <c r="B21" s="423"/>
      <c r="C21" s="423"/>
      <c r="D21" s="423"/>
      <c r="E21" s="424"/>
      <c r="F21" s="425" t="s">
        <v>6</v>
      </c>
      <c r="G21" s="423"/>
      <c r="H21" s="423"/>
      <c r="I21" s="423"/>
      <c r="J21" s="426"/>
      <c r="K21" s="457" t="s">
        <v>294</v>
      </c>
      <c r="L21" s="423"/>
      <c r="M21" s="458"/>
    </row>
    <row r="22" spans="1:13" ht="40.5" customHeight="1" thickBot="1">
      <c r="A22" s="413" t="s">
        <v>39</v>
      </c>
      <c r="B22" s="409"/>
      <c r="C22" s="249" t="s">
        <v>142</v>
      </c>
      <c r="D22" s="409" t="s">
        <v>279</v>
      </c>
      <c r="E22" s="414"/>
      <c r="F22" s="415" t="s">
        <v>39</v>
      </c>
      <c r="G22" s="409"/>
      <c r="H22" s="249" t="s">
        <v>142</v>
      </c>
      <c r="I22" s="409" t="s">
        <v>279</v>
      </c>
      <c r="J22" s="410"/>
      <c r="K22" s="250" t="s">
        <v>39</v>
      </c>
      <c r="L22" s="249" t="s">
        <v>142</v>
      </c>
      <c r="M22" s="251" t="s">
        <v>279</v>
      </c>
    </row>
    <row r="23" spans="1:13" ht="51.75" customHeight="1" thickBot="1" thickTop="1">
      <c r="A23" s="416" t="s">
        <v>378</v>
      </c>
      <c r="B23" s="417"/>
      <c r="C23" s="252" t="s">
        <v>377</v>
      </c>
      <c r="D23" s="411">
        <v>43223</v>
      </c>
      <c r="E23" s="412"/>
      <c r="F23" s="418" t="s">
        <v>376</v>
      </c>
      <c r="G23" s="419"/>
      <c r="H23" s="252" t="s">
        <v>388</v>
      </c>
      <c r="I23" s="411">
        <v>43223</v>
      </c>
      <c r="J23" s="412"/>
      <c r="K23" s="253" t="s">
        <v>385</v>
      </c>
      <c r="L23" s="252" t="s">
        <v>422</v>
      </c>
      <c r="M23" s="321"/>
    </row>
    <row r="24" spans="1:13" ht="34.5" customHeight="1" thickBot="1" thickTop="1">
      <c r="A24" s="403" t="s">
        <v>271</v>
      </c>
      <c r="B24" s="404"/>
      <c r="C24" s="254" t="s">
        <v>272</v>
      </c>
      <c r="D24" s="411">
        <v>43223</v>
      </c>
      <c r="E24" s="412"/>
      <c r="F24" s="407"/>
      <c r="G24" s="408"/>
      <c r="H24" s="254"/>
      <c r="I24" s="405"/>
      <c r="J24" s="406"/>
      <c r="K24" s="255"/>
      <c r="L24" s="254"/>
      <c r="M24" s="256"/>
    </row>
    <row r="25" spans="1:13" ht="34.5" customHeight="1" thickTop="1">
      <c r="A25" s="403" t="s">
        <v>379</v>
      </c>
      <c r="B25" s="404"/>
      <c r="C25" s="254" t="s">
        <v>272</v>
      </c>
      <c r="D25" s="411">
        <v>43223</v>
      </c>
      <c r="E25" s="412"/>
      <c r="F25" s="407"/>
      <c r="G25" s="408"/>
      <c r="H25" s="254"/>
      <c r="I25" s="405"/>
      <c r="J25" s="406"/>
      <c r="K25" s="255"/>
      <c r="L25" s="254"/>
      <c r="M25" s="256"/>
    </row>
    <row r="26" spans="1:13" ht="34.5" customHeight="1">
      <c r="A26" s="403"/>
      <c r="B26" s="404"/>
      <c r="C26" s="254"/>
      <c r="D26" s="405"/>
      <c r="E26" s="406"/>
      <c r="F26" s="407"/>
      <c r="G26" s="408"/>
      <c r="H26" s="254"/>
      <c r="I26" s="405"/>
      <c r="J26" s="406"/>
      <c r="K26" s="255"/>
      <c r="L26" s="254"/>
      <c r="M26" s="256"/>
    </row>
    <row r="27" spans="1:13" ht="34.5" customHeight="1">
      <c r="A27" s="401"/>
      <c r="B27" s="398"/>
      <c r="C27" s="254"/>
      <c r="D27" s="399"/>
      <c r="E27" s="402"/>
      <c r="F27" s="397"/>
      <c r="G27" s="398"/>
      <c r="H27" s="254"/>
      <c r="I27" s="399"/>
      <c r="J27" s="400"/>
      <c r="K27" s="255"/>
      <c r="L27" s="254"/>
      <c r="M27" s="256"/>
    </row>
    <row r="28" spans="1:13" ht="34.5" customHeight="1">
      <c r="A28" s="401"/>
      <c r="B28" s="398"/>
      <c r="C28" s="254"/>
      <c r="D28" s="399"/>
      <c r="E28" s="402"/>
      <c r="F28" s="397"/>
      <c r="G28" s="398"/>
      <c r="H28" s="254"/>
      <c r="I28" s="399"/>
      <c r="J28" s="400"/>
      <c r="K28" s="255"/>
      <c r="L28" s="254"/>
      <c r="M28" s="256"/>
    </row>
    <row r="29" spans="1:13" ht="34.5" customHeight="1">
      <c r="A29" s="401"/>
      <c r="B29" s="398"/>
      <c r="C29" s="254"/>
      <c r="D29" s="398"/>
      <c r="E29" s="402"/>
      <c r="F29" s="397"/>
      <c r="G29" s="398"/>
      <c r="H29" s="254"/>
      <c r="I29" s="399"/>
      <c r="J29" s="400"/>
      <c r="K29" s="255"/>
      <c r="L29" s="254"/>
      <c r="M29" s="256"/>
    </row>
    <row r="30" spans="1:13" ht="34.5" customHeight="1" thickBot="1">
      <c r="A30" s="391"/>
      <c r="B30" s="392"/>
      <c r="C30" s="257"/>
      <c r="D30" s="392"/>
      <c r="E30" s="393"/>
      <c r="F30" s="394"/>
      <c r="G30" s="392"/>
      <c r="H30" s="257"/>
      <c r="I30" s="395"/>
      <c r="J30" s="396"/>
      <c r="K30" s="258"/>
      <c r="L30" s="257"/>
      <c r="M30" s="259"/>
    </row>
    <row r="31" ht="18.75"/>
    <row r="32" ht="18.75"/>
    <row r="33" ht="18.75"/>
    <row r="34" spans="1:2" ht="18.75">
      <c r="A34" s="195">
        <v>1</v>
      </c>
      <c r="B34" s="195" t="s">
        <v>405</v>
      </c>
    </row>
    <row r="35" spans="1:2" ht="18.75">
      <c r="A35" s="195">
        <v>4</v>
      </c>
      <c r="B35" s="195" t="s">
        <v>404</v>
      </c>
    </row>
    <row r="36" ht="18.75"/>
    <row r="37" ht="18.75"/>
    <row r="38" ht="18.75"/>
    <row r="39" ht="18.75"/>
    <row r="40" ht="18.75"/>
    <row r="41" ht="18.75"/>
    <row r="42" ht="18.75"/>
    <row r="43" ht="18.75"/>
    <row r="44" ht="18.75"/>
    <row r="45" ht="18.75"/>
    <row r="46" ht="18.75"/>
    <row r="47" ht="18.75"/>
    <row r="48" ht="18.75"/>
    <row r="49" ht="18.75"/>
    <row r="50" ht="18.75"/>
    <row r="51" ht="18.75"/>
    <row r="52" ht="18.75"/>
    <row r="53" ht="18.75"/>
    <row r="54" ht="18.75"/>
    <row r="55" ht="18.75"/>
    <row r="56" ht="18.75"/>
    <row r="57" ht="18.75"/>
    <row r="58" ht="18.75"/>
    <row r="59" ht="18.75"/>
    <row r="60" ht="18.75"/>
    <row r="61" ht="18.75"/>
    <row r="62" ht="18.75"/>
    <row r="63" ht="18.75"/>
    <row r="64" ht="18.75"/>
    <row r="65" ht="18.75"/>
    <row r="66" ht="18.75"/>
    <row r="67" ht="18.75"/>
    <row r="68" ht="18.75"/>
    <row r="69" ht="18.75"/>
    <row r="70" ht="18.75"/>
    <row r="71" ht="18.75"/>
    <row r="72" ht="18.75"/>
    <row r="73" ht="18.75"/>
    <row r="74" ht="18.75"/>
    <row r="75" ht="18.75"/>
    <row r="76" ht="18.75"/>
    <row r="77" ht="18.75"/>
    <row r="78" ht="18.75"/>
    <row r="79" ht="18.75"/>
    <row r="80" ht="18.75"/>
    <row r="81" ht="18.75"/>
    <row r="82" ht="18.75"/>
    <row r="83" ht="18.75"/>
    <row r="84" ht="18.75"/>
    <row r="85" ht="18.75"/>
    <row r="86" ht="18.75"/>
    <row r="87" ht="18.75"/>
    <row r="88" ht="18.75"/>
    <row r="89" ht="18.75"/>
  </sheetData>
  <sheetProtection/>
  <mergeCells count="74">
    <mergeCell ref="K21:M21"/>
    <mergeCell ref="D12:F12"/>
    <mergeCell ref="H12:L12"/>
    <mergeCell ref="D13:F13"/>
    <mergeCell ref="H10:L10"/>
    <mergeCell ref="H11:L11"/>
    <mergeCell ref="D19:F19"/>
    <mergeCell ref="G19:H19"/>
    <mergeCell ref="I19:K19"/>
    <mergeCell ref="L19:M19"/>
    <mergeCell ref="A28:B28"/>
    <mergeCell ref="D28:E28"/>
    <mergeCell ref="I24:J24"/>
    <mergeCell ref="A6:M6"/>
    <mergeCell ref="A7:C7"/>
    <mergeCell ref="D10:F10"/>
    <mergeCell ref="D11:F11"/>
    <mergeCell ref="D7:M7"/>
    <mergeCell ref="A8:C8"/>
    <mergeCell ref="I23:J23"/>
    <mergeCell ref="A1:B3"/>
    <mergeCell ref="C1:K1"/>
    <mergeCell ref="D2:K2"/>
    <mergeCell ref="D3:K3"/>
    <mergeCell ref="A4:C5"/>
    <mergeCell ref="H16:L16"/>
    <mergeCell ref="D16:F16"/>
    <mergeCell ref="L5:M5"/>
    <mergeCell ref="D8:L8"/>
    <mergeCell ref="D9:F9"/>
    <mergeCell ref="H9:L9"/>
    <mergeCell ref="D15:F15"/>
    <mergeCell ref="H15:L15"/>
    <mergeCell ref="D14:F14"/>
    <mergeCell ref="H14:L14"/>
    <mergeCell ref="H13:L13"/>
    <mergeCell ref="F22:G22"/>
    <mergeCell ref="A23:B23"/>
    <mergeCell ref="D23:E23"/>
    <mergeCell ref="F23:G23"/>
    <mergeCell ref="L18:M18"/>
    <mergeCell ref="I18:K18"/>
    <mergeCell ref="D18:F18"/>
    <mergeCell ref="G18:H18"/>
    <mergeCell ref="A21:E21"/>
    <mergeCell ref="F21:J21"/>
    <mergeCell ref="I22:J22"/>
    <mergeCell ref="A24:B24"/>
    <mergeCell ref="D24:E24"/>
    <mergeCell ref="F24:G24"/>
    <mergeCell ref="A25:B25"/>
    <mergeCell ref="D25:E25"/>
    <mergeCell ref="F25:G25"/>
    <mergeCell ref="I25:J25"/>
    <mergeCell ref="A22:B22"/>
    <mergeCell ref="D22:E22"/>
    <mergeCell ref="A26:B26"/>
    <mergeCell ref="D26:E26"/>
    <mergeCell ref="F26:G26"/>
    <mergeCell ref="I26:J26"/>
    <mergeCell ref="A27:B27"/>
    <mergeCell ref="D27:E27"/>
    <mergeCell ref="F27:G27"/>
    <mergeCell ref="I27:J27"/>
    <mergeCell ref="A30:B30"/>
    <mergeCell ref="D30:E30"/>
    <mergeCell ref="F30:G30"/>
    <mergeCell ref="I30:J30"/>
    <mergeCell ref="F28:G28"/>
    <mergeCell ref="I28:J28"/>
    <mergeCell ref="A29:B29"/>
    <mergeCell ref="D29:E29"/>
    <mergeCell ref="F29:G29"/>
    <mergeCell ref="I29:J29"/>
  </mergeCells>
  <dataValidations count="1">
    <dataValidation errorStyle="warning" type="list" allowBlank="1" showInputMessage="1" showErrorMessage="1" errorTitle="RIESGO INCORRECTO" error="Este tipo de riesgo no es correcto" sqref="M10:M16 L17">
      <formula1>TIPODERIESGO</formula1>
    </dataValidation>
  </dataValidations>
  <printOptions horizontalCentered="1" verticalCentered="1"/>
  <pageMargins left="0.984251968503937" right="0" top="0" bottom="0" header="0" footer="0"/>
  <pageSetup fitToHeight="1" fitToWidth="1" horizontalDpi="600" verticalDpi="600" orientation="landscape" scale="47" r:id="rId4"/>
  <drawing r:id="rId3"/>
  <legacyDrawing r:id="rId2"/>
</worksheet>
</file>

<file path=xl/worksheets/sheet3.xml><?xml version="1.0" encoding="utf-8"?>
<worksheet xmlns="http://schemas.openxmlformats.org/spreadsheetml/2006/main" xmlns:r="http://schemas.openxmlformats.org/officeDocument/2006/relationships">
  <dimension ref="B4:L36"/>
  <sheetViews>
    <sheetView zoomScale="55" zoomScaleNormal="55" zoomScalePageLayoutView="0" workbookViewId="0" topLeftCell="A1">
      <selection activeCell="E16" sqref="E16"/>
    </sheetView>
  </sheetViews>
  <sheetFormatPr defaultColWidth="11.421875" defaultRowHeight="12.75"/>
  <cols>
    <col min="1" max="1" width="11.421875" style="131" customWidth="1"/>
    <col min="2" max="3" width="23.140625" style="131" customWidth="1"/>
    <col min="4" max="4" width="47.140625" style="131" customWidth="1"/>
    <col min="5" max="5" width="36.421875" style="131" customWidth="1"/>
    <col min="6" max="6" width="39.421875" style="131" customWidth="1"/>
    <col min="7" max="7" width="46.00390625" style="131" customWidth="1"/>
    <col min="8" max="8" width="40.421875" style="131" customWidth="1"/>
    <col min="9" max="16384" width="11.421875" style="131" customWidth="1"/>
  </cols>
  <sheetData>
    <row r="1" ht="12.75"/>
    <row r="2" ht="12.75"/>
    <row r="3" ht="13.5" thickBot="1"/>
    <row r="4" spans="2:8" ht="58.5" customHeight="1" thickBot="1">
      <c r="B4" s="474" t="s">
        <v>258</v>
      </c>
      <c r="C4" s="475"/>
      <c r="D4" s="475"/>
      <c r="E4" s="475"/>
      <c r="F4" s="475"/>
      <c r="G4" s="475"/>
      <c r="H4" s="476"/>
    </row>
    <row r="5" spans="2:8" ht="27" thickBot="1">
      <c r="B5" s="477" t="s">
        <v>44</v>
      </c>
      <c r="C5" s="478"/>
      <c r="D5" s="462" t="s">
        <v>45</v>
      </c>
      <c r="E5" s="463"/>
      <c r="F5" s="463"/>
      <c r="G5" s="463"/>
      <c r="H5" s="464"/>
    </row>
    <row r="6" spans="2:12" ht="26.25" thickBot="1">
      <c r="B6" s="479"/>
      <c r="C6" s="480"/>
      <c r="D6" s="22" t="s">
        <v>46</v>
      </c>
      <c r="E6" s="22" t="s">
        <v>47</v>
      </c>
      <c r="F6" s="6" t="s">
        <v>48</v>
      </c>
      <c r="G6" s="22" t="s">
        <v>49</v>
      </c>
      <c r="H6" s="22" t="s">
        <v>50</v>
      </c>
      <c r="K6" s="68" t="s">
        <v>51</v>
      </c>
      <c r="L6" s="69" t="s">
        <v>52</v>
      </c>
    </row>
    <row r="7" spans="2:12" ht="18">
      <c r="B7" s="465" t="s">
        <v>53</v>
      </c>
      <c r="C7" s="465">
        <v>1</v>
      </c>
      <c r="D7" s="29">
        <v>1</v>
      </c>
      <c r="E7" s="29">
        <v>6</v>
      </c>
      <c r="F7" s="38">
        <v>7</v>
      </c>
      <c r="G7" s="30">
        <v>11</v>
      </c>
      <c r="H7" s="30">
        <v>13</v>
      </c>
      <c r="K7" s="468" t="s">
        <v>54</v>
      </c>
      <c r="L7" s="93" t="s">
        <v>55</v>
      </c>
    </row>
    <row r="8" spans="2:12" ht="36">
      <c r="B8" s="466"/>
      <c r="C8" s="466"/>
      <c r="D8" s="31" t="s">
        <v>56</v>
      </c>
      <c r="E8" s="31" t="s">
        <v>57</v>
      </c>
      <c r="F8" s="39" t="s">
        <v>58</v>
      </c>
      <c r="G8" s="25" t="s">
        <v>59</v>
      </c>
      <c r="H8" s="25" t="s">
        <v>60</v>
      </c>
      <c r="K8" s="469"/>
      <c r="L8" s="70" t="s">
        <v>61</v>
      </c>
    </row>
    <row r="9" spans="2:12" ht="18">
      <c r="B9" s="466"/>
      <c r="C9" s="466"/>
      <c r="D9" s="23" t="s">
        <v>62</v>
      </c>
      <c r="E9" s="23" t="s">
        <v>62</v>
      </c>
      <c r="F9" s="40"/>
      <c r="G9" s="24" t="s">
        <v>63</v>
      </c>
      <c r="H9" s="24" t="s">
        <v>63</v>
      </c>
      <c r="K9" s="469"/>
      <c r="L9" s="70" t="s">
        <v>64</v>
      </c>
    </row>
    <row r="10" spans="2:12" ht="18">
      <c r="B10" s="466"/>
      <c r="C10" s="466"/>
      <c r="D10" s="32"/>
      <c r="E10" s="32"/>
      <c r="F10" s="40" t="s">
        <v>63</v>
      </c>
      <c r="G10" s="24" t="s">
        <v>65</v>
      </c>
      <c r="H10" s="24" t="s">
        <v>65</v>
      </c>
      <c r="K10" s="469"/>
      <c r="L10" s="70" t="s">
        <v>66</v>
      </c>
    </row>
    <row r="11" spans="2:12" ht="36.75" thickBot="1">
      <c r="B11" s="467"/>
      <c r="C11" s="467"/>
      <c r="D11" s="33"/>
      <c r="E11" s="33"/>
      <c r="F11" s="41"/>
      <c r="G11" s="34" t="s">
        <v>67</v>
      </c>
      <c r="H11" s="34" t="s">
        <v>67</v>
      </c>
      <c r="K11" s="469"/>
      <c r="L11" s="70" t="s">
        <v>68</v>
      </c>
    </row>
    <row r="12" spans="2:12" ht="18">
      <c r="B12" s="465" t="s">
        <v>69</v>
      </c>
      <c r="C12" s="465">
        <v>2</v>
      </c>
      <c r="D12" s="29">
        <v>2</v>
      </c>
      <c r="E12" s="29">
        <v>12</v>
      </c>
      <c r="F12" s="38">
        <v>14</v>
      </c>
      <c r="G12" s="30">
        <v>22</v>
      </c>
      <c r="H12" s="35">
        <v>26</v>
      </c>
      <c r="K12" s="470" t="s">
        <v>70</v>
      </c>
      <c r="L12" s="47" t="s">
        <v>71</v>
      </c>
    </row>
    <row r="13" spans="2:12" ht="36">
      <c r="B13" s="466"/>
      <c r="C13" s="466"/>
      <c r="D13" s="31" t="s">
        <v>72</v>
      </c>
      <c r="E13" s="31" t="s">
        <v>73</v>
      </c>
      <c r="F13" s="39" t="s">
        <v>74</v>
      </c>
      <c r="G13" s="25" t="s">
        <v>75</v>
      </c>
      <c r="H13" s="27" t="s">
        <v>76</v>
      </c>
      <c r="K13" s="471"/>
      <c r="L13" s="47" t="s">
        <v>77</v>
      </c>
    </row>
    <row r="14" spans="2:12" ht="18">
      <c r="B14" s="466"/>
      <c r="C14" s="466"/>
      <c r="D14" s="23" t="s">
        <v>62</v>
      </c>
      <c r="E14" s="23" t="s">
        <v>62</v>
      </c>
      <c r="F14" s="40"/>
      <c r="G14" s="24" t="s">
        <v>63</v>
      </c>
      <c r="H14" s="36" t="s">
        <v>65</v>
      </c>
      <c r="K14" s="471"/>
      <c r="L14" s="47" t="s">
        <v>78</v>
      </c>
    </row>
    <row r="15" spans="2:12" ht="18">
      <c r="B15" s="466"/>
      <c r="C15" s="466"/>
      <c r="D15" s="32"/>
      <c r="E15" s="32"/>
      <c r="F15" s="40" t="s">
        <v>63</v>
      </c>
      <c r="G15" s="24" t="s">
        <v>65</v>
      </c>
      <c r="H15" s="36" t="s">
        <v>63</v>
      </c>
      <c r="K15" s="471"/>
      <c r="L15" s="47" t="s">
        <v>79</v>
      </c>
    </row>
    <row r="16" spans="2:12" ht="36.75" thickBot="1">
      <c r="B16" s="467"/>
      <c r="C16" s="467"/>
      <c r="D16" s="33"/>
      <c r="E16" s="33"/>
      <c r="F16" s="41"/>
      <c r="G16" s="34" t="s">
        <v>67</v>
      </c>
      <c r="H16" s="37" t="s">
        <v>67</v>
      </c>
      <c r="K16" s="472" t="s">
        <v>80</v>
      </c>
      <c r="L16" s="94" t="s">
        <v>81</v>
      </c>
    </row>
    <row r="17" spans="2:12" ht="18">
      <c r="B17" s="465" t="s">
        <v>82</v>
      </c>
      <c r="C17" s="465">
        <v>3</v>
      </c>
      <c r="D17" s="29">
        <v>3</v>
      </c>
      <c r="E17" s="38">
        <v>18</v>
      </c>
      <c r="F17" s="30">
        <v>21</v>
      </c>
      <c r="G17" s="35">
        <v>33</v>
      </c>
      <c r="H17" s="35">
        <v>39</v>
      </c>
      <c r="K17" s="472"/>
      <c r="L17" s="94" t="s">
        <v>83</v>
      </c>
    </row>
    <row r="18" spans="2:12" ht="36">
      <c r="B18" s="466"/>
      <c r="C18" s="466"/>
      <c r="D18" s="31" t="s">
        <v>84</v>
      </c>
      <c r="E18" s="39" t="s">
        <v>85</v>
      </c>
      <c r="F18" s="25" t="s">
        <v>86</v>
      </c>
      <c r="G18" s="27" t="s">
        <v>87</v>
      </c>
      <c r="H18" s="27" t="s">
        <v>88</v>
      </c>
      <c r="K18" s="472"/>
      <c r="L18" s="94" t="s">
        <v>89</v>
      </c>
    </row>
    <row r="19" spans="2:12" ht="18">
      <c r="B19" s="466"/>
      <c r="C19" s="466"/>
      <c r="D19" s="23" t="s">
        <v>62</v>
      </c>
      <c r="E19" s="40"/>
      <c r="F19" s="24" t="s">
        <v>63</v>
      </c>
      <c r="G19" s="36" t="s">
        <v>65</v>
      </c>
      <c r="H19" s="36" t="s">
        <v>65</v>
      </c>
      <c r="K19" s="472"/>
      <c r="L19" s="94" t="s">
        <v>90</v>
      </c>
    </row>
    <row r="20" spans="2:12" ht="18">
      <c r="B20" s="466"/>
      <c r="C20" s="466"/>
      <c r="D20" s="32"/>
      <c r="E20" s="40" t="s">
        <v>63</v>
      </c>
      <c r="F20" s="24" t="s">
        <v>65</v>
      </c>
      <c r="G20" s="36" t="s">
        <v>63</v>
      </c>
      <c r="H20" s="36" t="s">
        <v>63</v>
      </c>
      <c r="K20" s="472"/>
      <c r="L20" s="94" t="s">
        <v>91</v>
      </c>
    </row>
    <row r="21" spans="2:12" ht="36.75" thickBot="1">
      <c r="B21" s="467"/>
      <c r="C21" s="467"/>
      <c r="D21" s="33"/>
      <c r="E21" s="41"/>
      <c r="F21" s="34" t="s">
        <v>67</v>
      </c>
      <c r="G21" s="37" t="s">
        <v>67</v>
      </c>
      <c r="H21" s="37" t="s">
        <v>67</v>
      </c>
      <c r="K21" s="472"/>
      <c r="L21" s="94" t="s">
        <v>92</v>
      </c>
    </row>
    <row r="22" spans="2:12" ht="18">
      <c r="B22" s="465" t="s">
        <v>93</v>
      </c>
      <c r="C22" s="465">
        <v>4</v>
      </c>
      <c r="D22" s="38">
        <v>4</v>
      </c>
      <c r="E22" s="30">
        <v>24</v>
      </c>
      <c r="F22" s="30">
        <v>28</v>
      </c>
      <c r="G22" s="35">
        <v>44</v>
      </c>
      <c r="H22" s="35">
        <v>52</v>
      </c>
      <c r="K22" s="472"/>
      <c r="L22" s="94" t="s">
        <v>94</v>
      </c>
    </row>
    <row r="23" spans="2:12" ht="36">
      <c r="B23" s="466"/>
      <c r="C23" s="466"/>
      <c r="D23" s="39" t="s">
        <v>95</v>
      </c>
      <c r="E23" s="26" t="s">
        <v>96</v>
      </c>
      <c r="F23" s="26" t="s">
        <v>97</v>
      </c>
      <c r="G23" s="27" t="s">
        <v>98</v>
      </c>
      <c r="H23" s="27" t="s">
        <v>99</v>
      </c>
      <c r="K23" s="472"/>
      <c r="L23" s="94" t="s">
        <v>100</v>
      </c>
    </row>
    <row r="24" spans="2:12" ht="18">
      <c r="B24" s="466"/>
      <c r="C24" s="466"/>
      <c r="D24" s="40"/>
      <c r="E24" s="24" t="s">
        <v>63</v>
      </c>
      <c r="F24" s="24" t="s">
        <v>63</v>
      </c>
      <c r="G24" s="36" t="s">
        <v>65</v>
      </c>
      <c r="H24" s="36" t="s">
        <v>65</v>
      </c>
      <c r="K24" s="473" t="s">
        <v>101</v>
      </c>
      <c r="L24" s="92" t="s">
        <v>102</v>
      </c>
    </row>
    <row r="25" spans="2:12" ht="18">
      <c r="B25" s="466"/>
      <c r="C25" s="466"/>
      <c r="D25" s="40" t="s">
        <v>63</v>
      </c>
      <c r="E25" s="24" t="s">
        <v>65</v>
      </c>
      <c r="F25" s="24" t="s">
        <v>65</v>
      </c>
      <c r="G25" s="36" t="s">
        <v>63</v>
      </c>
      <c r="H25" s="36" t="s">
        <v>63</v>
      </c>
      <c r="K25" s="473"/>
      <c r="L25" s="92" t="s">
        <v>103</v>
      </c>
    </row>
    <row r="26" spans="2:12" ht="36.75" thickBot="1">
      <c r="B26" s="467"/>
      <c r="C26" s="467"/>
      <c r="D26" s="41"/>
      <c r="E26" s="34" t="s">
        <v>67</v>
      </c>
      <c r="F26" s="34" t="s">
        <v>67</v>
      </c>
      <c r="G26" s="37" t="s">
        <v>67</v>
      </c>
      <c r="H26" s="37" t="s">
        <v>67</v>
      </c>
      <c r="K26" s="473"/>
      <c r="L26" s="92" t="s">
        <v>104</v>
      </c>
    </row>
    <row r="27" spans="2:12" ht="18">
      <c r="B27" s="465" t="s">
        <v>105</v>
      </c>
      <c r="C27" s="465">
        <v>5</v>
      </c>
      <c r="D27" s="30">
        <v>5</v>
      </c>
      <c r="E27" s="30">
        <v>30</v>
      </c>
      <c r="F27" s="35">
        <v>35</v>
      </c>
      <c r="G27" s="35">
        <v>55</v>
      </c>
      <c r="H27" s="35">
        <v>65</v>
      </c>
      <c r="K27" s="473"/>
      <c r="L27" s="92" t="s">
        <v>106</v>
      </c>
    </row>
    <row r="28" spans="2:12" ht="36">
      <c r="B28" s="466"/>
      <c r="C28" s="466"/>
      <c r="D28" s="25" t="s">
        <v>107</v>
      </c>
      <c r="E28" s="25" t="s">
        <v>108</v>
      </c>
      <c r="F28" s="27" t="s">
        <v>109</v>
      </c>
      <c r="G28" s="27" t="s">
        <v>110</v>
      </c>
      <c r="H28" s="27" t="s">
        <v>111</v>
      </c>
      <c r="K28" s="473"/>
      <c r="L28" s="92" t="s">
        <v>112</v>
      </c>
    </row>
    <row r="29" spans="2:12" ht="18">
      <c r="B29" s="466"/>
      <c r="C29" s="466"/>
      <c r="D29" s="24" t="s">
        <v>63</v>
      </c>
      <c r="E29" s="24" t="s">
        <v>63</v>
      </c>
      <c r="F29" s="36" t="s">
        <v>65</v>
      </c>
      <c r="G29" s="36" t="s">
        <v>65</v>
      </c>
      <c r="H29" s="36" t="s">
        <v>65</v>
      </c>
      <c r="K29" s="473"/>
      <c r="L29" s="92" t="s">
        <v>113</v>
      </c>
    </row>
    <row r="30" spans="2:12" ht="18">
      <c r="B30" s="466"/>
      <c r="C30" s="466"/>
      <c r="D30" s="24" t="s">
        <v>65</v>
      </c>
      <c r="E30" s="24" t="s">
        <v>65</v>
      </c>
      <c r="F30" s="36" t="s">
        <v>63</v>
      </c>
      <c r="G30" s="36" t="s">
        <v>63</v>
      </c>
      <c r="H30" s="36" t="s">
        <v>63</v>
      </c>
      <c r="K30" s="473"/>
      <c r="L30" s="92" t="s">
        <v>114</v>
      </c>
    </row>
    <row r="31" spans="2:12" ht="36.75" thickBot="1">
      <c r="B31" s="467"/>
      <c r="C31" s="467"/>
      <c r="D31" s="34" t="s">
        <v>67</v>
      </c>
      <c r="E31" s="34" t="s">
        <v>67</v>
      </c>
      <c r="F31" s="37" t="s">
        <v>67</v>
      </c>
      <c r="G31" s="37" t="s">
        <v>67</v>
      </c>
      <c r="H31" s="37" t="s">
        <v>67</v>
      </c>
      <c r="K31" s="473"/>
      <c r="L31" s="92" t="s">
        <v>115</v>
      </c>
    </row>
    <row r="35" ht="13.5" thickBot="1"/>
    <row r="36" spans="2:8" ht="38.25" thickBot="1">
      <c r="B36" s="474" t="s">
        <v>261</v>
      </c>
      <c r="C36" s="475"/>
      <c r="D36" s="475"/>
      <c r="E36" s="475"/>
      <c r="F36" s="475"/>
      <c r="G36" s="475"/>
      <c r="H36" s="476"/>
    </row>
  </sheetData>
  <sheetProtection/>
  <mergeCells count="18">
    <mergeCell ref="K24:K31"/>
    <mergeCell ref="B27:B31"/>
    <mergeCell ref="B17:B21"/>
    <mergeCell ref="B4:H4"/>
    <mergeCell ref="B36:H36"/>
    <mergeCell ref="C17:C21"/>
    <mergeCell ref="B22:B26"/>
    <mergeCell ref="C22:C26"/>
    <mergeCell ref="C27:C31"/>
    <mergeCell ref="B5:C6"/>
    <mergeCell ref="D5:H5"/>
    <mergeCell ref="B7:B11"/>
    <mergeCell ref="C7:C11"/>
    <mergeCell ref="K7:K11"/>
    <mergeCell ref="B12:B16"/>
    <mergeCell ref="C12:C16"/>
    <mergeCell ref="K12:K15"/>
    <mergeCell ref="K16:K23"/>
  </mergeCells>
  <printOptions/>
  <pageMargins left="0.75" right="0.75" top="1" bottom="1"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V86"/>
  <sheetViews>
    <sheetView zoomScale="85" zoomScaleNormal="85" zoomScalePageLayoutView="0" workbookViewId="0" topLeftCell="A22">
      <selection activeCell="A76" sqref="A76:N76"/>
    </sheetView>
  </sheetViews>
  <sheetFormatPr defaultColWidth="11.421875" defaultRowHeight="12.75"/>
  <cols>
    <col min="1" max="5" width="6.421875" style="102" customWidth="1"/>
    <col min="6" max="7" width="4.8515625" style="102" customWidth="1"/>
    <col min="8" max="8" width="10.421875" style="102" customWidth="1"/>
    <col min="9" max="13" width="3.7109375" style="102" customWidth="1"/>
    <col min="14" max="14" width="15.7109375" style="102" customWidth="1"/>
    <col min="15" max="15" width="11.421875" style="102" customWidth="1"/>
    <col min="16" max="16" width="3.7109375" style="102" customWidth="1"/>
    <col min="17" max="17" width="12.421875" style="102" customWidth="1"/>
    <col min="18" max="20" width="3.7109375" style="102" customWidth="1"/>
    <col min="21" max="21" width="15.8515625" style="102" customWidth="1"/>
    <col min="22" max="22" width="10.7109375" style="102" customWidth="1"/>
    <col min="23" max="23" width="3.7109375" style="102" customWidth="1"/>
    <col min="24" max="24" width="16.00390625" style="102" customWidth="1"/>
    <col min="25" max="25" width="17.28125" style="102" customWidth="1"/>
    <col min="26" max="26" width="11.140625" style="102" customWidth="1"/>
    <col min="27" max="27" width="14.7109375" style="102" customWidth="1"/>
    <col min="28" max="28" width="15.00390625" style="102" customWidth="1"/>
    <col min="29" max="29" width="4.8515625" style="102" customWidth="1"/>
    <col min="30" max="30" width="7.421875" style="102" customWidth="1"/>
    <col min="31" max="31" width="4.421875" style="102" customWidth="1"/>
    <col min="32" max="32" width="5.140625" style="102" customWidth="1"/>
    <col min="33" max="34" width="4.8515625" style="102" customWidth="1"/>
    <col min="35" max="35" width="10.421875" style="102" bestFit="1" customWidth="1"/>
    <col min="36" max="16384" width="11.421875" style="102" customWidth="1"/>
  </cols>
  <sheetData>
    <row r="1" spans="1:249" ht="15.75">
      <c r="A1" s="569"/>
      <c r="B1" s="570"/>
      <c r="C1" s="570"/>
      <c r="D1" s="571"/>
      <c r="E1" s="581" t="s">
        <v>1</v>
      </c>
      <c r="F1" s="582"/>
      <c r="G1" s="582"/>
      <c r="H1" s="582"/>
      <c r="I1" s="582"/>
      <c r="J1" s="582"/>
      <c r="K1" s="582"/>
      <c r="L1" s="582"/>
      <c r="M1" s="582"/>
      <c r="N1" s="582"/>
      <c r="O1" s="582"/>
      <c r="P1" s="582"/>
      <c r="Q1" s="582"/>
      <c r="R1" s="582"/>
      <c r="S1" s="582"/>
      <c r="T1" s="582"/>
      <c r="U1" s="582"/>
      <c r="V1" s="582"/>
      <c r="W1" s="582"/>
      <c r="X1" s="582"/>
      <c r="Y1" s="582"/>
      <c r="Z1" s="582"/>
      <c r="AA1" s="582"/>
      <c r="AB1" s="583"/>
      <c r="AC1" s="584" t="s">
        <v>273</v>
      </c>
      <c r="AD1" s="582"/>
      <c r="AE1" s="582"/>
      <c r="AF1" s="582"/>
      <c r="AG1" s="585" t="s">
        <v>296</v>
      </c>
      <c r="AH1" s="585"/>
      <c r="AI1" s="586"/>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row>
    <row r="2" spans="1:249" ht="20.25" customHeight="1">
      <c r="A2" s="572"/>
      <c r="B2" s="573"/>
      <c r="C2" s="573"/>
      <c r="D2" s="574"/>
      <c r="E2" s="578" t="s">
        <v>139</v>
      </c>
      <c r="F2" s="579"/>
      <c r="G2" s="579"/>
      <c r="H2" s="579"/>
      <c r="I2" s="587" t="s">
        <v>275</v>
      </c>
      <c r="J2" s="587"/>
      <c r="K2" s="587"/>
      <c r="L2" s="587"/>
      <c r="M2" s="587"/>
      <c r="N2" s="587"/>
      <c r="O2" s="587"/>
      <c r="P2" s="587"/>
      <c r="Q2" s="587"/>
      <c r="R2" s="587"/>
      <c r="S2" s="587"/>
      <c r="T2" s="587"/>
      <c r="U2" s="587"/>
      <c r="V2" s="587"/>
      <c r="W2" s="587"/>
      <c r="X2" s="587"/>
      <c r="Y2" s="587"/>
      <c r="Z2" s="587"/>
      <c r="AA2" s="587"/>
      <c r="AB2" s="588"/>
      <c r="AC2" s="589" t="s">
        <v>276</v>
      </c>
      <c r="AD2" s="579"/>
      <c r="AE2" s="579"/>
      <c r="AF2" s="579"/>
      <c r="AG2" s="590">
        <v>2</v>
      </c>
      <c r="AH2" s="590"/>
      <c r="AI2" s="591"/>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row>
    <row r="3" spans="1:249" ht="16.5" thickBot="1">
      <c r="A3" s="575"/>
      <c r="B3" s="576"/>
      <c r="C3" s="576"/>
      <c r="D3" s="577"/>
      <c r="E3" s="580" t="s">
        <v>277</v>
      </c>
      <c r="F3" s="565"/>
      <c r="G3" s="565"/>
      <c r="H3" s="565"/>
      <c r="I3" s="562" t="s">
        <v>297</v>
      </c>
      <c r="J3" s="562"/>
      <c r="K3" s="562"/>
      <c r="L3" s="562"/>
      <c r="M3" s="562"/>
      <c r="N3" s="562"/>
      <c r="O3" s="562"/>
      <c r="P3" s="562"/>
      <c r="Q3" s="562"/>
      <c r="R3" s="562"/>
      <c r="S3" s="562"/>
      <c r="T3" s="562"/>
      <c r="U3" s="562"/>
      <c r="V3" s="562"/>
      <c r="W3" s="562"/>
      <c r="X3" s="562"/>
      <c r="Y3" s="562"/>
      <c r="Z3" s="562"/>
      <c r="AA3" s="562"/>
      <c r="AB3" s="563"/>
      <c r="AC3" s="564" t="s">
        <v>279</v>
      </c>
      <c r="AD3" s="565"/>
      <c r="AE3" s="565"/>
      <c r="AF3" s="565"/>
      <c r="AG3" s="566">
        <v>43123</v>
      </c>
      <c r="AH3" s="567"/>
      <c r="AI3" s="568"/>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72"/>
      <c r="EY3" s="172"/>
      <c r="EZ3" s="172"/>
      <c r="FA3" s="172"/>
      <c r="FB3" s="172"/>
      <c r="FC3" s="172"/>
      <c r="FD3" s="172"/>
      <c r="FE3" s="172"/>
      <c r="FF3" s="172"/>
      <c r="FG3" s="172"/>
      <c r="FH3" s="172"/>
      <c r="FI3" s="172"/>
      <c r="FJ3" s="172"/>
      <c r="FK3" s="172"/>
      <c r="FL3" s="172"/>
      <c r="FM3" s="172"/>
      <c r="FN3" s="172"/>
      <c r="FO3" s="172"/>
      <c r="FP3" s="172"/>
      <c r="FQ3" s="172"/>
      <c r="FR3" s="172"/>
      <c r="FS3" s="172"/>
      <c r="FT3" s="172"/>
      <c r="FU3" s="172"/>
      <c r="FV3" s="172"/>
      <c r="FW3" s="172"/>
      <c r="FX3" s="172"/>
      <c r="FY3" s="172"/>
      <c r="FZ3" s="172"/>
      <c r="GA3" s="172"/>
      <c r="GB3" s="172"/>
      <c r="GC3" s="172"/>
      <c r="GD3" s="172"/>
      <c r="GE3" s="172"/>
      <c r="GF3" s="172"/>
      <c r="GG3" s="172"/>
      <c r="GH3" s="172"/>
      <c r="GI3" s="172"/>
      <c r="GJ3" s="172"/>
      <c r="GK3" s="172"/>
      <c r="GL3" s="172"/>
      <c r="GM3" s="172"/>
      <c r="GN3" s="172"/>
      <c r="GO3" s="172"/>
      <c r="GP3" s="172"/>
      <c r="GQ3" s="172"/>
      <c r="GR3" s="172"/>
      <c r="GS3" s="172"/>
      <c r="GT3" s="172"/>
      <c r="GU3" s="172"/>
      <c r="GV3" s="172"/>
      <c r="GW3" s="172"/>
      <c r="GX3" s="172"/>
      <c r="GY3" s="172"/>
      <c r="GZ3" s="172"/>
      <c r="HA3" s="172"/>
      <c r="HB3" s="172"/>
      <c r="HC3" s="172"/>
      <c r="HD3" s="172"/>
      <c r="HE3" s="172"/>
      <c r="HF3" s="172"/>
      <c r="HG3" s="172"/>
      <c r="HH3" s="172"/>
      <c r="HI3" s="172"/>
      <c r="HJ3" s="172"/>
      <c r="HK3" s="172"/>
      <c r="HL3" s="172"/>
      <c r="HM3" s="172"/>
      <c r="HN3" s="172"/>
      <c r="HO3" s="172"/>
      <c r="HP3" s="172"/>
      <c r="HQ3" s="172"/>
      <c r="HR3" s="172"/>
      <c r="HS3" s="172"/>
      <c r="HT3" s="172"/>
      <c r="HU3" s="172"/>
      <c r="HV3" s="172"/>
      <c r="HW3" s="172"/>
      <c r="HX3" s="172"/>
      <c r="HY3" s="172"/>
      <c r="HZ3" s="172"/>
      <c r="IA3" s="172"/>
      <c r="IB3" s="172"/>
      <c r="IC3" s="172"/>
      <c r="ID3" s="172"/>
      <c r="IE3" s="172"/>
      <c r="IF3" s="172"/>
      <c r="IG3" s="172"/>
      <c r="IH3" s="172"/>
      <c r="II3" s="172"/>
      <c r="IJ3" s="172"/>
      <c r="IK3" s="172"/>
      <c r="IL3" s="172"/>
      <c r="IM3" s="172"/>
      <c r="IN3" s="172"/>
      <c r="IO3" s="172"/>
    </row>
    <row r="4" spans="1:249" ht="16.5" thickBot="1">
      <c r="A4" s="173"/>
      <c r="B4" s="173"/>
      <c r="C4" s="173"/>
      <c r="D4" s="173"/>
      <c r="E4" s="174"/>
      <c r="F4" s="174"/>
      <c r="G4" s="174"/>
      <c r="H4" s="174"/>
      <c r="I4" s="175"/>
      <c r="J4" s="175"/>
      <c r="K4" s="175"/>
      <c r="L4" s="175"/>
      <c r="M4" s="175"/>
      <c r="N4" s="175"/>
      <c r="O4" s="175"/>
      <c r="P4" s="175"/>
      <c r="Q4" s="175"/>
      <c r="R4" s="175"/>
      <c r="S4" s="175"/>
      <c r="T4" s="175"/>
      <c r="U4" s="175"/>
      <c r="V4" s="175"/>
      <c r="W4" s="175"/>
      <c r="X4" s="175"/>
      <c r="Y4" s="175"/>
      <c r="Z4" s="175"/>
      <c r="AA4" s="175"/>
      <c r="AB4" s="175"/>
      <c r="AC4" s="174"/>
      <c r="AD4" s="174"/>
      <c r="AE4" s="174"/>
      <c r="AF4" s="174"/>
      <c r="AG4" s="176"/>
      <c r="AH4" s="177"/>
      <c r="AI4" s="177"/>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c r="GK4" s="172"/>
      <c r="GL4" s="172"/>
      <c r="GM4" s="172"/>
      <c r="GN4" s="172"/>
      <c r="GO4" s="172"/>
      <c r="GP4" s="172"/>
      <c r="GQ4" s="172"/>
      <c r="GR4" s="172"/>
      <c r="GS4" s="172"/>
      <c r="GT4" s="172"/>
      <c r="GU4" s="172"/>
      <c r="GV4" s="172"/>
      <c r="GW4" s="172"/>
      <c r="GX4" s="172"/>
      <c r="GY4" s="172"/>
      <c r="GZ4" s="172"/>
      <c r="HA4" s="172"/>
      <c r="HB4" s="172"/>
      <c r="HC4" s="172"/>
      <c r="HD4" s="172"/>
      <c r="HE4" s="172"/>
      <c r="HF4" s="172"/>
      <c r="HG4" s="172"/>
      <c r="HH4" s="172"/>
      <c r="HI4" s="172"/>
      <c r="HJ4" s="172"/>
      <c r="HK4" s="172"/>
      <c r="HL4" s="172"/>
      <c r="HM4" s="172"/>
      <c r="HN4" s="172"/>
      <c r="HO4" s="172"/>
      <c r="HP4" s="172"/>
      <c r="HQ4" s="172"/>
      <c r="HR4" s="172"/>
      <c r="HS4" s="172"/>
      <c r="HT4" s="172"/>
      <c r="HU4" s="172"/>
      <c r="HV4" s="172"/>
      <c r="HW4" s="172"/>
      <c r="HX4" s="172"/>
      <c r="HY4" s="172"/>
      <c r="HZ4" s="172"/>
      <c r="IA4" s="172"/>
      <c r="IB4" s="172"/>
      <c r="IC4" s="172"/>
      <c r="ID4" s="172"/>
      <c r="IE4" s="172"/>
      <c r="IF4" s="172"/>
      <c r="IG4" s="172"/>
      <c r="IH4" s="172"/>
      <c r="II4" s="172"/>
      <c r="IJ4" s="172"/>
      <c r="IK4" s="172"/>
      <c r="IL4" s="172"/>
      <c r="IM4" s="172"/>
      <c r="IN4" s="172"/>
      <c r="IO4" s="172"/>
    </row>
    <row r="5" spans="1:249" ht="18.75">
      <c r="A5" s="548" t="str">
        <f>'SEPG-F-007'!A6:M6</f>
        <v>PROCESO SISTEMA DE INFROMACIÓN Y COMUNICACIONES</v>
      </c>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50"/>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c r="FG5" s="178"/>
      <c r="FH5" s="178"/>
      <c r="FI5" s="178"/>
      <c r="FJ5" s="178"/>
      <c r="FK5" s="178"/>
      <c r="FL5" s="178"/>
      <c r="FM5" s="178"/>
      <c r="FN5" s="178"/>
      <c r="FO5" s="178"/>
      <c r="FP5" s="178"/>
      <c r="FQ5" s="178"/>
      <c r="FR5" s="178"/>
      <c r="FS5" s="178"/>
      <c r="FT5" s="178"/>
      <c r="FU5" s="178"/>
      <c r="FV5" s="178"/>
      <c r="FW5" s="178"/>
      <c r="FX5" s="178"/>
      <c r="FY5" s="178"/>
      <c r="FZ5" s="178"/>
      <c r="GA5" s="178"/>
      <c r="GB5" s="178"/>
      <c r="GC5" s="178"/>
      <c r="GD5" s="178"/>
      <c r="GE5" s="178"/>
      <c r="GF5" s="178"/>
      <c r="GG5" s="178"/>
      <c r="GH5" s="178"/>
      <c r="GI5" s="178"/>
      <c r="GJ5" s="178"/>
      <c r="GK5" s="178"/>
      <c r="GL5" s="178"/>
      <c r="GM5" s="178"/>
      <c r="GN5" s="178"/>
      <c r="GO5" s="178"/>
      <c r="GP5" s="178"/>
      <c r="GQ5" s="178"/>
      <c r="GR5" s="178"/>
      <c r="GS5" s="178"/>
      <c r="GT5" s="178"/>
      <c r="GU5" s="178"/>
      <c r="GV5" s="178"/>
      <c r="GW5" s="178"/>
      <c r="GX5" s="178"/>
      <c r="GY5" s="178"/>
      <c r="GZ5" s="178"/>
      <c r="HA5" s="178"/>
      <c r="HB5" s="178"/>
      <c r="HC5" s="178"/>
      <c r="HD5" s="178"/>
      <c r="HE5" s="178"/>
      <c r="HF5" s="178"/>
      <c r="HG5" s="178"/>
      <c r="HH5" s="178"/>
      <c r="HI5" s="178"/>
      <c r="HJ5" s="178"/>
      <c r="HK5" s="178"/>
      <c r="HL5" s="178"/>
      <c r="HM5" s="178"/>
      <c r="HN5" s="178"/>
      <c r="HO5" s="178"/>
      <c r="HP5" s="178"/>
      <c r="HQ5" s="178"/>
      <c r="HR5" s="178"/>
      <c r="HS5" s="178"/>
      <c r="HT5" s="178"/>
      <c r="HU5" s="178"/>
      <c r="HV5" s="178"/>
      <c r="HW5" s="178"/>
      <c r="HX5" s="178"/>
      <c r="HY5" s="178"/>
      <c r="HZ5" s="178"/>
      <c r="IA5" s="178"/>
      <c r="IB5" s="178"/>
      <c r="IC5" s="178"/>
      <c r="ID5" s="178"/>
      <c r="IE5" s="178"/>
      <c r="IF5" s="178"/>
      <c r="IG5" s="178"/>
      <c r="IH5" s="178"/>
      <c r="II5" s="178"/>
      <c r="IJ5" s="178"/>
      <c r="IK5" s="178"/>
      <c r="IL5" s="178"/>
      <c r="IM5" s="178"/>
      <c r="IN5" s="178"/>
      <c r="IO5" s="178"/>
    </row>
    <row r="6" spans="1:249" s="82" customFormat="1" ht="42" customHeight="1" thickBot="1">
      <c r="A6" s="592" t="s">
        <v>298</v>
      </c>
      <c r="B6" s="593"/>
      <c r="C6" s="593"/>
      <c r="D6" s="593"/>
      <c r="E6" s="593"/>
      <c r="F6" s="551" t="s">
        <v>304</v>
      </c>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2"/>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row>
    <row r="7" spans="1:5" s="82" customFormat="1" ht="8.25" customHeight="1">
      <c r="A7" s="103"/>
      <c r="B7" s="103"/>
      <c r="C7" s="104"/>
      <c r="D7" s="104"/>
      <c r="E7" s="104"/>
    </row>
    <row r="8" spans="1:5" s="82" customFormat="1" ht="8.25" customHeight="1">
      <c r="A8" s="103"/>
      <c r="B8" s="103"/>
      <c r="C8" s="104"/>
      <c r="D8" s="104"/>
      <c r="E8" s="104"/>
    </row>
    <row r="9" spans="1:5" s="82" customFormat="1" ht="8.25" customHeight="1" thickBot="1">
      <c r="A9" s="103"/>
      <c r="B9" s="103"/>
      <c r="C9" s="104"/>
      <c r="D9" s="104"/>
      <c r="E9" s="104"/>
    </row>
    <row r="10" spans="1:35" s="82" customFormat="1" ht="21" customHeight="1">
      <c r="A10" s="553" t="s">
        <v>20</v>
      </c>
      <c r="B10" s="554"/>
      <c r="C10" s="554"/>
      <c r="D10" s="554"/>
      <c r="E10" s="554"/>
      <c r="F10" s="554"/>
      <c r="G10" s="554"/>
      <c r="H10" s="554"/>
      <c r="I10" s="554"/>
      <c r="J10" s="554"/>
      <c r="K10" s="554"/>
      <c r="L10" s="554"/>
      <c r="M10" s="554"/>
      <c r="N10" s="554"/>
      <c r="O10" s="554"/>
      <c r="P10" s="554"/>
      <c r="Q10" s="554"/>
      <c r="R10" s="554"/>
      <c r="S10" s="554"/>
      <c r="T10" s="555"/>
      <c r="U10" s="178"/>
      <c r="V10" s="553" t="s">
        <v>20</v>
      </c>
      <c r="W10" s="554"/>
      <c r="X10" s="554"/>
      <c r="Y10" s="554"/>
      <c r="Z10" s="554"/>
      <c r="AA10" s="554"/>
      <c r="AB10" s="554"/>
      <c r="AC10" s="554"/>
      <c r="AD10" s="554"/>
      <c r="AE10" s="554"/>
      <c r="AF10" s="554"/>
      <c r="AG10" s="554"/>
      <c r="AH10" s="554"/>
      <c r="AI10" s="555"/>
    </row>
    <row r="11" spans="1:35" s="82" customFormat="1" ht="12.75" customHeight="1">
      <c r="A11" s="556" t="s">
        <v>21</v>
      </c>
      <c r="B11" s="557"/>
      <c r="C11" s="557"/>
      <c r="D11" s="557"/>
      <c r="E11" s="557"/>
      <c r="F11" s="557"/>
      <c r="G11" s="557"/>
      <c r="H11" s="557"/>
      <c r="I11" s="557"/>
      <c r="J11" s="557"/>
      <c r="K11" s="557"/>
      <c r="L11" s="557"/>
      <c r="M11" s="557"/>
      <c r="N11" s="557"/>
      <c r="O11" s="557"/>
      <c r="P11" s="557"/>
      <c r="Q11" s="557"/>
      <c r="R11" s="557"/>
      <c r="S11" s="557"/>
      <c r="T11" s="558"/>
      <c r="U11" s="178"/>
      <c r="V11" s="559" t="s">
        <v>249</v>
      </c>
      <c r="W11" s="560"/>
      <c r="X11" s="560"/>
      <c r="Y11" s="560"/>
      <c r="Z11" s="560"/>
      <c r="AA11" s="560"/>
      <c r="AB11" s="560"/>
      <c r="AC11" s="560"/>
      <c r="AD11" s="560"/>
      <c r="AE11" s="560"/>
      <c r="AF11" s="560"/>
      <c r="AG11" s="560"/>
      <c r="AH11" s="560"/>
      <c r="AI11" s="561"/>
    </row>
    <row r="12" spans="1:35" s="82" customFormat="1" ht="15.75" customHeight="1">
      <c r="A12" s="546" t="s">
        <v>22</v>
      </c>
      <c r="B12" s="544"/>
      <c r="C12" s="544"/>
      <c r="D12" s="544"/>
      <c r="E12" s="544"/>
      <c r="F12" s="544"/>
      <c r="G12" s="544"/>
      <c r="H12" s="544"/>
      <c r="I12" s="544"/>
      <c r="J12" s="544"/>
      <c r="K12" s="544" t="s">
        <v>23</v>
      </c>
      <c r="L12" s="544"/>
      <c r="M12" s="544"/>
      <c r="N12" s="544"/>
      <c r="O12" s="544"/>
      <c r="P12" s="544"/>
      <c r="Q12" s="544"/>
      <c r="R12" s="544"/>
      <c r="S12" s="544"/>
      <c r="T12" s="547"/>
      <c r="U12" s="178"/>
      <c r="V12" s="546" t="s">
        <v>244</v>
      </c>
      <c r="W12" s="544"/>
      <c r="X12" s="544"/>
      <c r="Y12" s="544"/>
      <c r="Z12" s="544"/>
      <c r="AA12" s="544"/>
      <c r="AB12" s="544" t="s">
        <v>23</v>
      </c>
      <c r="AC12" s="544"/>
      <c r="AD12" s="544"/>
      <c r="AE12" s="544"/>
      <c r="AF12" s="544"/>
      <c r="AG12" s="544"/>
      <c r="AH12" s="544"/>
      <c r="AI12" s="547"/>
    </row>
    <row r="13" spans="1:35" s="82" customFormat="1" ht="16.5" customHeight="1">
      <c r="A13" s="546" t="s">
        <v>24</v>
      </c>
      <c r="B13" s="544"/>
      <c r="C13" s="544"/>
      <c r="D13" s="544"/>
      <c r="E13" s="544"/>
      <c r="F13" s="544" t="s">
        <v>25</v>
      </c>
      <c r="G13" s="544"/>
      <c r="H13" s="544"/>
      <c r="I13" s="544"/>
      <c r="J13" s="544"/>
      <c r="K13" s="544" t="s">
        <v>24</v>
      </c>
      <c r="L13" s="544"/>
      <c r="M13" s="544"/>
      <c r="N13" s="544"/>
      <c r="O13" s="544" t="s">
        <v>25</v>
      </c>
      <c r="P13" s="544"/>
      <c r="Q13" s="544"/>
      <c r="R13" s="544"/>
      <c r="S13" s="544"/>
      <c r="T13" s="547"/>
      <c r="U13" s="178"/>
      <c r="V13" s="546" t="s">
        <v>299</v>
      </c>
      <c r="W13" s="544"/>
      <c r="X13" s="544"/>
      <c r="Y13" s="544" t="s">
        <v>252</v>
      </c>
      <c r="Z13" s="544"/>
      <c r="AA13" s="544"/>
      <c r="AB13" s="544" t="s">
        <v>300</v>
      </c>
      <c r="AC13" s="544"/>
      <c r="AD13" s="544" t="s">
        <v>252</v>
      </c>
      <c r="AE13" s="544"/>
      <c r="AF13" s="544"/>
      <c r="AG13" s="544"/>
      <c r="AH13" s="544"/>
      <c r="AI13" s="547"/>
    </row>
    <row r="14" spans="1:35" s="82" customFormat="1" ht="16.5" customHeight="1">
      <c r="A14" s="542">
        <v>1</v>
      </c>
      <c r="B14" s="543"/>
      <c r="C14" s="543"/>
      <c r="D14" s="543"/>
      <c r="E14" s="543"/>
      <c r="F14" s="543" t="s">
        <v>26</v>
      </c>
      <c r="G14" s="543"/>
      <c r="H14" s="543"/>
      <c r="I14" s="543"/>
      <c r="J14" s="543"/>
      <c r="K14" s="544">
        <v>1</v>
      </c>
      <c r="L14" s="544"/>
      <c r="M14" s="544"/>
      <c r="N14" s="544"/>
      <c r="O14" s="543" t="s">
        <v>27</v>
      </c>
      <c r="P14" s="543"/>
      <c r="Q14" s="543"/>
      <c r="R14" s="543"/>
      <c r="S14" s="543"/>
      <c r="T14" s="545"/>
      <c r="U14" s="178"/>
      <c r="V14" s="542">
        <v>1</v>
      </c>
      <c r="W14" s="543"/>
      <c r="X14" s="543"/>
      <c r="Y14" s="543" t="s">
        <v>250</v>
      </c>
      <c r="Z14" s="543"/>
      <c r="AA14" s="543"/>
      <c r="AB14" s="544" t="s">
        <v>245</v>
      </c>
      <c r="AC14" s="544"/>
      <c r="AD14" s="543" t="s">
        <v>253</v>
      </c>
      <c r="AE14" s="543"/>
      <c r="AF14" s="543"/>
      <c r="AG14" s="543"/>
      <c r="AH14" s="543"/>
      <c r="AI14" s="545"/>
    </row>
    <row r="15" spans="1:35" s="82" customFormat="1" ht="15.75" customHeight="1">
      <c r="A15" s="542">
        <v>2</v>
      </c>
      <c r="B15" s="543"/>
      <c r="C15" s="543"/>
      <c r="D15" s="543"/>
      <c r="E15" s="543"/>
      <c r="F15" s="543" t="s">
        <v>28</v>
      </c>
      <c r="G15" s="543"/>
      <c r="H15" s="543"/>
      <c r="I15" s="543"/>
      <c r="J15" s="543"/>
      <c r="K15" s="544">
        <v>6</v>
      </c>
      <c r="L15" s="544"/>
      <c r="M15" s="544"/>
      <c r="N15" s="544"/>
      <c r="O15" s="543" t="s">
        <v>29</v>
      </c>
      <c r="P15" s="543"/>
      <c r="Q15" s="543"/>
      <c r="R15" s="543"/>
      <c r="S15" s="543"/>
      <c r="T15" s="545"/>
      <c r="U15" s="178"/>
      <c r="V15" s="542">
        <v>2</v>
      </c>
      <c r="W15" s="543"/>
      <c r="X15" s="543"/>
      <c r="Y15" s="543" t="s">
        <v>262</v>
      </c>
      <c r="Z15" s="543"/>
      <c r="AA15" s="543"/>
      <c r="AB15" s="544" t="s">
        <v>246</v>
      </c>
      <c r="AC15" s="544"/>
      <c r="AD15" s="543" t="s">
        <v>254</v>
      </c>
      <c r="AE15" s="543"/>
      <c r="AF15" s="543"/>
      <c r="AG15" s="543"/>
      <c r="AH15" s="543"/>
      <c r="AI15" s="545"/>
    </row>
    <row r="16" spans="1:35" s="82" customFormat="1" ht="15.75" customHeight="1">
      <c r="A16" s="542">
        <v>3</v>
      </c>
      <c r="B16" s="543"/>
      <c r="C16" s="543"/>
      <c r="D16" s="543"/>
      <c r="E16" s="543"/>
      <c r="F16" s="543" t="s">
        <v>30</v>
      </c>
      <c r="G16" s="543"/>
      <c r="H16" s="543"/>
      <c r="I16" s="543"/>
      <c r="J16" s="543"/>
      <c r="K16" s="544">
        <v>7</v>
      </c>
      <c r="L16" s="544"/>
      <c r="M16" s="544"/>
      <c r="N16" s="544"/>
      <c r="O16" s="543" t="s">
        <v>31</v>
      </c>
      <c r="P16" s="543"/>
      <c r="Q16" s="543"/>
      <c r="R16" s="543"/>
      <c r="S16" s="543"/>
      <c r="T16" s="545"/>
      <c r="U16" s="178"/>
      <c r="V16" s="542">
        <v>3</v>
      </c>
      <c r="W16" s="543"/>
      <c r="X16" s="543"/>
      <c r="Y16" s="543" t="s">
        <v>251</v>
      </c>
      <c r="Z16" s="543"/>
      <c r="AA16" s="543"/>
      <c r="AB16" s="544" t="s">
        <v>247</v>
      </c>
      <c r="AC16" s="544"/>
      <c r="AD16" s="543" t="s">
        <v>255</v>
      </c>
      <c r="AE16" s="543"/>
      <c r="AF16" s="543"/>
      <c r="AG16" s="543"/>
      <c r="AH16" s="543"/>
      <c r="AI16" s="545"/>
    </row>
    <row r="17" spans="1:35" s="82" customFormat="1" ht="15.75" customHeight="1">
      <c r="A17" s="542">
        <v>4</v>
      </c>
      <c r="B17" s="543"/>
      <c r="C17" s="543"/>
      <c r="D17" s="543"/>
      <c r="E17" s="543"/>
      <c r="F17" s="543" t="s">
        <v>32</v>
      </c>
      <c r="G17" s="543"/>
      <c r="H17" s="543"/>
      <c r="I17" s="543"/>
      <c r="J17" s="543"/>
      <c r="K17" s="544">
        <v>11</v>
      </c>
      <c r="L17" s="544"/>
      <c r="M17" s="544"/>
      <c r="N17" s="544"/>
      <c r="O17" s="543" t="s">
        <v>33</v>
      </c>
      <c r="P17" s="543"/>
      <c r="Q17" s="543"/>
      <c r="R17" s="543"/>
      <c r="S17" s="543"/>
      <c r="T17" s="545"/>
      <c r="U17" s="178"/>
      <c r="V17" s="542"/>
      <c r="W17" s="543"/>
      <c r="X17" s="543"/>
      <c r="Y17" s="543"/>
      <c r="Z17" s="543"/>
      <c r="AA17" s="543"/>
      <c r="AB17" s="544" t="s">
        <v>248</v>
      </c>
      <c r="AC17" s="544"/>
      <c r="AD17" s="543" t="s">
        <v>256</v>
      </c>
      <c r="AE17" s="543"/>
      <c r="AF17" s="543"/>
      <c r="AG17" s="543"/>
      <c r="AH17" s="543"/>
      <c r="AI17" s="545"/>
    </row>
    <row r="18" spans="1:35" s="82" customFormat="1" ht="15.75" customHeight="1" thickBot="1">
      <c r="A18" s="529">
        <v>5</v>
      </c>
      <c r="B18" s="530"/>
      <c r="C18" s="530"/>
      <c r="D18" s="530"/>
      <c r="E18" s="530"/>
      <c r="F18" s="530" t="s">
        <v>34</v>
      </c>
      <c r="G18" s="530"/>
      <c r="H18" s="530"/>
      <c r="I18" s="530"/>
      <c r="J18" s="530"/>
      <c r="K18" s="531">
        <v>13</v>
      </c>
      <c r="L18" s="531"/>
      <c r="M18" s="531"/>
      <c r="N18" s="531"/>
      <c r="O18" s="530" t="s">
        <v>35</v>
      </c>
      <c r="P18" s="530"/>
      <c r="Q18" s="530"/>
      <c r="R18" s="530"/>
      <c r="S18" s="530"/>
      <c r="T18" s="532"/>
      <c r="U18" s="178"/>
      <c r="V18" s="529"/>
      <c r="W18" s="530"/>
      <c r="X18" s="530"/>
      <c r="Y18" s="530"/>
      <c r="Z18" s="530"/>
      <c r="AA18" s="530"/>
      <c r="AB18" s="531" t="s">
        <v>170</v>
      </c>
      <c r="AC18" s="531"/>
      <c r="AD18" s="530" t="s">
        <v>257</v>
      </c>
      <c r="AE18" s="530"/>
      <c r="AF18" s="530"/>
      <c r="AG18" s="530"/>
      <c r="AH18" s="530"/>
      <c r="AI18" s="532"/>
    </row>
    <row r="19" spans="1:20" s="82" customFormat="1" ht="7.5" customHeight="1" thickBot="1">
      <c r="A19" s="91"/>
      <c r="B19" s="105"/>
      <c r="C19" s="105"/>
      <c r="D19" s="105"/>
      <c r="E19" s="105"/>
      <c r="F19" s="105"/>
      <c r="G19" s="106"/>
      <c r="H19" s="105"/>
      <c r="I19" s="105"/>
      <c r="J19" s="105"/>
      <c r="K19" s="91"/>
      <c r="L19" s="105"/>
      <c r="M19" s="105"/>
      <c r="N19" s="105"/>
      <c r="O19" s="105"/>
      <c r="P19" s="105"/>
      <c r="Q19" s="106"/>
      <c r="R19" s="105"/>
      <c r="S19" s="105"/>
      <c r="T19" s="105"/>
    </row>
    <row r="20" spans="1:35" s="82" customFormat="1" ht="31.5" customHeight="1">
      <c r="A20" s="481" t="s">
        <v>10</v>
      </c>
      <c r="B20" s="482"/>
      <c r="C20" s="482"/>
      <c r="D20" s="482"/>
      <c r="E20" s="482"/>
      <c r="F20" s="482"/>
      <c r="G20" s="485" t="s">
        <v>37</v>
      </c>
      <c r="H20" s="488" t="s">
        <v>238</v>
      </c>
      <c r="I20" s="488"/>
      <c r="J20" s="488"/>
      <c r="K20" s="488"/>
      <c r="L20" s="488"/>
      <c r="M20" s="490" t="s">
        <v>38</v>
      </c>
      <c r="N20" s="490" t="s">
        <v>39</v>
      </c>
      <c r="O20" s="490" t="s">
        <v>40</v>
      </c>
      <c r="P20" s="597" t="s">
        <v>41</v>
      </c>
      <c r="Q20" s="600" t="s">
        <v>41</v>
      </c>
      <c r="U20" s="637" t="s">
        <v>36</v>
      </c>
      <c r="V20" s="481" t="s">
        <v>260</v>
      </c>
      <c r="W20" s="482"/>
      <c r="X20" s="482"/>
      <c r="Y20" s="482"/>
      <c r="Z20" s="482"/>
      <c r="AA20" s="482"/>
      <c r="AB20" s="485" t="s">
        <v>244</v>
      </c>
      <c r="AC20" s="488" t="s">
        <v>238</v>
      </c>
      <c r="AD20" s="488"/>
      <c r="AE20" s="488"/>
      <c r="AF20" s="488"/>
      <c r="AG20" s="488"/>
      <c r="AH20" s="490" t="s">
        <v>38</v>
      </c>
      <c r="AI20" s="597" t="s">
        <v>259</v>
      </c>
    </row>
    <row r="21" spans="1:35" s="82" customFormat="1" ht="31.5" customHeight="1">
      <c r="A21" s="483"/>
      <c r="B21" s="483"/>
      <c r="C21" s="483"/>
      <c r="D21" s="483"/>
      <c r="E21" s="483"/>
      <c r="F21" s="483"/>
      <c r="G21" s="486"/>
      <c r="H21" s="489"/>
      <c r="I21" s="489"/>
      <c r="J21" s="489"/>
      <c r="K21" s="489"/>
      <c r="L21" s="489"/>
      <c r="M21" s="489"/>
      <c r="N21" s="489"/>
      <c r="O21" s="489"/>
      <c r="P21" s="598"/>
      <c r="Q21" s="601"/>
      <c r="U21" s="638"/>
      <c r="V21" s="483"/>
      <c r="W21" s="483"/>
      <c r="X21" s="483"/>
      <c r="Y21" s="483"/>
      <c r="Z21" s="483"/>
      <c r="AA21" s="483"/>
      <c r="AB21" s="486"/>
      <c r="AC21" s="489"/>
      <c r="AD21" s="489"/>
      <c r="AE21" s="489"/>
      <c r="AF21" s="489"/>
      <c r="AG21" s="489"/>
      <c r="AH21" s="489"/>
      <c r="AI21" s="598"/>
    </row>
    <row r="22" spans="1:35" s="82" customFormat="1" ht="31.5" customHeight="1" thickBot="1">
      <c r="A22" s="484"/>
      <c r="B22" s="484"/>
      <c r="C22" s="484"/>
      <c r="D22" s="484"/>
      <c r="E22" s="484"/>
      <c r="F22" s="484"/>
      <c r="G22" s="487"/>
      <c r="H22" s="201">
        <v>1</v>
      </c>
      <c r="I22" s="201">
        <f>H22+1</f>
        <v>2</v>
      </c>
      <c r="J22" s="201">
        <f>I22+1</f>
        <v>3</v>
      </c>
      <c r="K22" s="201">
        <f>J22+1</f>
        <v>4</v>
      </c>
      <c r="L22" s="201">
        <f>K22+1</f>
        <v>5</v>
      </c>
      <c r="M22" s="491"/>
      <c r="N22" s="491"/>
      <c r="O22" s="491"/>
      <c r="P22" s="599"/>
      <c r="Q22" s="602"/>
      <c r="U22" s="639"/>
      <c r="V22" s="640"/>
      <c r="W22" s="640"/>
      <c r="X22" s="640"/>
      <c r="Y22" s="640"/>
      <c r="Z22" s="640"/>
      <c r="AA22" s="640"/>
      <c r="AB22" s="641"/>
      <c r="AC22" s="196">
        <v>1</v>
      </c>
      <c r="AD22" s="196">
        <f>AC22+1</f>
        <v>2</v>
      </c>
      <c r="AE22" s="196">
        <f>AD22+1</f>
        <v>3</v>
      </c>
      <c r="AF22" s="196">
        <f>AE22+1</f>
        <v>4</v>
      </c>
      <c r="AG22" s="196">
        <f>AF22+1</f>
        <v>5</v>
      </c>
      <c r="AH22" s="498"/>
      <c r="AI22" s="636"/>
    </row>
    <row r="23" spans="1:35" s="82" customFormat="1" ht="24.75" customHeight="1" thickTop="1">
      <c r="A23" s="607">
        <f>'[1]SEPG-F-007'!B17</f>
        <v>1</v>
      </c>
      <c r="B23" s="605" t="str">
        <f>'SEPG-F-007'!C10</f>
        <v>1. Desarticulación de la estratégia de la organización  y el Plan Estratégico de Tecnología de Información.</v>
      </c>
      <c r="C23" s="605"/>
      <c r="D23" s="605"/>
      <c r="E23" s="605"/>
      <c r="F23" s="605"/>
      <c r="G23" s="605"/>
      <c r="H23" s="217" t="s">
        <v>42</v>
      </c>
      <c r="I23" s="109">
        <v>2</v>
      </c>
      <c r="J23" s="109">
        <v>3</v>
      </c>
      <c r="K23" s="109">
        <v>3</v>
      </c>
      <c r="L23" s="109">
        <v>2</v>
      </c>
      <c r="M23" s="109"/>
      <c r="N23" s="218">
        <f aca="true" t="shared" si="0" ref="N23:N42">_xlfn.IFERROR(MAX(_xlfn.MODE.MULT(I23:M23)),"")</f>
        <v>3</v>
      </c>
      <c r="O23" s="219" t="str">
        <f>_xlfn.IFERROR(IF(H23="P",IF(COUNT(J23:M23)&gt;1,VLOOKUP(N23,$A$15:$J$18,6,0),""),IF(COUNT(J23:M23)&gt;1,VLOOKUP(N23,$K$15:$T$18,5,0),"")),"")</f>
        <v>Posible (C)</v>
      </c>
      <c r="P23" s="610">
        <f>_xlfn.IFERROR(N23*N24,"")</f>
        <v>18</v>
      </c>
      <c r="Q23" s="603" t="str">
        <f>_xlfn.IFERROR(VLOOKUP(P23,'[1]DB'!$B$37:$D$61,2,FALSE),"")</f>
        <v>Riesgo Moderado (Z-7)</v>
      </c>
      <c r="S23" s="621"/>
      <c r="U23" s="536">
        <f>'[4]SEPG-F-007'!A17</f>
        <v>1</v>
      </c>
      <c r="V23" s="502" t="str">
        <f>'[4]SEPG-F-007'!C17</f>
        <v>Establecer y socializar el marco de referencia para la gestión empresarial con las tecnologías de información </v>
      </c>
      <c r="W23" s="502"/>
      <c r="X23" s="502"/>
      <c r="Y23" s="502"/>
      <c r="Z23" s="502"/>
      <c r="AA23" s="502"/>
      <c r="AB23" s="197" t="str">
        <f>AB14</f>
        <v>F</v>
      </c>
      <c r="AC23" s="198">
        <v>2</v>
      </c>
      <c r="AD23" s="198">
        <v>2</v>
      </c>
      <c r="AE23" s="198">
        <v>2</v>
      </c>
      <c r="AF23" s="198">
        <v>2</v>
      </c>
      <c r="AG23" s="198">
        <v>2</v>
      </c>
      <c r="AH23" s="199">
        <f>_xlfn.IFERROR(MAX(_xlfn.MODE.MULT(AC23:AG23)),"")</f>
        <v>2</v>
      </c>
      <c r="AI23" s="633" t="str">
        <f>IF(AH24=1,"inviable",IF(_xlfn.MODE.MULT(AH23:AH27)=2,"factible","viable"))</f>
        <v>viable</v>
      </c>
    </row>
    <row r="24" spans="1:35" s="82" customFormat="1" ht="24.75" customHeight="1" thickBot="1">
      <c r="A24" s="608"/>
      <c r="B24" s="606"/>
      <c r="C24" s="606"/>
      <c r="D24" s="606"/>
      <c r="E24" s="606"/>
      <c r="F24" s="606"/>
      <c r="G24" s="606"/>
      <c r="H24" s="224" t="s">
        <v>43</v>
      </c>
      <c r="I24" s="112">
        <v>6</v>
      </c>
      <c r="J24" s="112">
        <v>6</v>
      </c>
      <c r="K24" s="112">
        <v>6</v>
      </c>
      <c r="L24" s="112">
        <v>6</v>
      </c>
      <c r="M24" s="112"/>
      <c r="N24" s="225">
        <f t="shared" si="0"/>
        <v>6</v>
      </c>
      <c r="O24" s="226" t="str">
        <f>_xlfn.IFERROR(IF(H24="P",IF(COUNT(I24:M24)&gt;1,VLOOKUP(N24,$A$15:$J$18,6,0),""),IF(COUNT(I24:M24)&gt;1,VLOOKUP(N24,$K$15:$T$18,5,0),"")),"")</f>
        <v>Menor</v>
      </c>
      <c r="P24" s="611"/>
      <c r="Q24" s="604"/>
      <c r="S24" s="621"/>
      <c r="U24" s="493"/>
      <c r="V24" s="503"/>
      <c r="W24" s="503"/>
      <c r="X24" s="503"/>
      <c r="Y24" s="503"/>
      <c r="Z24" s="503"/>
      <c r="AA24" s="503"/>
      <c r="AB24" s="200" t="str">
        <f>AB15</f>
        <v>L</v>
      </c>
      <c r="AC24" s="198">
        <v>3</v>
      </c>
      <c r="AD24" s="198">
        <v>3</v>
      </c>
      <c r="AE24" s="198">
        <v>3</v>
      </c>
      <c r="AF24" s="198">
        <v>3</v>
      </c>
      <c r="AG24" s="198">
        <v>3</v>
      </c>
      <c r="AH24" s="199">
        <f>_xlfn.IFERROR(MAX(_xlfn.MODE.MULT(AC24:AG24)),"")</f>
        <v>3</v>
      </c>
      <c r="AI24" s="634"/>
    </row>
    <row r="25" spans="1:35" s="82" customFormat="1" ht="24.75" customHeight="1">
      <c r="A25" s="607">
        <f>'[1]SEPG-F-007'!B18</f>
        <v>2</v>
      </c>
      <c r="B25" s="605" t="str">
        <f>'SEPG-F-007'!C11</f>
        <v>2. Incumplimiento normativo asociado TIC.</v>
      </c>
      <c r="C25" s="605"/>
      <c r="D25" s="605"/>
      <c r="E25" s="605"/>
      <c r="F25" s="605"/>
      <c r="G25" s="605"/>
      <c r="H25" s="217" t="s">
        <v>42</v>
      </c>
      <c r="I25" s="109">
        <v>1</v>
      </c>
      <c r="J25" s="109">
        <v>2</v>
      </c>
      <c r="K25" s="109">
        <v>3</v>
      </c>
      <c r="L25" s="109">
        <v>2</v>
      </c>
      <c r="M25" s="109"/>
      <c r="N25" s="218">
        <f t="shared" si="0"/>
        <v>2</v>
      </c>
      <c r="O25" s="219" t="str">
        <f>_xlfn.IFERROR(IF(H25="P",IF(COUNT(J25:M25)&gt;1,VLOOKUP(N25,$A$15:$J$18,6,0),""),IF(COUNT(J25:M25)&gt;1,VLOOKUP(N25,$K$15:$T$18,5,0),"")),"")</f>
        <v>Improbable (D)</v>
      </c>
      <c r="P25" s="610">
        <f>_xlfn.IFERROR(N25*N26,"")</f>
        <v>14</v>
      </c>
      <c r="Q25" s="603" t="str">
        <f>_xlfn.IFERROR(VLOOKUP(P25,'[1]DB'!$B$37:$D$61,2,FALSE),"")</f>
        <v>Riesgo Moderado (Z-9)</v>
      </c>
      <c r="U25" s="493"/>
      <c r="V25" s="503"/>
      <c r="W25" s="503"/>
      <c r="X25" s="503"/>
      <c r="Y25" s="503"/>
      <c r="Z25" s="503"/>
      <c r="AA25" s="503"/>
      <c r="AB25" s="200" t="str">
        <f>AB16</f>
        <v>M</v>
      </c>
      <c r="AC25" s="198">
        <v>3</v>
      </c>
      <c r="AD25" s="198">
        <v>3</v>
      </c>
      <c r="AE25" s="198">
        <v>3</v>
      </c>
      <c r="AF25" s="198">
        <v>3</v>
      </c>
      <c r="AG25" s="198">
        <v>3</v>
      </c>
      <c r="AH25" s="199">
        <f>_xlfn.IFERROR(MAX(_xlfn.MODE.MULT(AC25:AG25)),"")</f>
        <v>3</v>
      </c>
      <c r="AI25" s="634"/>
    </row>
    <row r="26" spans="1:35" s="82" customFormat="1" ht="24.75" customHeight="1" thickBot="1">
      <c r="A26" s="608"/>
      <c r="B26" s="606"/>
      <c r="C26" s="606"/>
      <c r="D26" s="606"/>
      <c r="E26" s="606"/>
      <c r="F26" s="606"/>
      <c r="G26" s="606"/>
      <c r="H26" s="224" t="s">
        <v>43</v>
      </c>
      <c r="I26" s="112">
        <v>6</v>
      </c>
      <c r="J26" s="112">
        <v>7</v>
      </c>
      <c r="K26" s="112">
        <v>7</v>
      </c>
      <c r="L26" s="112">
        <v>6</v>
      </c>
      <c r="M26" s="112"/>
      <c r="N26" s="225">
        <f t="shared" si="0"/>
        <v>7</v>
      </c>
      <c r="O26" s="226" t="str">
        <f>_xlfn.IFERROR(IF(H26="P",IF(COUNT(I26:M26)&gt;1,VLOOKUP(N26,$A$15:$J$18,6,0),""),IF(COUNT(I26:M26)&gt;1,VLOOKUP(N26,$K$15:$T$18,5,0),"")),"")</f>
        <v>Moderado</v>
      </c>
      <c r="P26" s="611"/>
      <c r="Q26" s="604"/>
      <c r="U26" s="493"/>
      <c r="V26" s="503"/>
      <c r="W26" s="503"/>
      <c r="X26" s="503"/>
      <c r="Y26" s="503"/>
      <c r="Z26" s="503"/>
      <c r="AA26" s="503"/>
      <c r="AB26" s="200" t="str">
        <f>AB17</f>
        <v>C</v>
      </c>
      <c r="AC26" s="198">
        <v>3</v>
      </c>
      <c r="AD26" s="198">
        <v>3</v>
      </c>
      <c r="AE26" s="198">
        <v>3</v>
      </c>
      <c r="AF26" s="198">
        <v>3</v>
      </c>
      <c r="AG26" s="198">
        <v>3</v>
      </c>
      <c r="AH26" s="199">
        <f>_xlfn.IFERROR(MAX(_xlfn.MODE.MULT(AC26:AG26)),"")</f>
        <v>3</v>
      </c>
      <c r="AI26" s="634"/>
    </row>
    <row r="27" spans="1:35" s="82" customFormat="1" ht="24.75" customHeight="1" thickBot="1">
      <c r="A27" s="607">
        <f>'[1]SEPG-F-007'!B19</f>
        <v>3</v>
      </c>
      <c r="B27" s="605" t="str">
        <f>'SEPG-F-007'!C12</f>
        <v>3. Indisponibilidad de los servicios  tecnológicos.</v>
      </c>
      <c r="C27" s="605"/>
      <c r="D27" s="605"/>
      <c r="E27" s="605"/>
      <c r="F27" s="605"/>
      <c r="G27" s="605"/>
      <c r="H27" s="217" t="s">
        <v>42</v>
      </c>
      <c r="I27" s="109">
        <v>2</v>
      </c>
      <c r="J27" s="109">
        <v>2</v>
      </c>
      <c r="K27" s="109">
        <v>2</v>
      </c>
      <c r="L27" s="109">
        <v>2</v>
      </c>
      <c r="M27" s="109"/>
      <c r="N27" s="218">
        <f t="shared" si="0"/>
        <v>2</v>
      </c>
      <c r="O27" s="219" t="str">
        <f>_xlfn.IFERROR(IF(H27="P",IF(COUNT(J27:M27)&gt;1,VLOOKUP(N27,$A$15:$J$18,6,0),""),IF(COUNT(J27:M27)&gt;1,VLOOKUP(N27,$K$15:$T$18,5,0),"")),"")</f>
        <v>Improbable (D)</v>
      </c>
      <c r="P27" s="610">
        <f>_xlfn.IFERROR(N27*N28,"")</f>
        <v>14</v>
      </c>
      <c r="Q27" s="603" t="str">
        <f>_xlfn.IFERROR(VLOOKUP(P27,'[1]DB'!$B$37:$D$61,2,FALSE),"")</f>
        <v>Riesgo Moderado (Z-9)</v>
      </c>
      <c r="U27" s="632"/>
      <c r="V27" s="504"/>
      <c r="W27" s="504"/>
      <c r="X27" s="504"/>
      <c r="Y27" s="504"/>
      <c r="Z27" s="504"/>
      <c r="AA27" s="504"/>
      <c r="AB27" s="201" t="str">
        <f>AB18</f>
        <v>A</v>
      </c>
      <c r="AC27" s="198">
        <v>3</v>
      </c>
      <c r="AD27" s="198">
        <v>3</v>
      </c>
      <c r="AE27" s="198">
        <v>3</v>
      </c>
      <c r="AF27" s="198">
        <v>3</v>
      </c>
      <c r="AG27" s="198">
        <v>3</v>
      </c>
      <c r="AH27" s="199">
        <f>_xlfn.IFERROR(MAX(_xlfn.MODE.MULT(AC27:AG27)),"")</f>
        <v>3</v>
      </c>
      <c r="AI27" s="635"/>
    </row>
    <row r="28" spans="1:35" s="82" customFormat="1" ht="24.75" customHeight="1" thickBot="1">
      <c r="A28" s="608"/>
      <c r="B28" s="606"/>
      <c r="C28" s="606"/>
      <c r="D28" s="606"/>
      <c r="E28" s="606"/>
      <c r="F28" s="606"/>
      <c r="G28" s="606"/>
      <c r="H28" s="224" t="s">
        <v>43</v>
      </c>
      <c r="I28" s="112">
        <v>11</v>
      </c>
      <c r="J28" s="112">
        <v>7</v>
      </c>
      <c r="K28" s="112">
        <v>7</v>
      </c>
      <c r="L28" s="112">
        <v>7</v>
      </c>
      <c r="M28" s="112"/>
      <c r="N28" s="225">
        <f t="shared" si="0"/>
        <v>7</v>
      </c>
      <c r="O28" s="226" t="str">
        <f>_xlfn.IFERROR(IF(H28="P",IF(COUNT(I28:M28)&gt;1,VLOOKUP(N28,$A$15:$J$18,6,0),""),IF(COUNT(I28:M28)&gt;1,VLOOKUP(N28,$K$15:$T$18,5,0),"")),"")</f>
        <v>Moderado</v>
      </c>
      <c r="P28" s="611"/>
      <c r="Q28" s="604"/>
      <c r="U28" s="492"/>
      <c r="V28" s="499"/>
      <c r="W28" s="499"/>
      <c r="X28" s="499"/>
      <c r="Y28" s="499"/>
      <c r="Z28" s="499"/>
      <c r="AA28" s="499"/>
      <c r="AB28" s="202"/>
      <c r="AC28" s="198"/>
      <c r="AD28" s="198"/>
      <c r="AE28" s="198"/>
      <c r="AF28" s="198"/>
      <c r="AG28" s="198"/>
      <c r="AH28" s="199"/>
      <c r="AI28" s="495"/>
    </row>
    <row r="29" spans="1:35" s="82" customFormat="1" ht="24.75" customHeight="1">
      <c r="A29" s="607">
        <v>4</v>
      </c>
      <c r="B29" s="605" t="str">
        <f>'SEPG-F-007'!C13</f>
        <v>4. Reducción de recursos presupuestales por inadecuada ejecución presupuestal.</v>
      </c>
      <c r="C29" s="605"/>
      <c r="D29" s="605"/>
      <c r="E29" s="605"/>
      <c r="F29" s="605"/>
      <c r="G29" s="605"/>
      <c r="H29" s="217" t="s">
        <v>42</v>
      </c>
      <c r="I29" s="109">
        <v>1</v>
      </c>
      <c r="J29" s="109">
        <v>3</v>
      </c>
      <c r="K29" s="109">
        <v>2</v>
      </c>
      <c r="L29" s="109">
        <v>2</v>
      </c>
      <c r="M29" s="109"/>
      <c r="N29" s="218">
        <f t="shared" si="0"/>
        <v>2</v>
      </c>
      <c r="O29" s="219" t="str">
        <f>_xlfn.IFERROR(IF(H29="P",IF(COUNT(J29:M29)&gt;1,VLOOKUP(N29,$A$15:$J$18,6,0),""),IF(COUNT(J29:M29)&gt;1,VLOOKUP(N29,$K$15:$T$18,5,0),"")),"")</f>
        <v>Improbable (D)</v>
      </c>
      <c r="P29" s="610">
        <f>_xlfn.IFERROR(N29*N30,"")</f>
        <v>12</v>
      </c>
      <c r="Q29" s="603" t="str">
        <f>_xlfn.IFERROR(VLOOKUP(P29,'[1]DB'!$B$37:$D$61,2,FALSE),"")</f>
        <v>Riesgo Bajo (Z-5)</v>
      </c>
      <c r="U29" s="493"/>
      <c r="V29" s="500"/>
      <c r="W29" s="500"/>
      <c r="X29" s="500"/>
      <c r="Y29" s="500"/>
      <c r="Z29" s="500"/>
      <c r="AA29" s="500"/>
      <c r="AB29" s="200"/>
      <c r="AC29" s="203"/>
      <c r="AD29" s="203"/>
      <c r="AE29" s="203"/>
      <c r="AF29" s="203"/>
      <c r="AG29" s="204"/>
      <c r="AH29" s="205"/>
      <c r="AI29" s="496"/>
    </row>
    <row r="30" spans="1:35" s="82" customFormat="1" ht="24.75" customHeight="1" thickBot="1">
      <c r="A30" s="608"/>
      <c r="B30" s="606"/>
      <c r="C30" s="606"/>
      <c r="D30" s="606"/>
      <c r="E30" s="606"/>
      <c r="F30" s="606"/>
      <c r="G30" s="606"/>
      <c r="H30" s="224" t="s">
        <v>43</v>
      </c>
      <c r="I30" s="112">
        <v>6</v>
      </c>
      <c r="J30" s="112">
        <v>7</v>
      </c>
      <c r="K30" s="112">
        <v>6</v>
      </c>
      <c r="L30" s="112">
        <v>6</v>
      </c>
      <c r="M30" s="112"/>
      <c r="N30" s="225">
        <f t="shared" si="0"/>
        <v>6</v>
      </c>
      <c r="O30" s="226" t="str">
        <f>_xlfn.IFERROR(IF(H30="P",IF(COUNT(I30:M30)&gt;1,VLOOKUP(N30,$A$15:$J$18,6,0),""),IF(COUNT(I30:M30)&gt;1,VLOOKUP(N30,$K$15:$T$18,5,0),"")),"")</f>
        <v>Menor</v>
      </c>
      <c r="P30" s="611"/>
      <c r="Q30" s="604"/>
      <c r="U30" s="493"/>
      <c r="V30" s="500"/>
      <c r="W30" s="500"/>
      <c r="X30" s="500"/>
      <c r="Y30" s="500"/>
      <c r="Z30" s="500"/>
      <c r="AA30" s="500"/>
      <c r="AB30" s="200"/>
      <c r="AC30" s="203"/>
      <c r="AD30" s="203"/>
      <c r="AE30" s="203"/>
      <c r="AF30" s="203"/>
      <c r="AG30" s="204"/>
      <c r="AH30" s="205"/>
      <c r="AI30" s="496"/>
    </row>
    <row r="31" spans="1:35" s="82" customFormat="1" ht="24.75" customHeight="1">
      <c r="A31" s="607">
        <v>5</v>
      </c>
      <c r="B31" s="605" t="str">
        <f>'SEPG-F-007'!C14</f>
        <v>5. Incumplimiento del plan de acción de TI.</v>
      </c>
      <c r="C31" s="605"/>
      <c r="D31" s="605"/>
      <c r="E31" s="605"/>
      <c r="F31" s="605"/>
      <c r="G31" s="605"/>
      <c r="H31" s="217" t="s">
        <v>42</v>
      </c>
      <c r="I31" s="109">
        <v>1</v>
      </c>
      <c r="J31" s="109">
        <v>2</v>
      </c>
      <c r="K31" s="109">
        <v>2</v>
      </c>
      <c r="L31" s="109">
        <v>2</v>
      </c>
      <c r="M31" s="109"/>
      <c r="N31" s="218">
        <f t="shared" si="0"/>
        <v>2</v>
      </c>
      <c r="O31" s="219" t="str">
        <f>_xlfn.IFERROR(IF(H31="P",IF(COUNT(J31:M31)&gt;1,VLOOKUP(N31,$A$15:$J$18,6,0),""),IF(COUNT(J31:M31)&gt;1,VLOOKUP(N31,$K$15:$T$18,5,0),"")),"")</f>
        <v>Improbable (D)</v>
      </c>
      <c r="P31" s="610">
        <f>_xlfn.IFERROR(N31*N32,"")</f>
        <v>14</v>
      </c>
      <c r="Q31" s="603" t="str">
        <f>_xlfn.IFERROR(VLOOKUP(P31,'[1]DB'!$B$37:$D$61,2,FALSE),"")</f>
        <v>Riesgo Moderado (Z-9)</v>
      </c>
      <c r="U31" s="493"/>
      <c r="V31" s="500"/>
      <c r="W31" s="500"/>
      <c r="X31" s="500"/>
      <c r="Y31" s="500"/>
      <c r="Z31" s="500"/>
      <c r="AA31" s="500"/>
      <c r="AB31" s="200"/>
      <c r="AC31" s="203"/>
      <c r="AD31" s="203"/>
      <c r="AE31" s="203"/>
      <c r="AF31" s="203"/>
      <c r="AG31" s="204"/>
      <c r="AH31" s="205"/>
      <c r="AI31" s="496"/>
    </row>
    <row r="32" spans="1:35" s="82" customFormat="1" ht="24.75" customHeight="1" thickBot="1">
      <c r="A32" s="608"/>
      <c r="B32" s="606"/>
      <c r="C32" s="606"/>
      <c r="D32" s="606"/>
      <c r="E32" s="606"/>
      <c r="F32" s="606"/>
      <c r="G32" s="606"/>
      <c r="H32" s="224" t="s">
        <v>43</v>
      </c>
      <c r="I32" s="112">
        <v>6</v>
      </c>
      <c r="J32" s="112">
        <v>7</v>
      </c>
      <c r="K32" s="112">
        <v>7</v>
      </c>
      <c r="L32" s="112">
        <v>7</v>
      </c>
      <c r="M32" s="112"/>
      <c r="N32" s="225">
        <f t="shared" si="0"/>
        <v>7</v>
      </c>
      <c r="O32" s="226" t="str">
        <f>_xlfn.IFERROR(IF(H32="P",IF(COUNT(I32:M32)&gt;1,VLOOKUP(N32,$A$15:$J$18,6,0),""),IF(COUNT(I32:M32)&gt;1,VLOOKUP(N32,$K$15:$T$18,5,0),"")),"")</f>
        <v>Moderado</v>
      </c>
      <c r="P32" s="611"/>
      <c r="Q32" s="604"/>
      <c r="U32" s="494"/>
      <c r="V32" s="501"/>
      <c r="W32" s="501"/>
      <c r="X32" s="501"/>
      <c r="Y32" s="501"/>
      <c r="Z32" s="501"/>
      <c r="AA32" s="501"/>
      <c r="AB32" s="206"/>
      <c r="AC32" s="207"/>
      <c r="AD32" s="207"/>
      <c r="AE32" s="207"/>
      <c r="AF32" s="207"/>
      <c r="AG32" s="208"/>
      <c r="AH32" s="209"/>
      <c r="AI32" s="497"/>
    </row>
    <row r="33" spans="1:35" s="82" customFormat="1" ht="24.75" customHeight="1">
      <c r="A33" s="607">
        <v>6</v>
      </c>
      <c r="B33" s="605" t="str">
        <f>'SEPG-F-007'!C15</f>
        <v>6. Pérdida de la confidencialidad e integridad de la información.</v>
      </c>
      <c r="C33" s="605"/>
      <c r="D33" s="605"/>
      <c r="E33" s="605"/>
      <c r="F33" s="605"/>
      <c r="G33" s="605"/>
      <c r="H33" s="217" t="s">
        <v>42</v>
      </c>
      <c r="I33" s="109">
        <v>3</v>
      </c>
      <c r="J33" s="109">
        <v>3</v>
      </c>
      <c r="K33" s="109">
        <v>3</v>
      </c>
      <c r="L33" s="109">
        <v>3</v>
      </c>
      <c r="M33" s="109"/>
      <c r="N33" s="218">
        <f t="shared" si="0"/>
        <v>3</v>
      </c>
      <c r="O33" s="219" t="str">
        <f>_xlfn.IFERROR(IF(H33="P",IF(COUNT(J33:M33)&gt;1,VLOOKUP(N33,$A$15:$J$18,6,0),""),IF(COUNT(J33:M33)&gt;1,VLOOKUP(N33,$K$15:$T$18,5,0),"")),"")</f>
        <v>Posible (C)</v>
      </c>
      <c r="P33" s="610">
        <f>_xlfn.IFERROR(N33*N34,"")</f>
        <v>33</v>
      </c>
      <c r="Q33" s="603" t="str">
        <f>_xlfn.IFERROR(VLOOKUP(P33,'[1]DB'!$B$37:$D$61,2,FALSE),"")</f>
        <v>Riesgo Extremo (Z-19)</v>
      </c>
      <c r="U33" s="492"/>
      <c r="V33" s="499"/>
      <c r="W33" s="499"/>
      <c r="X33" s="499"/>
      <c r="Y33" s="499"/>
      <c r="Z33" s="499"/>
      <c r="AA33" s="499"/>
      <c r="AB33" s="202"/>
      <c r="AC33" s="198"/>
      <c r="AD33" s="198"/>
      <c r="AE33" s="198"/>
      <c r="AF33" s="198"/>
      <c r="AG33" s="210"/>
      <c r="AH33" s="199"/>
      <c r="AI33" s="495"/>
    </row>
    <row r="34" spans="1:35" s="82" customFormat="1" ht="24.75" customHeight="1" thickBot="1">
      <c r="A34" s="608"/>
      <c r="B34" s="606"/>
      <c r="C34" s="606"/>
      <c r="D34" s="606"/>
      <c r="E34" s="606"/>
      <c r="F34" s="606"/>
      <c r="G34" s="606"/>
      <c r="H34" s="224" t="s">
        <v>43</v>
      </c>
      <c r="I34" s="112">
        <v>11</v>
      </c>
      <c r="J34" s="112">
        <v>11</v>
      </c>
      <c r="K34" s="112">
        <v>11</v>
      </c>
      <c r="L34" s="112">
        <v>11</v>
      </c>
      <c r="M34" s="112"/>
      <c r="N34" s="225">
        <f t="shared" si="0"/>
        <v>11</v>
      </c>
      <c r="O34" s="226" t="str">
        <f>_xlfn.IFERROR(IF(H34="P",IF(COUNT(I34:M34)&gt;1,VLOOKUP(N34,$A$15:$J$18,6,0),""),IF(COUNT(I34:M34)&gt;1,VLOOKUP(N34,$K$15:$T$18,5,0),"")),"")</f>
        <v>Mayor</v>
      </c>
      <c r="P34" s="611"/>
      <c r="Q34" s="604"/>
      <c r="U34" s="493"/>
      <c r="V34" s="500"/>
      <c r="W34" s="500"/>
      <c r="X34" s="500"/>
      <c r="Y34" s="500"/>
      <c r="Z34" s="500"/>
      <c r="AA34" s="500"/>
      <c r="AB34" s="200"/>
      <c r="AC34" s="203"/>
      <c r="AD34" s="203"/>
      <c r="AE34" s="203"/>
      <c r="AF34" s="203"/>
      <c r="AG34" s="204"/>
      <c r="AH34" s="205"/>
      <c r="AI34" s="496"/>
    </row>
    <row r="35" spans="1:35" s="82" customFormat="1" ht="24.75" customHeight="1">
      <c r="A35" s="607">
        <v>7</v>
      </c>
      <c r="B35" s="605" t="str">
        <f>'SEPG-F-007'!C16</f>
        <v>7. No cumplir con los objetivos de los proyectos TI.</v>
      </c>
      <c r="C35" s="605"/>
      <c r="D35" s="605"/>
      <c r="E35" s="605"/>
      <c r="F35" s="605"/>
      <c r="G35" s="605"/>
      <c r="H35" s="217" t="s">
        <v>42</v>
      </c>
      <c r="I35" s="109">
        <v>3</v>
      </c>
      <c r="J35" s="109">
        <v>2</v>
      </c>
      <c r="K35" s="109">
        <v>3</v>
      </c>
      <c r="L35" s="109">
        <v>3</v>
      </c>
      <c r="M35" s="109"/>
      <c r="N35" s="218">
        <f t="shared" si="0"/>
        <v>3</v>
      </c>
      <c r="O35" s="219" t="str">
        <f>_xlfn.IFERROR(IF(H35="P",IF(COUNT(J35:M35)&gt;1,VLOOKUP(N35,$A$15:$J$18,6,0),""),IF(COUNT(J35:M35)&gt;1,VLOOKUP(N35,$K$15:$T$18,5,0),"")),"")</f>
        <v>Posible (C)</v>
      </c>
      <c r="P35" s="610">
        <f>_xlfn.IFERROR(N35*N36,"")</f>
        <v>21</v>
      </c>
      <c r="Q35" s="603" t="str">
        <f>_xlfn.IFERROR(VLOOKUP(P35,'[1]DB'!$B$37:$D$61,2,FALSE),"")</f>
        <v>Riesgo Alto (Z-13)</v>
      </c>
      <c r="U35" s="493"/>
      <c r="V35" s="500"/>
      <c r="W35" s="500"/>
      <c r="X35" s="500"/>
      <c r="Y35" s="500"/>
      <c r="Z35" s="500"/>
      <c r="AA35" s="500"/>
      <c r="AB35" s="200"/>
      <c r="AC35" s="203"/>
      <c r="AD35" s="203"/>
      <c r="AE35" s="203"/>
      <c r="AF35" s="203"/>
      <c r="AG35" s="204"/>
      <c r="AH35" s="205"/>
      <c r="AI35" s="496"/>
    </row>
    <row r="36" spans="1:35" s="82" customFormat="1" ht="24.75" customHeight="1" thickBot="1">
      <c r="A36" s="608"/>
      <c r="B36" s="606"/>
      <c r="C36" s="606"/>
      <c r="D36" s="606"/>
      <c r="E36" s="606"/>
      <c r="F36" s="606"/>
      <c r="G36" s="606"/>
      <c r="H36" s="224" t="s">
        <v>43</v>
      </c>
      <c r="I36" s="112">
        <v>11</v>
      </c>
      <c r="J36" s="112">
        <v>7</v>
      </c>
      <c r="K36" s="112">
        <v>7</v>
      </c>
      <c r="L36" s="112">
        <v>7</v>
      </c>
      <c r="M36" s="112"/>
      <c r="N36" s="225">
        <f t="shared" si="0"/>
        <v>7</v>
      </c>
      <c r="O36" s="226" t="str">
        <f>_xlfn.IFERROR(IF(H36="P",IF(COUNT(I36:M36)&gt;1,VLOOKUP(N36,$A$15:$J$18,6,0),""),IF(COUNT(I36:M36)&gt;1,VLOOKUP(N36,$K$15:$T$18,5,0),"")),"")</f>
        <v>Moderado</v>
      </c>
      <c r="P36" s="611"/>
      <c r="Q36" s="604"/>
      <c r="U36" s="493"/>
      <c r="V36" s="500"/>
      <c r="W36" s="500"/>
      <c r="X36" s="500"/>
      <c r="Y36" s="500"/>
      <c r="Z36" s="500"/>
      <c r="AA36" s="500"/>
      <c r="AB36" s="200"/>
      <c r="AC36" s="203"/>
      <c r="AD36" s="203"/>
      <c r="AE36" s="203"/>
      <c r="AF36" s="203"/>
      <c r="AG36" s="204"/>
      <c r="AH36" s="205"/>
      <c r="AI36" s="496"/>
    </row>
    <row r="37" spans="1:35" s="82" customFormat="1" ht="24.75" customHeight="1">
      <c r="A37" s="631"/>
      <c r="B37" s="612"/>
      <c r="C37" s="612"/>
      <c r="D37" s="612"/>
      <c r="E37" s="612"/>
      <c r="F37" s="612"/>
      <c r="G37" s="612"/>
      <c r="H37" s="358"/>
      <c r="I37" s="115"/>
      <c r="J37" s="115"/>
      <c r="K37" s="115"/>
      <c r="L37" s="115"/>
      <c r="M37" s="115"/>
      <c r="N37" s="359">
        <f t="shared" si="0"/>
      </c>
      <c r="O37" s="360">
        <f>_xlfn.IFERROR(IF(H37="P",IF(COUNT(J37:M37)&gt;1,VLOOKUP(N37,$A$15:$J$18,6,0),""),IF(COUNT(J37:M37)&gt;1,VLOOKUP(N37,$K$15:$T$18,5,0),"")),"")</f>
      </c>
      <c r="P37" s="613">
        <f>_xlfn.IFERROR(N37*N38,"")</f>
      </c>
      <c r="Q37" s="613">
        <f>_xlfn.IFERROR(VLOOKUP(P37,'[1]DB'!$B$37:$D$61,2,FALSE),"")</f>
      </c>
      <c r="U37" s="494"/>
      <c r="V37" s="501"/>
      <c r="W37" s="501"/>
      <c r="X37" s="501"/>
      <c r="Y37" s="501"/>
      <c r="Z37" s="501"/>
      <c r="AA37" s="501"/>
      <c r="AB37" s="206"/>
      <c r="AC37" s="207"/>
      <c r="AD37" s="207"/>
      <c r="AE37" s="207"/>
      <c r="AF37" s="207"/>
      <c r="AG37" s="208"/>
      <c r="AH37" s="209"/>
      <c r="AI37" s="497"/>
    </row>
    <row r="38" spans="1:35" s="82" customFormat="1" ht="24.75" customHeight="1">
      <c r="A38" s="594"/>
      <c r="B38" s="595"/>
      <c r="C38" s="595"/>
      <c r="D38" s="595"/>
      <c r="E38" s="595"/>
      <c r="F38" s="595"/>
      <c r="G38" s="595"/>
      <c r="H38" s="220"/>
      <c r="I38" s="130"/>
      <c r="J38" s="130"/>
      <c r="K38" s="130"/>
      <c r="L38" s="130"/>
      <c r="M38" s="130"/>
      <c r="N38" s="221">
        <f t="shared" si="0"/>
      </c>
      <c r="O38" s="222">
        <f>_xlfn.IFERROR(IF(H38="P",IF(COUNT(I38:M38)&gt;1,VLOOKUP(N38,$A$15:$J$18,6,0),""),IF(COUNT(I38:M38)&gt;1,VLOOKUP(N38,$K$15:$T$18,5,0),"")),"")</f>
      </c>
      <c r="P38" s="596"/>
      <c r="Q38" s="596"/>
      <c r="U38" s="536"/>
      <c r="V38" s="538"/>
      <c r="W38" s="538"/>
      <c r="X38" s="538"/>
      <c r="Y38" s="538"/>
      <c r="Z38" s="538"/>
      <c r="AA38" s="538"/>
      <c r="AB38" s="197"/>
      <c r="AC38" s="211"/>
      <c r="AD38" s="211"/>
      <c r="AE38" s="211"/>
      <c r="AF38" s="211"/>
      <c r="AG38" s="211"/>
      <c r="AH38" s="212"/>
      <c r="AI38" s="540"/>
    </row>
    <row r="39" spans="1:35" s="82" customFormat="1" ht="24.75" customHeight="1">
      <c r="A39" s="630"/>
      <c r="B39" s="609"/>
      <c r="C39" s="609"/>
      <c r="D39" s="609"/>
      <c r="E39" s="609"/>
      <c r="F39" s="609"/>
      <c r="G39" s="609"/>
      <c r="H39" s="220"/>
      <c r="I39" s="130"/>
      <c r="J39" s="130"/>
      <c r="K39" s="130"/>
      <c r="L39" s="130"/>
      <c r="M39" s="130"/>
      <c r="N39" s="221">
        <f t="shared" si="0"/>
      </c>
      <c r="O39" s="222">
        <f>_xlfn.IFERROR(IF(H39="P",IF(COUNT(J39:M39)&gt;1,VLOOKUP(N39,$A$15:$J$18,6,0),""),IF(COUNT(J39:M39)&gt;1,VLOOKUP(N39,$K$15:$T$18,5,0),"")),"")</f>
      </c>
      <c r="P39" s="596">
        <f>_xlfn.IFERROR(N39*N40,"")</f>
      </c>
      <c r="Q39" s="596">
        <f>_xlfn.IFERROR(VLOOKUP(P39,'[1]DB'!$B$37:$D$61,2,FALSE),"")</f>
      </c>
      <c r="U39" s="493"/>
      <c r="V39" s="500"/>
      <c r="W39" s="500"/>
      <c r="X39" s="500"/>
      <c r="Y39" s="500"/>
      <c r="Z39" s="500"/>
      <c r="AA39" s="500"/>
      <c r="AB39" s="200"/>
      <c r="AC39" s="203"/>
      <c r="AD39" s="203"/>
      <c r="AE39" s="203"/>
      <c r="AF39" s="203"/>
      <c r="AG39" s="203"/>
      <c r="AH39" s="205"/>
      <c r="AI39" s="496"/>
    </row>
    <row r="40" spans="1:35" s="82" customFormat="1" ht="24.75" customHeight="1" thickBot="1">
      <c r="A40" s="631"/>
      <c r="B40" s="609"/>
      <c r="C40" s="609"/>
      <c r="D40" s="609"/>
      <c r="E40" s="609"/>
      <c r="F40" s="609"/>
      <c r="G40" s="609"/>
      <c r="H40" s="220"/>
      <c r="I40" s="130"/>
      <c r="J40" s="130"/>
      <c r="K40" s="130"/>
      <c r="L40" s="130"/>
      <c r="M40" s="130"/>
      <c r="N40" s="221">
        <f t="shared" si="0"/>
      </c>
      <c r="O40" s="222">
        <f>_xlfn.IFERROR(IF(H40="P",IF(COUNT(I40:M40)&gt;1,VLOOKUP(N40,$A$15:$J$18,6,0),""),IF(COUNT(I40:M40)&gt;1,VLOOKUP(N40,$K$15:$T$18,5,0),"")),"")</f>
      </c>
      <c r="P40" s="596"/>
      <c r="Q40" s="596"/>
      <c r="U40" s="537"/>
      <c r="V40" s="539"/>
      <c r="W40" s="539"/>
      <c r="X40" s="539"/>
      <c r="Y40" s="539"/>
      <c r="Z40" s="539"/>
      <c r="AA40" s="539"/>
      <c r="AB40" s="213"/>
      <c r="AC40" s="214"/>
      <c r="AD40" s="214"/>
      <c r="AE40" s="214"/>
      <c r="AF40" s="215"/>
      <c r="AG40" s="215"/>
      <c r="AH40" s="216"/>
      <c r="AI40" s="541"/>
    </row>
    <row r="41" spans="1:35" s="82" customFormat="1" ht="24.75" customHeight="1">
      <c r="A41" s="594"/>
      <c r="B41" s="595"/>
      <c r="C41" s="595"/>
      <c r="D41" s="595"/>
      <c r="E41" s="595"/>
      <c r="F41" s="595"/>
      <c r="G41" s="595"/>
      <c r="H41" s="220"/>
      <c r="I41" s="130"/>
      <c r="J41" s="130"/>
      <c r="K41" s="130"/>
      <c r="L41" s="130"/>
      <c r="M41" s="130"/>
      <c r="N41" s="221">
        <f t="shared" si="0"/>
      </c>
      <c r="O41" s="222">
        <f>_xlfn.IFERROR(IF(H41="P",IF(COUNT(J41:M41)&gt;1,VLOOKUP(N41,$A$15:$J$18,6,0),""),IF(COUNT(J41:M41)&gt;1,VLOOKUP(N41,$K$15:$T$18,5,0),"")),"")</f>
      </c>
      <c r="P41" s="596">
        <f>_xlfn.IFERROR(N41*N42,"")</f>
      </c>
      <c r="Q41" s="596">
        <f>_xlfn.IFERROR(VLOOKUP(P41,'[1]DB'!$B$37:$D$61,2,FALSE),"")</f>
      </c>
      <c r="U41" s="194" t="s">
        <v>263</v>
      </c>
      <c r="V41" s="194"/>
      <c r="W41" s="194"/>
      <c r="X41" s="194"/>
      <c r="Y41" s="194"/>
      <c r="Z41" s="194"/>
      <c r="AA41" s="194"/>
      <c r="AB41" s="194"/>
      <c r="AC41" s="194"/>
      <c r="AD41" s="194"/>
      <c r="AE41" s="194"/>
      <c r="AF41" s="194"/>
      <c r="AG41" s="194"/>
      <c r="AH41" s="194"/>
      <c r="AI41" s="195"/>
    </row>
    <row r="42" spans="1:35" s="82" customFormat="1" ht="24.75" customHeight="1">
      <c r="A42" s="594"/>
      <c r="B42" s="595"/>
      <c r="C42" s="595"/>
      <c r="D42" s="595"/>
      <c r="E42" s="595"/>
      <c r="F42" s="595"/>
      <c r="G42" s="595"/>
      <c r="H42" s="220"/>
      <c r="I42" s="130"/>
      <c r="J42" s="130"/>
      <c r="K42" s="130"/>
      <c r="L42" s="130"/>
      <c r="M42" s="130"/>
      <c r="N42" s="221">
        <f t="shared" si="0"/>
      </c>
      <c r="O42" s="222">
        <f>_xlfn.IFERROR(IF(H42="P",IF(COUNT(I42:M42)&gt;1,VLOOKUP(N42,$A$15:$J$18,6,0),""),IF(COUNT(I42:M42)&gt;1,VLOOKUP(N42,$K$15:$T$18,5,0),"")),"")</f>
      </c>
      <c r="P42" s="596"/>
      <c r="Q42" s="596"/>
      <c r="U42" s="194" t="s">
        <v>264</v>
      </c>
      <c r="V42" s="195"/>
      <c r="W42" s="195"/>
      <c r="X42" s="195"/>
      <c r="Y42" s="195"/>
      <c r="Z42" s="195"/>
      <c r="AA42" s="195"/>
      <c r="AB42" s="195"/>
      <c r="AC42" s="195"/>
      <c r="AD42" s="195"/>
      <c r="AE42" s="195"/>
      <c r="AF42" s="195"/>
      <c r="AG42" s="195"/>
      <c r="AH42" s="195"/>
      <c r="AI42" s="195"/>
    </row>
    <row r="43" spans="1:27" s="82" customFormat="1" ht="24.75" customHeight="1" hidden="1">
      <c r="A43" s="614" t="e">
        <f>'[1]SEPG-F-007'!#REF!</f>
        <v>#REF!</v>
      </c>
      <c r="B43" s="616" t="e">
        <f>IF(COUNTA('[1]SEPG-F-007'!#REF!)&gt;0,'[1]SEPG-F-007'!#REF!,"")</f>
        <v>#REF!</v>
      </c>
      <c r="C43" s="612"/>
      <c r="D43" s="612"/>
      <c r="E43" s="612"/>
      <c r="F43" s="612"/>
      <c r="G43" s="617"/>
      <c r="H43" s="128" t="s">
        <v>42</v>
      </c>
      <c r="I43" s="223"/>
      <c r="J43" s="115"/>
      <c r="K43" s="115"/>
      <c r="L43" s="115"/>
      <c r="M43" s="115"/>
      <c r="N43" s="115"/>
      <c r="O43" s="115"/>
      <c r="P43" s="115"/>
      <c r="Q43" s="115"/>
      <c r="R43" s="109"/>
      <c r="S43" s="109"/>
      <c r="T43" s="187"/>
      <c r="U43" s="81"/>
      <c r="V43" s="81"/>
      <c r="W43" s="81"/>
      <c r="X43" s="81"/>
      <c r="Y43" s="81"/>
      <c r="Z43" s="81"/>
      <c r="AA43" s="81"/>
    </row>
    <row r="44" spans="1:27" s="82" customFormat="1" ht="24.75" customHeight="1" hidden="1">
      <c r="A44" s="615"/>
      <c r="B44" s="618"/>
      <c r="C44" s="619"/>
      <c r="D44" s="619"/>
      <c r="E44" s="619"/>
      <c r="F44" s="619"/>
      <c r="G44" s="620"/>
      <c r="H44" s="110" t="s">
        <v>43</v>
      </c>
      <c r="I44" s="111"/>
      <c r="J44" s="112"/>
      <c r="K44" s="112"/>
      <c r="L44" s="112"/>
      <c r="M44" s="112"/>
      <c r="N44" s="112"/>
      <c r="O44" s="112"/>
      <c r="P44" s="112"/>
      <c r="Q44" s="112"/>
      <c r="R44" s="112"/>
      <c r="S44" s="112"/>
      <c r="T44" s="188"/>
      <c r="U44" s="81"/>
      <c r="V44" s="81"/>
      <c r="W44" s="81"/>
      <c r="X44" s="81"/>
      <c r="Y44" s="81"/>
      <c r="Z44" s="81"/>
      <c r="AA44" s="81"/>
    </row>
    <row r="45" spans="1:27" s="82" customFormat="1" ht="24.75" customHeight="1" hidden="1">
      <c r="A45" s="622" t="e">
        <f>'[1]SEPG-F-007'!#REF!</f>
        <v>#REF!</v>
      </c>
      <c r="B45" s="623" t="e">
        <f>IF(COUNTA('[1]SEPG-F-007'!#REF!)&gt;0,'[1]SEPG-F-007'!#REF!,"")</f>
        <v>#REF!</v>
      </c>
      <c r="C45" s="624"/>
      <c r="D45" s="624"/>
      <c r="E45" s="624"/>
      <c r="F45" s="624"/>
      <c r="G45" s="625"/>
      <c r="H45" s="107" t="s">
        <v>42</v>
      </c>
      <c r="I45" s="115"/>
      <c r="J45" s="115"/>
      <c r="K45" s="115"/>
      <c r="L45" s="115"/>
      <c r="M45" s="115"/>
      <c r="N45" s="115"/>
      <c r="O45" s="115"/>
      <c r="P45" s="115"/>
      <c r="Q45" s="115"/>
      <c r="R45" s="115"/>
      <c r="S45" s="115"/>
      <c r="T45" s="189"/>
      <c r="U45" s="81"/>
      <c r="V45" s="81"/>
      <c r="W45" s="81"/>
      <c r="X45" s="81"/>
      <c r="Y45" s="81"/>
      <c r="Z45" s="81"/>
      <c r="AA45" s="81"/>
    </row>
    <row r="46" spans="1:27" s="82" customFormat="1" ht="24.75" customHeight="1" hidden="1">
      <c r="A46" s="615"/>
      <c r="B46" s="618"/>
      <c r="C46" s="619"/>
      <c r="D46" s="619"/>
      <c r="E46" s="619"/>
      <c r="F46" s="619"/>
      <c r="G46" s="620"/>
      <c r="H46" s="110" t="s">
        <v>43</v>
      </c>
      <c r="I46" s="114"/>
      <c r="J46" s="114"/>
      <c r="K46" s="114"/>
      <c r="L46" s="114"/>
      <c r="M46" s="114"/>
      <c r="N46" s="114"/>
      <c r="O46" s="114"/>
      <c r="P46" s="114"/>
      <c r="Q46" s="114"/>
      <c r="R46" s="114"/>
      <c r="S46" s="114"/>
      <c r="T46" s="190"/>
      <c r="U46" s="81"/>
      <c r="V46" s="81"/>
      <c r="W46" s="81"/>
      <c r="X46" s="81"/>
      <c r="Y46" s="81"/>
      <c r="Z46" s="81"/>
      <c r="AA46" s="81"/>
    </row>
    <row r="47" spans="1:27" s="82" customFormat="1" ht="24.75" customHeight="1" hidden="1">
      <c r="A47" s="622" t="e">
        <f>'[1]SEPG-F-007'!#REF!</f>
        <v>#REF!</v>
      </c>
      <c r="B47" s="623" t="e">
        <f>IF(COUNTA('[1]SEPG-F-007'!#REF!)&gt;0,'[1]SEPG-F-007'!#REF!,"")</f>
        <v>#REF!</v>
      </c>
      <c r="C47" s="624"/>
      <c r="D47" s="624"/>
      <c r="E47" s="624"/>
      <c r="F47" s="624"/>
      <c r="G47" s="625"/>
      <c r="H47" s="107" t="s">
        <v>42</v>
      </c>
      <c r="I47" s="108"/>
      <c r="J47" s="109"/>
      <c r="K47" s="109"/>
      <c r="L47" s="109"/>
      <c r="M47" s="109"/>
      <c r="N47" s="109"/>
      <c r="O47" s="109"/>
      <c r="P47" s="109"/>
      <c r="Q47" s="109"/>
      <c r="R47" s="109"/>
      <c r="S47" s="109"/>
      <c r="T47" s="187"/>
      <c r="U47" s="81"/>
      <c r="V47" s="81"/>
      <c r="W47" s="81"/>
      <c r="X47" s="81"/>
      <c r="Y47" s="81"/>
      <c r="Z47" s="81"/>
      <c r="AA47" s="81"/>
    </row>
    <row r="48" spans="1:27" s="82" customFormat="1" ht="24.75" customHeight="1" hidden="1">
      <c r="A48" s="615"/>
      <c r="B48" s="618"/>
      <c r="C48" s="619"/>
      <c r="D48" s="619"/>
      <c r="E48" s="619"/>
      <c r="F48" s="619"/>
      <c r="G48" s="620"/>
      <c r="H48" s="110" t="s">
        <v>43</v>
      </c>
      <c r="I48" s="111"/>
      <c r="J48" s="112"/>
      <c r="K48" s="112"/>
      <c r="L48" s="112"/>
      <c r="M48" s="112"/>
      <c r="N48" s="112"/>
      <c r="O48" s="112"/>
      <c r="P48" s="112"/>
      <c r="Q48" s="112"/>
      <c r="R48" s="112"/>
      <c r="S48" s="112"/>
      <c r="T48" s="188"/>
      <c r="U48" s="191"/>
      <c r="V48" s="191"/>
      <c r="W48" s="191"/>
      <c r="X48" s="192">
        <f aca="true" t="shared" si="1" ref="X48:X74">_xlfn.IFERROR(MAX(_xlfn.MODE.MULT(I43:W43)),"")</f>
      </c>
      <c r="Y48" s="193">
        <f>_xlfn.IFERROR(IF(H43="P",IF(COUNT(J43:W43)&gt;1,VLOOKUP(X48,$A$15:$J$18,6,0),""),IF(COUNT(J43:W43)&gt;1,VLOOKUP(X48,$K$15:$T$18,5,0),"")),"")</f>
      </c>
      <c r="Z48" s="621">
        <f>_xlfn.IFERROR(X48*X49,"")</f>
      </c>
      <c r="AA48" s="621">
        <f>_xlfn.IFERROR(VLOOKUP(Z48,'[1]DB'!$B$37:$D$61,2,FALSE),"")</f>
      </c>
    </row>
    <row r="49" spans="1:27" s="82" customFormat="1" ht="24.75" customHeight="1" hidden="1">
      <c r="A49" s="622" t="e">
        <f>'[1]SEPG-F-007'!#REF!</f>
        <v>#REF!</v>
      </c>
      <c r="B49" s="623" t="e">
        <f>IF(COUNTA('[1]SEPG-F-007'!#REF!)&gt;0,'[1]SEPG-F-007'!#REF!,"")</f>
        <v>#REF!</v>
      </c>
      <c r="C49" s="624"/>
      <c r="D49" s="624"/>
      <c r="E49" s="624"/>
      <c r="F49" s="624"/>
      <c r="G49" s="625"/>
      <c r="H49" s="107" t="s">
        <v>42</v>
      </c>
      <c r="I49" s="116"/>
      <c r="J49" s="117"/>
      <c r="K49" s="117"/>
      <c r="L49" s="117"/>
      <c r="M49" s="117"/>
      <c r="N49" s="117"/>
      <c r="O49" s="117"/>
      <c r="P49" s="117"/>
      <c r="Q49" s="117"/>
      <c r="R49" s="117"/>
      <c r="S49" s="117"/>
      <c r="T49" s="118"/>
      <c r="U49" s="191"/>
      <c r="V49" s="191"/>
      <c r="W49" s="191"/>
      <c r="X49" s="192">
        <f t="shared" si="1"/>
      </c>
      <c r="Y49" s="193">
        <f>_xlfn.IFERROR(IF(H44="P",IF(COUNT(I44:W44)&gt;1,VLOOKUP(X49,$A$15:$J$18,6,0),""),IF(COUNT(I44:W44)&gt;1,VLOOKUP(X49,$K$15:$T$18,5,0),"")),"")</f>
      </c>
      <c r="Z49" s="621"/>
      <c r="AA49" s="621"/>
    </row>
    <row r="50" spans="1:27" s="82" customFormat="1" ht="24.75" customHeight="1" hidden="1">
      <c r="A50" s="615"/>
      <c r="B50" s="618"/>
      <c r="C50" s="619"/>
      <c r="D50" s="619"/>
      <c r="E50" s="619"/>
      <c r="F50" s="619"/>
      <c r="G50" s="620"/>
      <c r="H50" s="110" t="s">
        <v>43</v>
      </c>
      <c r="I50" s="119"/>
      <c r="J50" s="120"/>
      <c r="K50" s="120"/>
      <c r="L50" s="120"/>
      <c r="M50" s="120"/>
      <c r="N50" s="120"/>
      <c r="O50" s="120"/>
      <c r="P50" s="120"/>
      <c r="Q50" s="120"/>
      <c r="R50" s="120"/>
      <c r="S50" s="120"/>
      <c r="T50" s="121"/>
      <c r="U50" s="191"/>
      <c r="V50" s="191"/>
      <c r="W50" s="191"/>
      <c r="X50" s="192">
        <f t="shared" si="1"/>
      </c>
      <c r="Y50" s="193">
        <f>_xlfn.IFERROR(IF(H45="P",IF(COUNT(J45:W45)&gt;1,VLOOKUP(X50,$A$15:$J$18,6,0),""),IF(COUNT(J45:W45)&gt;1,VLOOKUP(X50,$K$15:$T$18,5,0),"")),"")</f>
      </c>
      <c r="Z50" s="621">
        <f>_xlfn.IFERROR(X50*X51,"")</f>
      </c>
      <c r="AA50" s="621">
        <f>_xlfn.IFERROR(VLOOKUP(Z50,'[1]DB'!$B$37:$D$61,2,FALSE),"")</f>
      </c>
    </row>
    <row r="51" spans="1:27" s="82" customFormat="1" ht="24.75" customHeight="1" hidden="1">
      <c r="A51" s="622" t="e">
        <f>'[1]SEPG-F-007'!#REF!</f>
        <v>#REF!</v>
      </c>
      <c r="B51" s="623" t="e">
        <f>IF(COUNTA('[1]SEPG-F-007'!#REF!)&gt;0,'[1]SEPG-F-007'!#REF!,"")</f>
        <v>#REF!</v>
      </c>
      <c r="C51" s="624"/>
      <c r="D51" s="624"/>
      <c r="E51" s="624"/>
      <c r="F51" s="624"/>
      <c r="G51" s="625"/>
      <c r="H51" s="107" t="s">
        <v>42</v>
      </c>
      <c r="I51" s="108"/>
      <c r="J51" s="109"/>
      <c r="K51" s="109"/>
      <c r="L51" s="109"/>
      <c r="M51" s="109"/>
      <c r="N51" s="109"/>
      <c r="O51" s="109"/>
      <c r="P51" s="109"/>
      <c r="Q51" s="109"/>
      <c r="R51" s="109"/>
      <c r="S51" s="109"/>
      <c r="T51" s="187"/>
      <c r="U51" s="191"/>
      <c r="V51" s="191"/>
      <c r="W51" s="191"/>
      <c r="X51" s="192">
        <f t="shared" si="1"/>
      </c>
      <c r="Y51" s="193">
        <f>_xlfn.IFERROR(IF(H46="P",IF(COUNT(I46:W46)&gt;1,VLOOKUP(X51,$A$15:$J$18,6,0),""),IF(COUNT(I46:W46)&gt;1,VLOOKUP(X51,$K$15:$T$18,5,0),"")),"")</f>
      </c>
      <c r="Z51" s="621"/>
      <c r="AA51" s="621"/>
    </row>
    <row r="52" spans="1:27" s="82" customFormat="1" ht="24.75" customHeight="1" hidden="1">
      <c r="A52" s="615"/>
      <c r="B52" s="618"/>
      <c r="C52" s="619"/>
      <c r="D52" s="619"/>
      <c r="E52" s="619"/>
      <c r="F52" s="619"/>
      <c r="G52" s="620"/>
      <c r="H52" s="110" t="s">
        <v>43</v>
      </c>
      <c r="I52" s="111"/>
      <c r="J52" s="112"/>
      <c r="K52" s="112"/>
      <c r="L52" s="112"/>
      <c r="M52" s="112"/>
      <c r="N52" s="112"/>
      <c r="O52" s="112"/>
      <c r="P52" s="112"/>
      <c r="Q52" s="112"/>
      <c r="R52" s="112"/>
      <c r="S52" s="112"/>
      <c r="T52" s="188"/>
      <c r="U52" s="191"/>
      <c r="V52" s="191"/>
      <c r="W52" s="191"/>
      <c r="X52" s="192">
        <f t="shared" si="1"/>
      </c>
      <c r="Y52" s="193">
        <f>_xlfn.IFERROR(IF(H47="P",IF(COUNT(J47:W47)&gt;1,VLOOKUP(X52,$A$15:$J$18,6,0),""),IF(COUNT(J47:W47)&gt;1,VLOOKUP(X52,$K$15:$T$18,5,0),"")),"")</f>
      </c>
      <c r="Z52" s="621">
        <f>_xlfn.IFERROR(X52*X53,"")</f>
      </c>
      <c r="AA52" s="621">
        <f>_xlfn.IFERROR(VLOOKUP(Z52,'[1]DB'!$B$37:$D$61,2,FALSE),"")</f>
      </c>
    </row>
    <row r="53" spans="1:27" s="82" customFormat="1" ht="24.75" customHeight="1" hidden="1">
      <c r="A53" s="622" t="e">
        <f>'[1]SEPG-F-007'!#REF!</f>
        <v>#REF!</v>
      </c>
      <c r="B53" s="623" t="e">
        <f>IF(COUNTA('[1]SEPG-F-007'!#REF!)&gt;0,'[1]SEPG-F-007'!#REF!,"")</f>
        <v>#REF!</v>
      </c>
      <c r="C53" s="624"/>
      <c r="D53" s="624"/>
      <c r="E53" s="624"/>
      <c r="F53" s="624"/>
      <c r="G53" s="625"/>
      <c r="H53" s="107" t="s">
        <v>42</v>
      </c>
      <c r="I53" s="108"/>
      <c r="J53" s="109"/>
      <c r="K53" s="109"/>
      <c r="L53" s="109"/>
      <c r="M53" s="109"/>
      <c r="N53" s="109"/>
      <c r="O53" s="109"/>
      <c r="P53" s="109"/>
      <c r="Q53" s="109"/>
      <c r="R53" s="109"/>
      <c r="S53" s="109"/>
      <c r="T53" s="187"/>
      <c r="U53" s="191"/>
      <c r="V53" s="191"/>
      <c r="W53" s="191"/>
      <c r="X53" s="192">
        <f t="shared" si="1"/>
      </c>
      <c r="Y53" s="193">
        <f>_xlfn.IFERROR(IF(H48="P",IF(COUNT(I48:W48)&gt;1,VLOOKUP(X53,$A$15:$J$18,6,0),""),IF(COUNT(I48:W48)&gt;1,VLOOKUP(X53,$K$15:$T$18,5,0),"")),"")</f>
      </c>
      <c r="Z53" s="621"/>
      <c r="AA53" s="621"/>
    </row>
    <row r="54" spans="1:27" s="82" customFormat="1" ht="24.75" customHeight="1" hidden="1">
      <c r="A54" s="615"/>
      <c r="B54" s="618"/>
      <c r="C54" s="619"/>
      <c r="D54" s="619"/>
      <c r="E54" s="619"/>
      <c r="F54" s="619"/>
      <c r="G54" s="620"/>
      <c r="H54" s="110" t="s">
        <v>43</v>
      </c>
      <c r="I54" s="111"/>
      <c r="J54" s="112"/>
      <c r="K54" s="112"/>
      <c r="L54" s="112"/>
      <c r="M54" s="112"/>
      <c r="N54" s="112"/>
      <c r="O54" s="112"/>
      <c r="P54" s="112"/>
      <c r="Q54" s="112"/>
      <c r="R54" s="112"/>
      <c r="S54" s="112"/>
      <c r="T54" s="188"/>
      <c r="U54" s="186"/>
      <c r="V54" s="186"/>
      <c r="W54" s="186"/>
      <c r="X54" s="192">
        <f t="shared" si="1"/>
      </c>
      <c r="Y54" s="193">
        <f>_xlfn.IFERROR(IF(H49="P",IF(COUNT(J49:W49)&gt;1,VLOOKUP(X54,$A$15:$J$18,6,0),""),IF(COUNT(J49:W49)&gt;1,VLOOKUP(X54,$K$15:$T$18,5,0),"")),"")</f>
      </c>
      <c r="Z54" s="621">
        <f>_xlfn.IFERROR(X54*X55,"")</f>
      </c>
      <c r="AA54" s="621">
        <f>_xlfn.IFERROR(VLOOKUP(Z54,'[1]DB'!$B$37:$D$61,2,FALSE),"")</f>
      </c>
    </row>
    <row r="55" spans="1:27" s="82" customFormat="1" ht="24.75" customHeight="1" hidden="1">
      <c r="A55" s="622" t="e">
        <f>'[1]SEPG-F-007'!#REF!</f>
        <v>#REF!</v>
      </c>
      <c r="B55" s="623" t="e">
        <f>IF(COUNTA('[1]SEPG-F-007'!#REF!)&gt;0,'[1]SEPG-F-007'!#REF!,"")</f>
        <v>#REF!</v>
      </c>
      <c r="C55" s="624"/>
      <c r="D55" s="624"/>
      <c r="E55" s="624"/>
      <c r="F55" s="624"/>
      <c r="G55" s="625"/>
      <c r="H55" s="107" t="s">
        <v>42</v>
      </c>
      <c r="I55" s="124"/>
      <c r="J55" s="122"/>
      <c r="K55" s="122"/>
      <c r="L55" s="122"/>
      <c r="M55" s="122"/>
      <c r="N55" s="122"/>
      <c r="O55" s="122"/>
      <c r="P55" s="122"/>
      <c r="Q55" s="122"/>
      <c r="R55" s="122"/>
      <c r="S55" s="122"/>
      <c r="T55" s="123"/>
      <c r="U55" s="186"/>
      <c r="V55" s="186"/>
      <c r="W55" s="186"/>
      <c r="X55" s="192">
        <f t="shared" si="1"/>
      </c>
      <c r="Y55" s="193">
        <f>_xlfn.IFERROR(IF(H50="P",IF(COUNT(I50:W50)&gt;1,VLOOKUP(X55,$A$15:$J$18,6,0),""),IF(COUNT(I50:W50)&gt;1,VLOOKUP(X55,$K$15:$T$18,5,0),"")),"")</f>
      </c>
      <c r="Z55" s="621"/>
      <c r="AA55" s="621"/>
    </row>
    <row r="56" spans="1:27" s="82" customFormat="1" ht="24.75" customHeight="1" hidden="1">
      <c r="A56" s="615"/>
      <c r="B56" s="618"/>
      <c r="C56" s="619"/>
      <c r="D56" s="619"/>
      <c r="E56" s="619"/>
      <c r="F56" s="619"/>
      <c r="G56" s="620"/>
      <c r="H56" s="110" t="s">
        <v>43</v>
      </c>
      <c r="I56" s="119"/>
      <c r="J56" s="120"/>
      <c r="K56" s="120"/>
      <c r="L56" s="120"/>
      <c r="M56" s="120"/>
      <c r="N56" s="120"/>
      <c r="O56" s="120"/>
      <c r="P56" s="120"/>
      <c r="Q56" s="120"/>
      <c r="R56" s="120"/>
      <c r="S56" s="120"/>
      <c r="T56" s="121"/>
      <c r="U56" s="191"/>
      <c r="V56" s="186"/>
      <c r="W56" s="186"/>
      <c r="X56" s="192">
        <f t="shared" si="1"/>
      </c>
      <c r="Y56" s="193">
        <f>_xlfn.IFERROR(IF(H51="P",IF(COUNT(J51:W51)&gt;1,VLOOKUP(X56,$A$15:$J$18,6,0),""),IF(COUNT(J51:W51)&gt;1,VLOOKUP(X56,$K$15:$T$18,5,0),"")),"")</f>
      </c>
      <c r="Z56" s="621">
        <f>_xlfn.IFERROR(X56*X57,"")</f>
      </c>
      <c r="AA56" s="621">
        <f>_xlfn.IFERROR(VLOOKUP(Z56,'[1]DB'!$B$37:$D$61,2,FALSE),"")</f>
      </c>
    </row>
    <row r="57" spans="1:27" s="82" customFormat="1" ht="24.75" customHeight="1" hidden="1">
      <c r="A57" s="622" t="e">
        <f>'[1]SEPG-F-007'!#REF!</f>
        <v>#REF!</v>
      </c>
      <c r="B57" s="623" t="e">
        <f>IF(COUNTA('[1]SEPG-F-007'!#REF!)&gt;0,'[1]SEPG-F-007'!#REF!,"")</f>
        <v>#REF!</v>
      </c>
      <c r="C57" s="624"/>
      <c r="D57" s="624"/>
      <c r="E57" s="624"/>
      <c r="F57" s="624"/>
      <c r="G57" s="625"/>
      <c r="H57" s="107" t="s">
        <v>42</v>
      </c>
      <c r="I57" s="124"/>
      <c r="J57" s="122"/>
      <c r="K57" s="122"/>
      <c r="L57" s="122"/>
      <c r="M57" s="122"/>
      <c r="N57" s="122"/>
      <c r="O57" s="122"/>
      <c r="P57" s="122"/>
      <c r="Q57" s="122"/>
      <c r="R57" s="122"/>
      <c r="S57" s="122"/>
      <c r="T57" s="123"/>
      <c r="U57" s="191"/>
      <c r="V57" s="186"/>
      <c r="W57" s="186"/>
      <c r="X57" s="192">
        <f t="shared" si="1"/>
      </c>
      <c r="Y57" s="193">
        <f>_xlfn.IFERROR(IF(H52="P",IF(COUNT(I52:W52)&gt;1,VLOOKUP(X57,$A$15:$J$18,6,0),""),IF(COUNT(I52:W52)&gt;1,VLOOKUP(X57,$K$15:$T$18,5,0),"")),"")</f>
      </c>
      <c r="Z57" s="621"/>
      <c r="AA57" s="621"/>
    </row>
    <row r="58" spans="1:27" s="82" customFormat="1" ht="24.75" customHeight="1" hidden="1">
      <c r="A58" s="626"/>
      <c r="B58" s="627"/>
      <c r="C58" s="628"/>
      <c r="D58" s="628"/>
      <c r="E58" s="628"/>
      <c r="F58" s="628"/>
      <c r="G58" s="629"/>
      <c r="H58" s="113" t="s">
        <v>43</v>
      </c>
      <c r="I58" s="125"/>
      <c r="J58" s="126"/>
      <c r="K58" s="126"/>
      <c r="L58" s="126"/>
      <c r="M58" s="126"/>
      <c r="N58" s="126"/>
      <c r="O58" s="126"/>
      <c r="P58" s="126"/>
      <c r="Q58" s="126"/>
      <c r="R58" s="126"/>
      <c r="S58" s="126"/>
      <c r="T58" s="127"/>
      <c r="U58" s="191"/>
      <c r="V58" s="186"/>
      <c r="W58" s="186"/>
      <c r="X58" s="192">
        <f t="shared" si="1"/>
      </c>
      <c r="Y58" s="193">
        <f>_xlfn.IFERROR(IF(H53="P",IF(COUNT(J53:W53)&gt;1,VLOOKUP(X58,$A$15:$J$18,6,0),""),IF(COUNT(J53:W53)&gt;1,VLOOKUP(X58,$K$15:$T$18,5,0),"")),"")</f>
      </c>
      <c r="Z58" s="621">
        <f>_xlfn.IFERROR(X58*X59,"")</f>
      </c>
      <c r="AA58" s="621">
        <f>_xlfn.IFERROR(VLOOKUP(Z58,'[1]DB'!$B$37:$D$61,2,FALSE),"")</f>
      </c>
    </row>
    <row r="59" spans="1:27" s="82" customFormat="1" ht="24.75" customHeight="1" hidden="1">
      <c r="A59" s="622" t="e">
        <f>'[1]SEPG-F-007'!#REF!</f>
        <v>#REF!</v>
      </c>
      <c r="B59" s="623" t="e">
        <f>IF(COUNTA('[1]SEPG-F-007'!#REF!)&gt;0,'[1]SEPG-F-007'!#REF!,"")</f>
        <v>#REF!</v>
      </c>
      <c r="C59" s="624"/>
      <c r="D59" s="624"/>
      <c r="E59" s="624"/>
      <c r="F59" s="624"/>
      <c r="G59" s="625"/>
      <c r="H59" s="107" t="s">
        <v>42</v>
      </c>
      <c r="I59" s="124"/>
      <c r="J59" s="122"/>
      <c r="K59" s="122"/>
      <c r="L59" s="122"/>
      <c r="M59" s="122"/>
      <c r="N59" s="122"/>
      <c r="O59" s="122"/>
      <c r="P59" s="122"/>
      <c r="Q59" s="122"/>
      <c r="R59" s="122"/>
      <c r="S59" s="122"/>
      <c r="T59" s="123"/>
      <c r="U59" s="191"/>
      <c r="V59" s="186"/>
      <c r="W59" s="186"/>
      <c r="X59" s="192">
        <f t="shared" si="1"/>
      </c>
      <c r="Y59" s="193">
        <f>_xlfn.IFERROR(IF(H54="P",IF(COUNT(I54:W54)&gt;1,VLOOKUP(X59,$A$15:$J$18,6,0),""),IF(COUNT(I54:W54)&gt;1,VLOOKUP(X59,$K$15:$T$18,5,0),"")),"")</f>
      </c>
      <c r="Z59" s="621"/>
      <c r="AA59" s="621"/>
    </row>
    <row r="60" spans="1:27" s="82" customFormat="1" ht="24.75" customHeight="1" hidden="1">
      <c r="A60" s="615"/>
      <c r="B60" s="618"/>
      <c r="C60" s="619"/>
      <c r="D60" s="619"/>
      <c r="E60" s="619"/>
      <c r="F60" s="619"/>
      <c r="G60" s="620"/>
      <c r="H60" s="110" t="s">
        <v>43</v>
      </c>
      <c r="I60" s="119"/>
      <c r="J60" s="120"/>
      <c r="K60" s="120"/>
      <c r="L60" s="120"/>
      <c r="M60" s="120"/>
      <c r="N60" s="120"/>
      <c r="O60" s="120"/>
      <c r="P60" s="120"/>
      <c r="Q60" s="120"/>
      <c r="R60" s="120"/>
      <c r="S60" s="120"/>
      <c r="T60" s="121"/>
      <c r="U60" s="186"/>
      <c r="V60" s="186"/>
      <c r="W60" s="186"/>
      <c r="X60" s="192">
        <f t="shared" si="1"/>
      </c>
      <c r="Y60" s="193">
        <f>_xlfn.IFERROR(IF(H55="P",IF(COUNT(J55:W55)&gt;1,VLOOKUP(X60,$A$15:$J$18,6,0),""),IF(COUNT(J55:W55)&gt;1,VLOOKUP(X60,$K$15:$T$18,5,0),"")),"")</f>
      </c>
      <c r="Z60" s="621">
        <f>_xlfn.IFERROR(X60*X61,"")</f>
      </c>
      <c r="AA60" s="621">
        <f>_xlfn.IFERROR(VLOOKUP(Z60,'[1]DB'!$B$37:$D$61,2,FALSE),"")</f>
      </c>
    </row>
    <row r="61" spans="1:27" s="82" customFormat="1" ht="24.75" customHeight="1" hidden="1">
      <c r="A61" s="622" t="e">
        <f>'[1]SEPG-F-007'!#REF!</f>
        <v>#REF!</v>
      </c>
      <c r="B61" s="623" t="e">
        <f>IF(COUNTA('[1]SEPG-F-007'!#REF!)&gt;0,'[1]SEPG-F-007'!#REF!,"")</f>
        <v>#REF!</v>
      </c>
      <c r="C61" s="624"/>
      <c r="D61" s="624"/>
      <c r="E61" s="624"/>
      <c r="F61" s="624"/>
      <c r="G61" s="625"/>
      <c r="H61" s="107" t="s">
        <v>42</v>
      </c>
      <c r="I61" s="124"/>
      <c r="J61" s="122"/>
      <c r="K61" s="122"/>
      <c r="L61" s="122"/>
      <c r="M61" s="122"/>
      <c r="N61" s="122"/>
      <c r="O61" s="122"/>
      <c r="P61" s="122"/>
      <c r="Q61" s="122"/>
      <c r="R61" s="122"/>
      <c r="S61" s="122"/>
      <c r="T61" s="123"/>
      <c r="U61" s="186"/>
      <c r="V61" s="186"/>
      <c r="W61" s="186"/>
      <c r="X61" s="192">
        <f t="shared" si="1"/>
      </c>
      <c r="Y61" s="193">
        <f>_xlfn.IFERROR(IF(H56="P",IF(COUNT(I56:W56)&gt;1,VLOOKUP(X61,$A$15:$J$18,6,0),""),IF(COUNT(I56:W56)&gt;1,VLOOKUP(X61,$K$15:$T$18,5,0),"")),"")</f>
      </c>
      <c r="Z61" s="621"/>
      <c r="AA61" s="621"/>
    </row>
    <row r="62" spans="1:27" s="82" customFormat="1" ht="24.75" customHeight="1" hidden="1">
      <c r="A62" s="615"/>
      <c r="B62" s="618"/>
      <c r="C62" s="619"/>
      <c r="D62" s="619"/>
      <c r="E62" s="619"/>
      <c r="F62" s="619"/>
      <c r="G62" s="620"/>
      <c r="H62" s="110" t="s">
        <v>43</v>
      </c>
      <c r="I62" s="119"/>
      <c r="J62" s="120"/>
      <c r="K62" s="120"/>
      <c r="L62" s="120"/>
      <c r="M62" s="120"/>
      <c r="N62" s="120"/>
      <c r="O62" s="120"/>
      <c r="P62" s="120"/>
      <c r="Q62" s="120"/>
      <c r="R62" s="120"/>
      <c r="S62" s="120"/>
      <c r="T62" s="121"/>
      <c r="U62" s="186"/>
      <c r="V62" s="186"/>
      <c r="W62" s="186"/>
      <c r="X62" s="192">
        <f t="shared" si="1"/>
      </c>
      <c r="Y62" s="193">
        <f>_xlfn.IFERROR(IF(H57="P",IF(COUNT(J57:W57)&gt;1,VLOOKUP(X62,$A$15:$J$18,6,0),""),IF(COUNT(J57:W57)&gt;1,VLOOKUP(X62,$K$15:$T$18,5,0),"")),"")</f>
      </c>
      <c r="Z62" s="621">
        <f>_xlfn.IFERROR(X62*X63,"")</f>
      </c>
      <c r="AA62" s="621">
        <f>_xlfn.IFERROR(VLOOKUP(Z62,'[1]DB'!$B$37:$D$61,2,FALSE),"")</f>
      </c>
    </row>
    <row r="63" spans="1:27" s="82" customFormat="1" ht="24.75" customHeight="1" hidden="1">
      <c r="A63" s="622" t="e">
        <f>'[1]SEPG-F-007'!#REF!</f>
        <v>#REF!</v>
      </c>
      <c r="B63" s="623" t="e">
        <f>IF(COUNTA('[1]SEPG-F-007'!#REF!)&gt;0,'[1]SEPG-F-007'!#REF!,"")</f>
        <v>#REF!</v>
      </c>
      <c r="C63" s="624"/>
      <c r="D63" s="624"/>
      <c r="E63" s="624"/>
      <c r="F63" s="624"/>
      <c r="G63" s="625"/>
      <c r="H63" s="107" t="s">
        <v>42</v>
      </c>
      <c r="I63" s="124"/>
      <c r="J63" s="122"/>
      <c r="K63" s="122"/>
      <c r="L63" s="122"/>
      <c r="M63" s="122"/>
      <c r="N63" s="122"/>
      <c r="O63" s="122"/>
      <c r="P63" s="122"/>
      <c r="Q63" s="122"/>
      <c r="R63" s="122"/>
      <c r="S63" s="122"/>
      <c r="T63" s="123"/>
      <c r="U63" s="186"/>
      <c r="V63" s="186"/>
      <c r="W63" s="186"/>
      <c r="X63" s="192">
        <f t="shared" si="1"/>
      </c>
      <c r="Y63" s="193">
        <f>_xlfn.IFERROR(IF(H58="P",IF(COUNT(I58:W58)&gt;1,VLOOKUP(X63,$A$15:$J$18,6,0),""),IF(COUNT(I58:W58)&gt;1,VLOOKUP(X63,$K$15:$T$18,5,0),"")),"")</f>
      </c>
      <c r="Z63" s="621"/>
      <c r="AA63" s="621"/>
    </row>
    <row r="64" spans="1:27" s="82" customFormat="1" ht="24.75" customHeight="1" hidden="1">
      <c r="A64" s="615"/>
      <c r="B64" s="618"/>
      <c r="C64" s="619"/>
      <c r="D64" s="619"/>
      <c r="E64" s="619"/>
      <c r="F64" s="619"/>
      <c r="G64" s="620"/>
      <c r="H64" s="110" t="s">
        <v>43</v>
      </c>
      <c r="I64" s="119"/>
      <c r="J64" s="120"/>
      <c r="K64" s="120"/>
      <c r="L64" s="120"/>
      <c r="M64" s="120"/>
      <c r="N64" s="120"/>
      <c r="O64" s="120"/>
      <c r="P64" s="120"/>
      <c r="Q64" s="120"/>
      <c r="R64" s="120"/>
      <c r="S64" s="120"/>
      <c r="T64" s="121"/>
      <c r="U64" s="186"/>
      <c r="V64" s="186"/>
      <c r="W64" s="186"/>
      <c r="X64" s="192">
        <f t="shared" si="1"/>
      </c>
      <c r="Y64" s="193">
        <f>_xlfn.IFERROR(IF(H59="P",IF(COUNT(J59:W59)&gt;1,VLOOKUP(X64,$A$15:$J$18,6,0),""),IF(COUNT(J59:W59)&gt;1,VLOOKUP(X64,$K$15:$T$18,5,0),"")),"")</f>
      </c>
      <c r="Z64" s="621">
        <f>_xlfn.IFERROR(X64*X65,"")</f>
      </c>
      <c r="AA64" s="621">
        <f>_xlfn.IFERROR(VLOOKUP(Z64,'[1]DB'!$B$37:$D$61,2,FALSE),"")</f>
      </c>
    </row>
    <row r="65" spans="1:27" s="82" customFormat="1" ht="24.75" customHeight="1" hidden="1">
      <c r="A65" s="622" t="e">
        <f>'[1]SEPG-F-007'!#REF!</f>
        <v>#REF!</v>
      </c>
      <c r="B65" s="623" t="e">
        <f>IF(COUNTA('[1]SEPG-F-007'!#REF!)&gt;0,'[1]SEPG-F-007'!#REF!,"")</f>
        <v>#REF!</v>
      </c>
      <c r="C65" s="624"/>
      <c r="D65" s="624"/>
      <c r="E65" s="624"/>
      <c r="F65" s="624"/>
      <c r="G65" s="625"/>
      <c r="H65" s="107" t="s">
        <v>42</v>
      </c>
      <c r="I65" s="124"/>
      <c r="J65" s="122"/>
      <c r="K65" s="122"/>
      <c r="L65" s="122"/>
      <c r="M65" s="122"/>
      <c r="N65" s="122"/>
      <c r="O65" s="122"/>
      <c r="P65" s="122"/>
      <c r="Q65" s="122"/>
      <c r="R65" s="122"/>
      <c r="S65" s="122"/>
      <c r="T65" s="123"/>
      <c r="U65" s="186"/>
      <c r="V65" s="186"/>
      <c r="W65" s="186"/>
      <c r="X65" s="192">
        <f t="shared" si="1"/>
      </c>
      <c r="Y65" s="193">
        <f>_xlfn.IFERROR(IF(H60="P",IF(COUNT(I60:W60)&gt;1,VLOOKUP(X65,$A$15:$J$18,6,0),""),IF(COUNT(I60:W60)&gt;1,VLOOKUP(X65,$K$15:$T$18,5,0),"")),"")</f>
      </c>
      <c r="Z65" s="621"/>
      <c r="AA65" s="621"/>
    </row>
    <row r="66" spans="1:27" s="82" customFormat="1" ht="24.75" customHeight="1" hidden="1">
      <c r="A66" s="615"/>
      <c r="B66" s="618"/>
      <c r="C66" s="619"/>
      <c r="D66" s="619"/>
      <c r="E66" s="619"/>
      <c r="F66" s="619"/>
      <c r="G66" s="620"/>
      <c r="H66" s="110" t="s">
        <v>43</v>
      </c>
      <c r="I66" s="119"/>
      <c r="J66" s="120"/>
      <c r="K66" s="120"/>
      <c r="L66" s="120"/>
      <c r="M66" s="120"/>
      <c r="N66" s="120"/>
      <c r="O66" s="120"/>
      <c r="P66" s="120"/>
      <c r="Q66" s="120"/>
      <c r="R66" s="120"/>
      <c r="S66" s="120"/>
      <c r="T66" s="121"/>
      <c r="U66" s="186"/>
      <c r="V66" s="186"/>
      <c r="W66" s="186"/>
      <c r="X66" s="192">
        <f t="shared" si="1"/>
      </c>
      <c r="Y66" s="193">
        <f>_xlfn.IFERROR(IF(H61="P",IF(COUNT(J61:W61)&gt;1,VLOOKUP(X66,$A$15:$J$18,6,0),""),IF(COUNT(J61:W61)&gt;1,VLOOKUP(X66,$K$15:$T$18,5,0),"")),"")</f>
      </c>
      <c r="Z66" s="621">
        <f>_xlfn.IFERROR(X66*X67,"")</f>
      </c>
      <c r="AA66" s="621">
        <f>_xlfn.IFERROR(VLOOKUP(Z66,'[1]DB'!$B$37:$D$61,2,FALSE),"")</f>
      </c>
    </row>
    <row r="67" spans="1:27" s="82" customFormat="1" ht="24.75" customHeight="1" hidden="1">
      <c r="A67" s="622" t="e">
        <f>'[1]SEPG-F-007'!#REF!</f>
        <v>#REF!</v>
      </c>
      <c r="B67" s="623" t="e">
        <f>IF(COUNTA('[1]SEPG-F-007'!#REF!)&gt;0,'[1]SEPG-F-007'!#REF!,"")</f>
        <v>#REF!</v>
      </c>
      <c r="C67" s="624"/>
      <c r="D67" s="624"/>
      <c r="E67" s="624"/>
      <c r="F67" s="624"/>
      <c r="G67" s="625"/>
      <c r="H67" s="107" t="s">
        <v>42</v>
      </c>
      <c r="I67" s="124"/>
      <c r="J67" s="122"/>
      <c r="K67" s="122"/>
      <c r="L67" s="122"/>
      <c r="M67" s="122"/>
      <c r="N67" s="122"/>
      <c r="O67" s="122"/>
      <c r="P67" s="122"/>
      <c r="Q67" s="122"/>
      <c r="R67" s="122"/>
      <c r="S67" s="122"/>
      <c r="T67" s="123"/>
      <c r="U67" s="186"/>
      <c r="V67" s="186"/>
      <c r="W67" s="186"/>
      <c r="X67" s="192">
        <f t="shared" si="1"/>
      </c>
      <c r="Y67" s="193">
        <f>_xlfn.IFERROR(IF(H62="P",IF(COUNT(I62:W62)&gt;1,VLOOKUP(X67,$A$15:$J$18,6,0),""),IF(COUNT(I62:W62)&gt;1,VLOOKUP(X67,$K$15:$T$18,5,0),"")),"")</f>
      </c>
      <c r="Z67" s="621"/>
      <c r="AA67" s="621"/>
    </row>
    <row r="68" spans="1:27" s="82" customFormat="1" ht="24.75" customHeight="1" hidden="1">
      <c r="A68" s="615"/>
      <c r="B68" s="618"/>
      <c r="C68" s="619"/>
      <c r="D68" s="619"/>
      <c r="E68" s="619"/>
      <c r="F68" s="619"/>
      <c r="G68" s="620"/>
      <c r="H68" s="110" t="s">
        <v>43</v>
      </c>
      <c r="I68" s="119"/>
      <c r="J68" s="120"/>
      <c r="K68" s="120"/>
      <c r="L68" s="120"/>
      <c r="M68" s="120"/>
      <c r="N68" s="120"/>
      <c r="O68" s="120"/>
      <c r="P68" s="120"/>
      <c r="Q68" s="120"/>
      <c r="R68" s="120"/>
      <c r="S68" s="120"/>
      <c r="T68" s="121"/>
      <c r="U68" s="186"/>
      <c r="V68" s="186"/>
      <c r="W68" s="186"/>
      <c r="X68" s="192">
        <f t="shared" si="1"/>
      </c>
      <c r="Y68" s="193">
        <f>_xlfn.IFERROR(IF(H63="P",IF(COUNT(J63:W63)&gt;1,VLOOKUP(X68,$A$15:$J$18,6,0),""),IF(COUNT(J63:W63)&gt;1,VLOOKUP(X68,$K$15:$T$18,5,0),"")),"")</f>
      </c>
      <c r="Z68" s="621">
        <f>_xlfn.IFERROR(X68*X69,"")</f>
      </c>
      <c r="AA68" s="621">
        <f>_xlfn.IFERROR(VLOOKUP(Z68,'[1]DB'!$B$37:$D$61,2,FALSE),"")</f>
      </c>
    </row>
    <row r="69" spans="1:27" s="82" customFormat="1" ht="24.75" customHeight="1" hidden="1">
      <c r="A69" s="622" t="e">
        <f>'[1]SEPG-F-007'!#REF!</f>
        <v>#REF!</v>
      </c>
      <c r="B69" s="623" t="e">
        <f>IF(COUNTA('[1]SEPG-F-007'!#REF!)&gt;0,'[1]SEPG-F-007'!#REF!,"")</f>
        <v>#REF!</v>
      </c>
      <c r="C69" s="624"/>
      <c r="D69" s="624"/>
      <c r="E69" s="624"/>
      <c r="F69" s="624"/>
      <c r="G69" s="625"/>
      <c r="H69" s="107" t="s">
        <v>42</v>
      </c>
      <c r="I69" s="124"/>
      <c r="J69" s="122"/>
      <c r="K69" s="122"/>
      <c r="L69" s="122"/>
      <c r="M69" s="122"/>
      <c r="N69" s="122"/>
      <c r="O69" s="122"/>
      <c r="P69" s="122"/>
      <c r="Q69" s="122"/>
      <c r="R69" s="122"/>
      <c r="S69" s="122"/>
      <c r="T69" s="123"/>
      <c r="U69" s="186"/>
      <c r="V69" s="186"/>
      <c r="W69" s="186"/>
      <c r="X69" s="192">
        <f t="shared" si="1"/>
      </c>
      <c r="Y69" s="193">
        <f>_xlfn.IFERROR(IF(H64="P",IF(COUNT(I64:W64)&gt;1,VLOOKUP(X69,$A$15:$J$18,6,0),""),IF(COUNT(I64:W64)&gt;1,VLOOKUP(X69,$K$15:$T$18,5,0),"")),"")</f>
      </c>
      <c r="Z69" s="621"/>
      <c r="AA69" s="621"/>
    </row>
    <row r="70" spans="1:27" s="82" customFormat="1" ht="24.75" customHeight="1" hidden="1">
      <c r="A70" s="615"/>
      <c r="B70" s="618"/>
      <c r="C70" s="619"/>
      <c r="D70" s="619"/>
      <c r="E70" s="619"/>
      <c r="F70" s="619"/>
      <c r="G70" s="620"/>
      <c r="H70" s="110" t="s">
        <v>43</v>
      </c>
      <c r="I70" s="119"/>
      <c r="J70" s="120"/>
      <c r="K70" s="120"/>
      <c r="L70" s="120"/>
      <c r="M70" s="120"/>
      <c r="N70" s="120"/>
      <c r="O70" s="120"/>
      <c r="P70" s="120"/>
      <c r="Q70" s="120"/>
      <c r="R70" s="120"/>
      <c r="S70" s="120"/>
      <c r="T70" s="121"/>
      <c r="U70" s="186"/>
      <c r="V70" s="186"/>
      <c r="W70" s="186"/>
      <c r="X70" s="192">
        <f t="shared" si="1"/>
      </c>
      <c r="Y70" s="193">
        <f>_xlfn.IFERROR(IF(H65="P",IF(COUNT(J65:W65)&gt;1,VLOOKUP(X70,$A$15:$J$18,6,0),""),IF(COUNT(J65:W65)&gt;1,VLOOKUP(X70,$K$15:$T$18,5,0),"")),"")</f>
      </c>
      <c r="Z70" s="621">
        <f>_xlfn.IFERROR(X70*X71,"")</f>
      </c>
      <c r="AA70" s="621">
        <f>_xlfn.IFERROR(VLOOKUP(Z70,'[1]DB'!$B$37:$D$61,2,FALSE),"")</f>
      </c>
    </row>
    <row r="71" spans="1:27" s="82" customFormat="1" ht="24.75" customHeight="1" hidden="1">
      <c r="A71" s="622" t="e">
        <f>'[1]SEPG-F-007'!#REF!</f>
        <v>#REF!</v>
      </c>
      <c r="B71" s="623" t="e">
        <f>IF(COUNTA('[1]SEPG-F-007'!#REF!)&gt;0,'[1]SEPG-F-007'!#REF!,"")</f>
        <v>#REF!</v>
      </c>
      <c r="C71" s="624"/>
      <c r="D71" s="624"/>
      <c r="E71" s="624"/>
      <c r="F71" s="624"/>
      <c r="G71" s="625"/>
      <c r="H71" s="107" t="s">
        <v>42</v>
      </c>
      <c r="I71" s="124"/>
      <c r="J71" s="122"/>
      <c r="K71" s="122"/>
      <c r="L71" s="122"/>
      <c r="M71" s="122"/>
      <c r="N71" s="122"/>
      <c r="O71" s="122"/>
      <c r="P71" s="122"/>
      <c r="Q71" s="122"/>
      <c r="R71" s="122"/>
      <c r="S71" s="122"/>
      <c r="T71" s="123"/>
      <c r="U71" s="186"/>
      <c r="V71" s="186"/>
      <c r="W71" s="186"/>
      <c r="X71" s="192">
        <f t="shared" si="1"/>
      </c>
      <c r="Y71" s="193">
        <f>_xlfn.IFERROR(IF(H66="P",IF(COUNT(I66:W66)&gt;1,VLOOKUP(X71,$A$15:$J$18,6,0),""),IF(COUNT(I66:W66)&gt;1,VLOOKUP(X71,$K$15:$T$18,5,0),"")),"")</f>
      </c>
      <c r="Z71" s="621"/>
      <c r="AA71" s="621"/>
    </row>
    <row r="72" spans="1:27" s="82" customFormat="1" ht="24.75" customHeight="1" hidden="1">
      <c r="A72" s="615"/>
      <c r="B72" s="618"/>
      <c r="C72" s="619"/>
      <c r="D72" s="619"/>
      <c r="E72" s="619"/>
      <c r="F72" s="619"/>
      <c r="G72" s="620"/>
      <c r="H72" s="110" t="s">
        <v>43</v>
      </c>
      <c r="I72" s="119"/>
      <c r="J72" s="120"/>
      <c r="K72" s="120"/>
      <c r="L72" s="120"/>
      <c r="M72" s="120"/>
      <c r="N72" s="120"/>
      <c r="O72" s="120"/>
      <c r="P72" s="120"/>
      <c r="Q72" s="120"/>
      <c r="R72" s="120"/>
      <c r="S72" s="120"/>
      <c r="T72" s="121"/>
      <c r="U72" s="186"/>
      <c r="V72" s="186"/>
      <c r="W72" s="186"/>
      <c r="X72" s="192">
        <f t="shared" si="1"/>
      </c>
      <c r="Y72" s="193">
        <f>_xlfn.IFERROR(IF(H67="P",IF(COUNT(J67:W67)&gt;1,VLOOKUP(X72,$A$15:$J$18,6,0),""),IF(COUNT(J67:W67)&gt;1,VLOOKUP(X72,$K$15:$T$18,5,0),"")),"")</f>
      </c>
      <c r="Z72" s="621">
        <f>_xlfn.IFERROR(X72*X73,"")</f>
      </c>
      <c r="AA72" s="621">
        <f>_xlfn.IFERROR(VLOOKUP(Z72,'[1]DB'!$B$37:$D$61,2,FALSE),"")</f>
      </c>
    </row>
    <row r="73" spans="1:27" s="82" customFormat="1" ht="24.75" customHeight="1" hidden="1">
      <c r="A73" s="614" t="e">
        <f>'[1]SEPG-F-007'!#REF!</f>
        <v>#REF!</v>
      </c>
      <c r="B73" s="616" t="e">
        <f>IF(COUNTA('[1]SEPG-F-007'!#REF!)&gt;0,'[1]SEPG-F-007'!#REF!,"")</f>
        <v>#REF!</v>
      </c>
      <c r="C73" s="612"/>
      <c r="D73" s="612"/>
      <c r="E73" s="612"/>
      <c r="F73" s="612"/>
      <c r="G73" s="617"/>
      <c r="H73" s="128" t="s">
        <v>42</v>
      </c>
      <c r="I73" s="116"/>
      <c r="J73" s="117"/>
      <c r="K73" s="117"/>
      <c r="L73" s="117"/>
      <c r="M73" s="117"/>
      <c r="N73" s="117"/>
      <c r="O73" s="117"/>
      <c r="P73" s="117"/>
      <c r="Q73" s="117"/>
      <c r="R73" s="117"/>
      <c r="S73" s="117"/>
      <c r="T73" s="118"/>
      <c r="U73" s="186"/>
      <c r="V73" s="186"/>
      <c r="W73" s="186"/>
      <c r="X73" s="192">
        <f t="shared" si="1"/>
      </c>
      <c r="Y73" s="193">
        <f>_xlfn.IFERROR(IF(H68="P",IF(COUNT(I68:W68)&gt;1,VLOOKUP(X73,$A$15:$J$18,6,0),""),IF(COUNT(I68:W68)&gt;1,VLOOKUP(X73,$K$15:$T$18,5,0),"")),"")</f>
      </c>
      <c r="Z73" s="621"/>
      <c r="AA73" s="621"/>
    </row>
    <row r="74" spans="1:27" s="82" customFormat="1" ht="24.75" customHeight="1" hidden="1">
      <c r="A74" s="615"/>
      <c r="B74" s="618"/>
      <c r="C74" s="619"/>
      <c r="D74" s="619"/>
      <c r="E74" s="619"/>
      <c r="F74" s="619"/>
      <c r="G74" s="620"/>
      <c r="H74" s="110" t="s">
        <v>43</v>
      </c>
      <c r="I74" s="119"/>
      <c r="J74" s="120"/>
      <c r="K74" s="120"/>
      <c r="L74" s="120"/>
      <c r="M74" s="120"/>
      <c r="N74" s="120"/>
      <c r="O74" s="120"/>
      <c r="P74" s="120"/>
      <c r="Q74" s="120"/>
      <c r="R74" s="120"/>
      <c r="S74" s="120"/>
      <c r="T74" s="121"/>
      <c r="U74" s="186"/>
      <c r="V74" s="186"/>
      <c r="W74" s="186"/>
      <c r="X74" s="192">
        <f t="shared" si="1"/>
      </c>
      <c r="Y74" s="193">
        <f>_xlfn.IFERROR(IF(H69="P",IF(COUNT(J69:W69)&gt;1,VLOOKUP(X74,$A$15:$J$18,6,0),""),IF(COUNT(J69:W69)&gt;1,VLOOKUP(X74,$K$15:$T$18,5,0),"")),"")</f>
      </c>
      <c r="Z74" s="142">
        <f>_xlfn.IFERROR(X74*#REF!,"")</f>
      </c>
      <c r="AA74" s="142">
        <f>_xlfn.IFERROR(VLOOKUP(Z74,'[1]DB'!$B$37:$D$61,2,FALSE),"")</f>
      </c>
    </row>
    <row r="75" spans="1:27" s="82" customFormat="1" ht="24.75" customHeight="1" thickBot="1">
      <c r="A75" s="183"/>
      <c r="B75" s="184"/>
      <c r="C75" s="184"/>
      <c r="D75" s="184"/>
      <c r="E75" s="184"/>
      <c r="F75" s="184"/>
      <c r="G75" s="184"/>
      <c r="H75" s="185"/>
      <c r="I75" s="186"/>
      <c r="J75" s="186"/>
      <c r="K75" s="186"/>
      <c r="L75" s="186"/>
      <c r="M75" s="186"/>
      <c r="N75" s="186"/>
      <c r="O75" s="186"/>
      <c r="P75" s="186"/>
      <c r="Q75" s="186"/>
      <c r="R75" s="186"/>
      <c r="S75" s="186"/>
      <c r="T75" s="186"/>
      <c r="U75" s="186"/>
      <c r="V75" s="186"/>
      <c r="W75" s="186"/>
      <c r="X75" s="192"/>
      <c r="Y75" s="193"/>
      <c r="Z75" s="142"/>
      <c r="AA75" s="142"/>
    </row>
    <row r="76" spans="1:256" s="129" customFormat="1" ht="48.75" customHeight="1">
      <c r="A76" s="533" t="s">
        <v>301</v>
      </c>
      <c r="B76" s="534"/>
      <c r="C76" s="534"/>
      <c r="D76" s="534"/>
      <c r="E76" s="534"/>
      <c r="F76" s="534"/>
      <c r="G76" s="534"/>
      <c r="H76" s="534"/>
      <c r="I76" s="534"/>
      <c r="J76" s="534"/>
      <c r="K76" s="534"/>
      <c r="L76" s="534"/>
      <c r="M76" s="534"/>
      <c r="N76" s="534"/>
      <c r="O76" s="534" t="s">
        <v>6</v>
      </c>
      <c r="P76" s="534"/>
      <c r="Q76" s="534"/>
      <c r="R76" s="534"/>
      <c r="S76" s="534"/>
      <c r="T76" s="534"/>
      <c r="U76" s="534"/>
      <c r="V76" s="534"/>
      <c r="W76" s="534"/>
      <c r="X76" s="534"/>
      <c r="Y76" s="534" t="s">
        <v>294</v>
      </c>
      <c r="Z76" s="534"/>
      <c r="AA76" s="534"/>
      <c r="AB76" s="534"/>
      <c r="AC76" s="534"/>
      <c r="AD76" s="534"/>
      <c r="AE76" s="534"/>
      <c r="AF76" s="534"/>
      <c r="AG76" s="534"/>
      <c r="AH76" s="534"/>
      <c r="AI76" s="535"/>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2"/>
      <c r="CN76" s="172"/>
      <c r="CO76" s="172"/>
      <c r="CP76" s="172"/>
      <c r="CQ76" s="172"/>
      <c r="CR76" s="172"/>
      <c r="CS76" s="172"/>
      <c r="CT76" s="172"/>
      <c r="CU76" s="172"/>
      <c r="CV76" s="172"/>
      <c r="CW76" s="172"/>
      <c r="CX76" s="172"/>
      <c r="CY76" s="172"/>
      <c r="CZ76" s="172"/>
      <c r="DA76" s="172"/>
      <c r="DB76" s="172"/>
      <c r="DC76" s="172"/>
      <c r="DD76" s="172"/>
      <c r="DE76" s="172"/>
      <c r="DF76" s="172"/>
      <c r="DG76" s="172"/>
      <c r="DH76" s="172"/>
      <c r="DI76" s="172"/>
      <c r="DJ76" s="172"/>
      <c r="DK76" s="172"/>
      <c r="DL76" s="172"/>
      <c r="DM76" s="172"/>
      <c r="DN76" s="172"/>
      <c r="DO76" s="172"/>
      <c r="DP76" s="172"/>
      <c r="DQ76" s="172"/>
      <c r="DR76" s="172"/>
      <c r="DS76" s="172"/>
      <c r="DT76" s="172"/>
      <c r="DU76" s="172"/>
      <c r="DV76" s="172"/>
      <c r="DW76" s="172"/>
      <c r="DX76" s="172"/>
      <c r="DY76" s="172"/>
      <c r="DZ76" s="172"/>
      <c r="EA76" s="172"/>
      <c r="EB76" s="172"/>
      <c r="EC76" s="172"/>
      <c r="ED76" s="172"/>
      <c r="EE76" s="172"/>
      <c r="EF76" s="172"/>
      <c r="EG76" s="172"/>
      <c r="EH76" s="172"/>
      <c r="EI76" s="172"/>
      <c r="EJ76" s="172"/>
      <c r="EK76" s="172"/>
      <c r="EL76" s="172"/>
      <c r="EM76" s="172"/>
      <c r="EN76" s="172"/>
      <c r="EO76" s="172"/>
      <c r="EP76" s="172"/>
      <c r="EQ76" s="172"/>
      <c r="ER76" s="172"/>
      <c r="ES76" s="172"/>
      <c r="ET76" s="172"/>
      <c r="EU76" s="172"/>
      <c r="EV76" s="172"/>
      <c r="EW76" s="172"/>
      <c r="EX76" s="172"/>
      <c r="EY76" s="172"/>
      <c r="EZ76" s="172"/>
      <c r="FA76" s="172"/>
      <c r="FB76" s="172"/>
      <c r="FC76" s="172"/>
      <c r="FD76" s="172"/>
      <c r="FE76" s="172"/>
      <c r="FF76" s="172"/>
      <c r="FG76" s="172"/>
      <c r="FH76" s="172"/>
      <c r="FI76" s="172"/>
      <c r="FJ76" s="172"/>
      <c r="FK76" s="172"/>
      <c r="FL76" s="172"/>
      <c r="FM76" s="172"/>
      <c r="FN76" s="172"/>
      <c r="FO76" s="172"/>
      <c r="FP76" s="172"/>
      <c r="FQ76" s="172"/>
      <c r="FR76" s="172"/>
      <c r="FS76" s="172"/>
      <c r="FT76" s="172"/>
      <c r="FU76" s="172"/>
      <c r="FV76" s="172"/>
      <c r="FW76" s="172"/>
      <c r="FX76" s="172"/>
      <c r="FY76" s="172"/>
      <c r="FZ76" s="172"/>
      <c r="GA76" s="172"/>
      <c r="GB76" s="172"/>
      <c r="GC76" s="172"/>
      <c r="GD76" s="172"/>
      <c r="GE76" s="172"/>
      <c r="GF76" s="172"/>
      <c r="GG76" s="172"/>
      <c r="GH76" s="172"/>
      <c r="GI76" s="172"/>
      <c r="GJ76" s="172"/>
      <c r="GK76" s="172"/>
      <c r="GL76" s="172"/>
      <c r="GM76" s="172"/>
      <c r="GN76" s="172"/>
      <c r="GO76" s="172"/>
      <c r="GP76" s="172"/>
      <c r="GQ76" s="172"/>
      <c r="GR76" s="172"/>
      <c r="GS76" s="172"/>
      <c r="GT76" s="172"/>
      <c r="GU76" s="172"/>
      <c r="GV76" s="172"/>
      <c r="GW76" s="172"/>
      <c r="GX76" s="172"/>
      <c r="GY76" s="172"/>
      <c r="GZ76" s="172"/>
      <c r="HA76" s="172"/>
      <c r="HB76" s="172"/>
      <c r="HC76" s="172"/>
      <c r="HD76" s="172"/>
      <c r="HE76" s="172"/>
      <c r="HF76" s="172"/>
      <c r="HG76" s="172"/>
      <c r="HH76" s="172"/>
      <c r="HI76" s="172"/>
      <c r="HJ76" s="172"/>
      <c r="HK76" s="172"/>
      <c r="HL76" s="172"/>
      <c r="HM76" s="172"/>
      <c r="HN76" s="172"/>
      <c r="HO76" s="172"/>
      <c r="HP76" s="172"/>
      <c r="HQ76" s="172"/>
      <c r="HR76" s="172"/>
      <c r="HS76" s="172"/>
      <c r="HT76" s="172"/>
      <c r="HU76" s="172"/>
      <c r="HV76" s="172"/>
      <c r="HW76" s="172"/>
      <c r="HX76" s="172"/>
      <c r="HY76" s="172"/>
      <c r="HZ76" s="172"/>
      <c r="IA76" s="172"/>
      <c r="IB76" s="172"/>
      <c r="IC76" s="172"/>
      <c r="ID76" s="172"/>
      <c r="IE76" s="172"/>
      <c r="IF76" s="172"/>
      <c r="IG76" s="172"/>
      <c r="IH76" s="172"/>
      <c r="II76" s="172"/>
      <c r="IJ76" s="172"/>
      <c r="IK76" s="172"/>
      <c r="IL76" s="172"/>
      <c r="IM76" s="172"/>
      <c r="IN76" s="172"/>
      <c r="IO76" s="172"/>
      <c r="IP76" s="172"/>
      <c r="IQ76" s="172"/>
      <c r="IR76" s="172"/>
      <c r="IS76" s="172"/>
      <c r="IT76" s="172"/>
      <c r="IU76" s="172"/>
      <c r="IV76" s="172"/>
    </row>
    <row r="77" spans="1:256" ht="22.5" customHeight="1" thickBot="1">
      <c r="A77" s="528" t="s">
        <v>39</v>
      </c>
      <c r="B77" s="513"/>
      <c r="C77" s="513"/>
      <c r="D77" s="513"/>
      <c r="E77" s="513"/>
      <c r="F77" s="513"/>
      <c r="G77" s="513"/>
      <c r="H77" s="513" t="s">
        <v>142</v>
      </c>
      <c r="I77" s="513"/>
      <c r="J77" s="513"/>
      <c r="K77" s="513"/>
      <c r="L77" s="513"/>
      <c r="M77" s="513"/>
      <c r="N77" s="179" t="s">
        <v>279</v>
      </c>
      <c r="O77" s="513" t="s">
        <v>39</v>
      </c>
      <c r="P77" s="513"/>
      <c r="Q77" s="513"/>
      <c r="R77" s="513"/>
      <c r="S77" s="513"/>
      <c r="T77" s="513"/>
      <c r="U77" s="513" t="s">
        <v>142</v>
      </c>
      <c r="V77" s="513"/>
      <c r="W77" s="513" t="s">
        <v>279</v>
      </c>
      <c r="X77" s="513"/>
      <c r="Y77" s="513" t="s">
        <v>39</v>
      </c>
      <c r="Z77" s="513"/>
      <c r="AA77" s="513"/>
      <c r="AB77" s="513" t="s">
        <v>142</v>
      </c>
      <c r="AC77" s="513"/>
      <c r="AD77" s="513"/>
      <c r="AE77" s="513"/>
      <c r="AF77" s="513" t="s">
        <v>279</v>
      </c>
      <c r="AG77" s="513"/>
      <c r="AH77" s="513"/>
      <c r="AI77" s="51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72"/>
      <c r="BO77" s="172"/>
      <c r="BP77" s="172"/>
      <c r="BQ77" s="172"/>
      <c r="BR77" s="172"/>
      <c r="BS77" s="172"/>
      <c r="BT77" s="172"/>
      <c r="BU77" s="172"/>
      <c r="BV77" s="172"/>
      <c r="BW77" s="172"/>
      <c r="BX77" s="172"/>
      <c r="BY77" s="172"/>
      <c r="BZ77" s="172"/>
      <c r="CA77" s="172"/>
      <c r="CB77" s="172"/>
      <c r="CC77" s="172"/>
      <c r="CD77" s="172"/>
      <c r="CE77" s="172"/>
      <c r="CF77" s="172"/>
      <c r="CG77" s="172"/>
      <c r="CH77" s="172"/>
      <c r="CI77" s="172"/>
      <c r="CJ77" s="172"/>
      <c r="CK77" s="172"/>
      <c r="CL77" s="172"/>
      <c r="CM77" s="172"/>
      <c r="CN77" s="172"/>
      <c r="CO77" s="172"/>
      <c r="CP77" s="172"/>
      <c r="CQ77" s="172"/>
      <c r="CR77" s="172"/>
      <c r="CS77" s="172"/>
      <c r="CT77" s="172"/>
      <c r="CU77" s="172"/>
      <c r="CV77" s="172"/>
      <c r="CW77" s="172"/>
      <c r="CX77" s="172"/>
      <c r="CY77" s="172"/>
      <c r="CZ77" s="172"/>
      <c r="DA77" s="172"/>
      <c r="DB77" s="172"/>
      <c r="DC77" s="172"/>
      <c r="DD77" s="172"/>
      <c r="DE77" s="172"/>
      <c r="DF77" s="172"/>
      <c r="DG77" s="172"/>
      <c r="DH77" s="172"/>
      <c r="DI77" s="172"/>
      <c r="DJ77" s="172"/>
      <c r="DK77" s="172"/>
      <c r="DL77" s="172"/>
      <c r="DM77" s="172"/>
      <c r="DN77" s="172"/>
      <c r="DO77" s="172"/>
      <c r="DP77" s="172"/>
      <c r="DQ77" s="172"/>
      <c r="DR77" s="172"/>
      <c r="DS77" s="172"/>
      <c r="DT77" s="172"/>
      <c r="DU77" s="172"/>
      <c r="DV77" s="172"/>
      <c r="DW77" s="172"/>
      <c r="DX77" s="172"/>
      <c r="DY77" s="172"/>
      <c r="DZ77" s="172"/>
      <c r="EA77" s="172"/>
      <c r="EB77" s="172"/>
      <c r="EC77" s="172"/>
      <c r="ED77" s="172"/>
      <c r="EE77" s="172"/>
      <c r="EF77" s="172"/>
      <c r="EG77" s="172"/>
      <c r="EH77" s="172"/>
      <c r="EI77" s="172"/>
      <c r="EJ77" s="172"/>
      <c r="EK77" s="172"/>
      <c r="EL77" s="172"/>
      <c r="EM77" s="172"/>
      <c r="EN77" s="172"/>
      <c r="EO77" s="172"/>
      <c r="EP77" s="172"/>
      <c r="EQ77" s="172"/>
      <c r="ER77" s="172"/>
      <c r="ES77" s="172"/>
      <c r="ET77" s="172"/>
      <c r="EU77" s="172"/>
      <c r="EV77" s="172"/>
      <c r="EW77" s="172"/>
      <c r="EX77" s="172"/>
      <c r="EY77" s="172"/>
      <c r="EZ77" s="172"/>
      <c r="FA77" s="172"/>
      <c r="FB77" s="172"/>
      <c r="FC77" s="172"/>
      <c r="FD77" s="172"/>
      <c r="FE77" s="172"/>
      <c r="FF77" s="172"/>
      <c r="FG77" s="172"/>
      <c r="FH77" s="172"/>
      <c r="FI77" s="172"/>
      <c r="FJ77" s="172"/>
      <c r="FK77" s="172"/>
      <c r="FL77" s="172"/>
      <c r="FM77" s="172"/>
      <c r="FN77" s="172"/>
      <c r="FO77" s="172"/>
      <c r="FP77" s="172"/>
      <c r="FQ77" s="172"/>
      <c r="FR77" s="172"/>
      <c r="FS77" s="172"/>
      <c r="FT77" s="172"/>
      <c r="FU77" s="172"/>
      <c r="FV77" s="172"/>
      <c r="FW77" s="172"/>
      <c r="FX77" s="172"/>
      <c r="FY77" s="172"/>
      <c r="FZ77" s="172"/>
      <c r="GA77" s="172"/>
      <c r="GB77" s="172"/>
      <c r="GC77" s="172"/>
      <c r="GD77" s="172"/>
      <c r="GE77" s="172"/>
      <c r="GF77" s="172"/>
      <c r="GG77" s="172"/>
      <c r="GH77" s="172"/>
      <c r="GI77" s="172"/>
      <c r="GJ77" s="172"/>
      <c r="GK77" s="172"/>
      <c r="GL77" s="172"/>
      <c r="GM77" s="172"/>
      <c r="GN77" s="172"/>
      <c r="GO77" s="172"/>
      <c r="GP77" s="172"/>
      <c r="GQ77" s="172"/>
      <c r="GR77" s="172"/>
      <c r="GS77" s="172"/>
      <c r="GT77" s="172"/>
      <c r="GU77" s="172"/>
      <c r="GV77" s="172"/>
      <c r="GW77" s="172"/>
      <c r="GX77" s="172"/>
      <c r="GY77" s="172"/>
      <c r="GZ77" s="172"/>
      <c r="HA77" s="172"/>
      <c r="HB77" s="172"/>
      <c r="HC77" s="172"/>
      <c r="HD77" s="172"/>
      <c r="HE77" s="172"/>
      <c r="HF77" s="172"/>
      <c r="HG77" s="172"/>
      <c r="HH77" s="172"/>
      <c r="HI77" s="172"/>
      <c r="HJ77" s="172"/>
      <c r="HK77" s="172"/>
      <c r="HL77" s="172"/>
      <c r="HM77" s="172"/>
      <c r="HN77" s="172"/>
      <c r="HO77" s="172"/>
      <c r="HP77" s="172"/>
      <c r="HQ77" s="172"/>
      <c r="HR77" s="172"/>
      <c r="HS77" s="172"/>
      <c r="HT77" s="172"/>
      <c r="HU77" s="172"/>
      <c r="HV77" s="172"/>
      <c r="HW77" s="172"/>
      <c r="HX77" s="172"/>
      <c r="HY77" s="172"/>
      <c r="HZ77" s="172"/>
      <c r="IA77" s="172"/>
      <c r="IB77" s="172"/>
      <c r="IC77" s="172"/>
      <c r="ID77" s="172"/>
      <c r="IE77" s="172"/>
      <c r="IF77" s="172"/>
      <c r="IG77" s="172"/>
      <c r="IH77" s="172"/>
      <c r="II77" s="172"/>
      <c r="IJ77" s="172"/>
      <c r="IK77" s="172"/>
      <c r="IL77" s="172"/>
      <c r="IM77" s="172"/>
      <c r="IN77" s="172"/>
      <c r="IO77" s="172"/>
      <c r="IP77" s="172"/>
      <c r="IQ77" s="172"/>
      <c r="IR77" s="172"/>
      <c r="IS77" s="172"/>
      <c r="IT77" s="172"/>
      <c r="IU77" s="172"/>
      <c r="IV77" s="172"/>
    </row>
    <row r="78" spans="1:256" ht="22.5" customHeight="1" thickTop="1">
      <c r="A78" s="515" t="s">
        <v>381</v>
      </c>
      <c r="B78" s="516"/>
      <c r="C78" s="516"/>
      <c r="D78" s="516"/>
      <c r="E78" s="516"/>
      <c r="F78" s="516"/>
      <c r="G78" s="516"/>
      <c r="H78" s="516" t="s">
        <v>377</v>
      </c>
      <c r="I78" s="516"/>
      <c r="J78" s="516"/>
      <c r="K78" s="516"/>
      <c r="L78" s="516"/>
      <c r="M78" s="516"/>
      <c r="N78" s="315">
        <v>43223</v>
      </c>
      <c r="O78" s="517" t="s">
        <v>376</v>
      </c>
      <c r="P78" s="518"/>
      <c r="Q78" s="518"/>
      <c r="R78" s="518"/>
      <c r="S78" s="518"/>
      <c r="T78" s="519"/>
      <c r="U78" s="512" t="s">
        <v>388</v>
      </c>
      <c r="V78" s="512"/>
      <c r="W78" s="520">
        <v>43223</v>
      </c>
      <c r="X78" s="512"/>
      <c r="Y78" s="521" t="s">
        <v>385</v>
      </c>
      <c r="Z78" s="522"/>
      <c r="AA78" s="523"/>
      <c r="AB78" s="524" t="s">
        <v>422</v>
      </c>
      <c r="AC78" s="525"/>
      <c r="AD78" s="525"/>
      <c r="AE78" s="526"/>
      <c r="AF78" s="521"/>
      <c r="AG78" s="522"/>
      <c r="AH78" s="522"/>
      <c r="AI78" s="527"/>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72"/>
      <c r="BO78" s="172"/>
      <c r="BP78" s="172"/>
      <c r="BQ78" s="172"/>
      <c r="BR78" s="172"/>
      <c r="BS78" s="172"/>
      <c r="BT78" s="172"/>
      <c r="BU78" s="172"/>
      <c r="BV78" s="172"/>
      <c r="BW78" s="172"/>
      <c r="BX78" s="172"/>
      <c r="BY78" s="172"/>
      <c r="BZ78" s="172"/>
      <c r="CA78" s="172"/>
      <c r="CB78" s="172"/>
      <c r="CC78" s="172"/>
      <c r="CD78" s="172"/>
      <c r="CE78" s="172"/>
      <c r="CF78" s="172"/>
      <c r="CG78" s="172"/>
      <c r="CH78" s="172"/>
      <c r="CI78" s="172"/>
      <c r="CJ78" s="172"/>
      <c r="CK78" s="172"/>
      <c r="CL78" s="172"/>
      <c r="CM78" s="172"/>
      <c r="CN78" s="172"/>
      <c r="CO78" s="172"/>
      <c r="CP78" s="172"/>
      <c r="CQ78" s="172"/>
      <c r="CR78" s="172"/>
      <c r="CS78" s="172"/>
      <c r="CT78" s="172"/>
      <c r="CU78" s="172"/>
      <c r="CV78" s="172"/>
      <c r="CW78" s="172"/>
      <c r="CX78" s="172"/>
      <c r="CY78" s="172"/>
      <c r="CZ78" s="172"/>
      <c r="DA78" s="172"/>
      <c r="DB78" s="172"/>
      <c r="DC78" s="172"/>
      <c r="DD78" s="172"/>
      <c r="DE78" s="172"/>
      <c r="DF78" s="172"/>
      <c r="DG78" s="172"/>
      <c r="DH78" s="172"/>
      <c r="DI78" s="172"/>
      <c r="DJ78" s="172"/>
      <c r="DK78" s="172"/>
      <c r="DL78" s="172"/>
      <c r="DM78" s="172"/>
      <c r="DN78" s="172"/>
      <c r="DO78" s="172"/>
      <c r="DP78" s="172"/>
      <c r="DQ78" s="172"/>
      <c r="DR78" s="172"/>
      <c r="DS78" s="172"/>
      <c r="DT78" s="172"/>
      <c r="DU78" s="172"/>
      <c r="DV78" s="172"/>
      <c r="DW78" s="172"/>
      <c r="DX78" s="172"/>
      <c r="DY78" s="172"/>
      <c r="DZ78" s="172"/>
      <c r="EA78" s="172"/>
      <c r="EB78" s="172"/>
      <c r="EC78" s="172"/>
      <c r="ED78" s="172"/>
      <c r="EE78" s="172"/>
      <c r="EF78" s="172"/>
      <c r="EG78" s="172"/>
      <c r="EH78" s="172"/>
      <c r="EI78" s="172"/>
      <c r="EJ78" s="172"/>
      <c r="EK78" s="172"/>
      <c r="EL78" s="172"/>
      <c r="EM78" s="172"/>
      <c r="EN78" s="172"/>
      <c r="EO78" s="172"/>
      <c r="EP78" s="172"/>
      <c r="EQ78" s="172"/>
      <c r="ER78" s="172"/>
      <c r="ES78" s="172"/>
      <c r="ET78" s="172"/>
      <c r="EU78" s="172"/>
      <c r="EV78" s="172"/>
      <c r="EW78" s="172"/>
      <c r="EX78" s="172"/>
      <c r="EY78" s="172"/>
      <c r="EZ78" s="172"/>
      <c r="FA78" s="172"/>
      <c r="FB78" s="172"/>
      <c r="FC78" s="172"/>
      <c r="FD78" s="172"/>
      <c r="FE78" s="172"/>
      <c r="FF78" s="172"/>
      <c r="FG78" s="172"/>
      <c r="FH78" s="172"/>
      <c r="FI78" s="172"/>
      <c r="FJ78" s="172"/>
      <c r="FK78" s="172"/>
      <c r="FL78" s="172"/>
      <c r="FM78" s="172"/>
      <c r="FN78" s="172"/>
      <c r="FO78" s="172"/>
      <c r="FP78" s="172"/>
      <c r="FQ78" s="172"/>
      <c r="FR78" s="172"/>
      <c r="FS78" s="172"/>
      <c r="FT78" s="172"/>
      <c r="FU78" s="172"/>
      <c r="FV78" s="172"/>
      <c r="FW78" s="172"/>
      <c r="FX78" s="172"/>
      <c r="FY78" s="172"/>
      <c r="FZ78" s="172"/>
      <c r="GA78" s="172"/>
      <c r="GB78" s="172"/>
      <c r="GC78" s="172"/>
      <c r="GD78" s="172"/>
      <c r="GE78" s="172"/>
      <c r="GF78" s="172"/>
      <c r="GG78" s="172"/>
      <c r="GH78" s="172"/>
      <c r="GI78" s="172"/>
      <c r="GJ78" s="172"/>
      <c r="GK78" s="172"/>
      <c r="GL78" s="172"/>
      <c r="GM78" s="172"/>
      <c r="GN78" s="172"/>
      <c r="GO78" s="172"/>
      <c r="GP78" s="172"/>
      <c r="GQ78" s="172"/>
      <c r="GR78" s="172"/>
      <c r="GS78" s="172"/>
      <c r="GT78" s="172"/>
      <c r="GU78" s="172"/>
      <c r="GV78" s="172"/>
      <c r="GW78" s="172"/>
      <c r="GX78" s="172"/>
      <c r="GY78" s="172"/>
      <c r="GZ78" s="172"/>
      <c r="HA78" s="172"/>
      <c r="HB78" s="172"/>
      <c r="HC78" s="172"/>
      <c r="HD78" s="172"/>
      <c r="HE78" s="172"/>
      <c r="HF78" s="172"/>
      <c r="HG78" s="172"/>
      <c r="HH78" s="172"/>
      <c r="HI78" s="172"/>
      <c r="HJ78" s="172"/>
      <c r="HK78" s="172"/>
      <c r="HL78" s="172"/>
      <c r="HM78" s="172"/>
      <c r="HN78" s="172"/>
      <c r="HO78" s="172"/>
      <c r="HP78" s="172"/>
      <c r="HQ78" s="172"/>
      <c r="HR78" s="172"/>
      <c r="HS78" s="172"/>
      <c r="HT78" s="172"/>
      <c r="HU78" s="172"/>
      <c r="HV78" s="172"/>
      <c r="HW78" s="172"/>
      <c r="HX78" s="172"/>
      <c r="HY78" s="172"/>
      <c r="HZ78" s="172"/>
      <c r="IA78" s="172"/>
      <c r="IB78" s="172"/>
      <c r="IC78" s="172"/>
      <c r="ID78" s="172"/>
      <c r="IE78" s="172"/>
      <c r="IF78" s="172"/>
      <c r="IG78" s="172"/>
      <c r="IH78" s="172"/>
      <c r="II78" s="172"/>
      <c r="IJ78" s="172"/>
      <c r="IK78" s="172"/>
      <c r="IL78" s="172"/>
      <c r="IM78" s="172"/>
      <c r="IN78" s="172"/>
      <c r="IO78" s="172"/>
      <c r="IP78" s="172"/>
      <c r="IQ78" s="172"/>
      <c r="IR78" s="172"/>
      <c r="IS78" s="172"/>
      <c r="IT78" s="172"/>
      <c r="IU78" s="172"/>
      <c r="IV78" s="172"/>
    </row>
    <row r="79" spans="1:256" ht="22.5" customHeight="1">
      <c r="A79" s="511" t="s">
        <v>271</v>
      </c>
      <c r="B79" s="512"/>
      <c r="C79" s="512"/>
      <c r="D79" s="512"/>
      <c r="E79" s="512"/>
      <c r="F79" s="512"/>
      <c r="G79" s="512"/>
      <c r="H79" s="512" t="s">
        <v>272</v>
      </c>
      <c r="I79" s="512"/>
      <c r="J79" s="512"/>
      <c r="K79" s="512"/>
      <c r="L79" s="512"/>
      <c r="M79" s="512"/>
      <c r="N79" s="315">
        <v>43223</v>
      </c>
      <c r="O79" s="505"/>
      <c r="P79" s="505"/>
      <c r="Q79" s="505"/>
      <c r="R79" s="505"/>
      <c r="S79" s="505"/>
      <c r="T79" s="505"/>
      <c r="U79" s="505"/>
      <c r="V79" s="505"/>
      <c r="W79" s="505"/>
      <c r="X79" s="505"/>
      <c r="Y79" s="505"/>
      <c r="Z79" s="505"/>
      <c r="AA79" s="505"/>
      <c r="AB79" s="505"/>
      <c r="AC79" s="505"/>
      <c r="AD79" s="505"/>
      <c r="AE79" s="505"/>
      <c r="AF79" s="505"/>
      <c r="AG79" s="505"/>
      <c r="AH79" s="505"/>
      <c r="AI79" s="506"/>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72"/>
      <c r="BO79" s="172"/>
      <c r="BP79" s="172"/>
      <c r="BQ79" s="172"/>
      <c r="BR79" s="172"/>
      <c r="BS79" s="172"/>
      <c r="BT79" s="172"/>
      <c r="BU79" s="172"/>
      <c r="BV79" s="172"/>
      <c r="BW79" s="172"/>
      <c r="BX79" s="172"/>
      <c r="BY79" s="172"/>
      <c r="BZ79" s="172"/>
      <c r="CA79" s="172"/>
      <c r="CB79" s="172"/>
      <c r="CC79" s="172"/>
      <c r="CD79" s="172"/>
      <c r="CE79" s="172"/>
      <c r="CF79" s="172"/>
      <c r="CG79" s="172"/>
      <c r="CH79" s="172"/>
      <c r="CI79" s="172"/>
      <c r="CJ79" s="172"/>
      <c r="CK79" s="172"/>
      <c r="CL79" s="172"/>
      <c r="CM79" s="172"/>
      <c r="CN79" s="172"/>
      <c r="CO79" s="172"/>
      <c r="CP79" s="172"/>
      <c r="CQ79" s="172"/>
      <c r="CR79" s="172"/>
      <c r="CS79" s="172"/>
      <c r="CT79" s="172"/>
      <c r="CU79" s="172"/>
      <c r="CV79" s="172"/>
      <c r="CW79" s="172"/>
      <c r="CX79" s="172"/>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172"/>
      <c r="DX79" s="172"/>
      <c r="DY79" s="172"/>
      <c r="DZ79" s="172"/>
      <c r="EA79" s="172"/>
      <c r="EB79" s="172"/>
      <c r="EC79" s="172"/>
      <c r="ED79" s="172"/>
      <c r="EE79" s="172"/>
      <c r="EF79" s="172"/>
      <c r="EG79" s="172"/>
      <c r="EH79" s="172"/>
      <c r="EI79" s="172"/>
      <c r="EJ79" s="172"/>
      <c r="EK79" s="172"/>
      <c r="EL79" s="172"/>
      <c r="EM79" s="172"/>
      <c r="EN79" s="172"/>
      <c r="EO79" s="172"/>
      <c r="EP79" s="172"/>
      <c r="EQ79" s="172"/>
      <c r="ER79" s="172"/>
      <c r="ES79" s="172"/>
      <c r="ET79" s="172"/>
      <c r="EU79" s="172"/>
      <c r="EV79" s="172"/>
      <c r="EW79" s="172"/>
      <c r="EX79" s="172"/>
      <c r="EY79" s="172"/>
      <c r="EZ79" s="172"/>
      <c r="FA79" s="172"/>
      <c r="FB79" s="172"/>
      <c r="FC79" s="172"/>
      <c r="FD79" s="172"/>
      <c r="FE79" s="172"/>
      <c r="FF79" s="172"/>
      <c r="FG79" s="172"/>
      <c r="FH79" s="172"/>
      <c r="FI79" s="172"/>
      <c r="FJ79" s="172"/>
      <c r="FK79" s="172"/>
      <c r="FL79" s="172"/>
      <c r="FM79" s="172"/>
      <c r="FN79" s="172"/>
      <c r="FO79" s="172"/>
      <c r="FP79" s="172"/>
      <c r="FQ79" s="172"/>
      <c r="FR79" s="172"/>
      <c r="FS79" s="172"/>
      <c r="FT79" s="172"/>
      <c r="FU79" s="172"/>
      <c r="FV79" s="172"/>
      <c r="FW79" s="172"/>
      <c r="FX79" s="172"/>
      <c r="FY79" s="172"/>
      <c r="FZ79" s="172"/>
      <c r="GA79" s="172"/>
      <c r="GB79" s="172"/>
      <c r="GC79" s="172"/>
      <c r="GD79" s="172"/>
      <c r="GE79" s="172"/>
      <c r="GF79" s="172"/>
      <c r="GG79" s="172"/>
      <c r="GH79" s="172"/>
      <c r="GI79" s="172"/>
      <c r="GJ79" s="172"/>
      <c r="GK79" s="172"/>
      <c r="GL79" s="172"/>
      <c r="GM79" s="172"/>
      <c r="GN79" s="172"/>
      <c r="GO79" s="172"/>
      <c r="GP79" s="172"/>
      <c r="GQ79" s="172"/>
      <c r="GR79" s="172"/>
      <c r="GS79" s="172"/>
      <c r="GT79" s="172"/>
      <c r="GU79" s="172"/>
      <c r="GV79" s="172"/>
      <c r="GW79" s="172"/>
      <c r="GX79" s="172"/>
      <c r="GY79" s="172"/>
      <c r="GZ79" s="172"/>
      <c r="HA79" s="172"/>
      <c r="HB79" s="172"/>
      <c r="HC79" s="172"/>
      <c r="HD79" s="172"/>
      <c r="HE79" s="172"/>
      <c r="HF79" s="172"/>
      <c r="HG79" s="172"/>
      <c r="HH79" s="172"/>
      <c r="HI79" s="172"/>
      <c r="HJ79" s="172"/>
      <c r="HK79" s="172"/>
      <c r="HL79" s="172"/>
      <c r="HM79" s="172"/>
      <c r="HN79" s="172"/>
      <c r="HO79" s="172"/>
      <c r="HP79" s="172"/>
      <c r="HQ79" s="172"/>
      <c r="HR79" s="172"/>
      <c r="HS79" s="172"/>
      <c r="HT79" s="172"/>
      <c r="HU79" s="172"/>
      <c r="HV79" s="172"/>
      <c r="HW79" s="172"/>
      <c r="HX79" s="172"/>
      <c r="HY79" s="172"/>
      <c r="HZ79" s="172"/>
      <c r="IA79" s="172"/>
      <c r="IB79" s="172"/>
      <c r="IC79" s="172"/>
      <c r="ID79" s="172"/>
      <c r="IE79" s="172"/>
      <c r="IF79" s="172"/>
      <c r="IG79" s="172"/>
      <c r="IH79" s="172"/>
      <c r="II79" s="172"/>
      <c r="IJ79" s="172"/>
      <c r="IK79" s="172"/>
      <c r="IL79" s="172"/>
      <c r="IM79" s="172"/>
      <c r="IN79" s="172"/>
      <c r="IO79" s="172"/>
      <c r="IP79" s="172"/>
      <c r="IQ79" s="172"/>
      <c r="IR79" s="172"/>
      <c r="IS79" s="172"/>
      <c r="IT79" s="172"/>
      <c r="IU79" s="172"/>
      <c r="IV79" s="172"/>
    </row>
    <row r="80" spans="1:256" ht="26.25" customHeight="1">
      <c r="A80" s="511" t="s">
        <v>379</v>
      </c>
      <c r="B80" s="512"/>
      <c r="C80" s="512"/>
      <c r="D80" s="512"/>
      <c r="E80" s="512"/>
      <c r="F80" s="512"/>
      <c r="G80" s="512"/>
      <c r="H80" s="512" t="s">
        <v>272</v>
      </c>
      <c r="I80" s="512"/>
      <c r="J80" s="512"/>
      <c r="K80" s="512"/>
      <c r="L80" s="512"/>
      <c r="M80" s="512"/>
      <c r="N80" s="315">
        <v>43223</v>
      </c>
      <c r="O80" s="505"/>
      <c r="P80" s="505"/>
      <c r="Q80" s="505"/>
      <c r="R80" s="505"/>
      <c r="S80" s="505"/>
      <c r="T80" s="505"/>
      <c r="U80" s="505"/>
      <c r="V80" s="505"/>
      <c r="W80" s="505"/>
      <c r="X80" s="505"/>
      <c r="Y80" s="505"/>
      <c r="Z80" s="505"/>
      <c r="AA80" s="505"/>
      <c r="AB80" s="505"/>
      <c r="AC80" s="505"/>
      <c r="AD80" s="505"/>
      <c r="AE80" s="505"/>
      <c r="AF80" s="505"/>
      <c r="AG80" s="505"/>
      <c r="AH80" s="505"/>
      <c r="AI80" s="506"/>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72"/>
      <c r="BO80" s="172"/>
      <c r="BP80" s="172"/>
      <c r="BQ80" s="172"/>
      <c r="BR80" s="172"/>
      <c r="BS80" s="172"/>
      <c r="BT80" s="172"/>
      <c r="BU80" s="172"/>
      <c r="BV80" s="172"/>
      <c r="BW80" s="172"/>
      <c r="BX80" s="172"/>
      <c r="BY80" s="172"/>
      <c r="BZ80" s="172"/>
      <c r="CA80" s="172"/>
      <c r="CB80" s="172"/>
      <c r="CC80" s="172"/>
      <c r="CD80" s="172"/>
      <c r="CE80" s="172"/>
      <c r="CF80" s="172"/>
      <c r="CG80" s="172"/>
      <c r="CH80" s="172"/>
      <c r="CI80" s="172"/>
      <c r="CJ80" s="172"/>
      <c r="CK80" s="172"/>
      <c r="CL80" s="172"/>
      <c r="CM80" s="172"/>
      <c r="CN80" s="172"/>
      <c r="CO80" s="172"/>
      <c r="CP80" s="172"/>
      <c r="CQ80" s="172"/>
      <c r="CR80" s="172"/>
      <c r="CS80" s="172"/>
      <c r="CT80" s="172"/>
      <c r="CU80" s="172"/>
      <c r="CV80" s="172"/>
      <c r="CW80" s="172"/>
      <c r="CX80" s="172"/>
      <c r="CY80" s="172"/>
      <c r="CZ80" s="172"/>
      <c r="DA80" s="172"/>
      <c r="DB80" s="172"/>
      <c r="DC80" s="172"/>
      <c r="DD80" s="172"/>
      <c r="DE80" s="172"/>
      <c r="DF80" s="172"/>
      <c r="DG80" s="172"/>
      <c r="DH80" s="172"/>
      <c r="DI80" s="172"/>
      <c r="DJ80" s="172"/>
      <c r="DK80" s="172"/>
      <c r="DL80" s="172"/>
      <c r="DM80" s="172"/>
      <c r="DN80" s="172"/>
      <c r="DO80" s="172"/>
      <c r="DP80" s="172"/>
      <c r="DQ80" s="172"/>
      <c r="DR80" s="172"/>
      <c r="DS80" s="172"/>
      <c r="DT80" s="172"/>
      <c r="DU80" s="172"/>
      <c r="DV80" s="172"/>
      <c r="DW80" s="172"/>
      <c r="DX80" s="172"/>
      <c r="DY80" s="172"/>
      <c r="DZ80" s="172"/>
      <c r="EA80" s="172"/>
      <c r="EB80" s="172"/>
      <c r="EC80" s="172"/>
      <c r="ED80" s="172"/>
      <c r="EE80" s="172"/>
      <c r="EF80" s="172"/>
      <c r="EG80" s="172"/>
      <c r="EH80" s="172"/>
      <c r="EI80" s="172"/>
      <c r="EJ80" s="172"/>
      <c r="EK80" s="172"/>
      <c r="EL80" s="172"/>
      <c r="EM80" s="172"/>
      <c r="EN80" s="172"/>
      <c r="EO80" s="172"/>
      <c r="EP80" s="172"/>
      <c r="EQ80" s="172"/>
      <c r="ER80" s="172"/>
      <c r="ES80" s="172"/>
      <c r="ET80" s="172"/>
      <c r="EU80" s="172"/>
      <c r="EV80" s="172"/>
      <c r="EW80" s="172"/>
      <c r="EX80" s="172"/>
      <c r="EY80" s="172"/>
      <c r="EZ80" s="172"/>
      <c r="FA80" s="172"/>
      <c r="FB80" s="172"/>
      <c r="FC80" s="172"/>
      <c r="FD80" s="172"/>
      <c r="FE80" s="172"/>
      <c r="FF80" s="172"/>
      <c r="FG80" s="172"/>
      <c r="FH80" s="172"/>
      <c r="FI80" s="172"/>
      <c r="FJ80" s="172"/>
      <c r="FK80" s="172"/>
      <c r="FL80" s="172"/>
      <c r="FM80" s="172"/>
      <c r="FN80" s="172"/>
      <c r="FO80" s="172"/>
      <c r="FP80" s="172"/>
      <c r="FQ80" s="172"/>
      <c r="FR80" s="172"/>
      <c r="FS80" s="172"/>
      <c r="FT80" s="172"/>
      <c r="FU80" s="172"/>
      <c r="FV80" s="172"/>
      <c r="FW80" s="172"/>
      <c r="FX80" s="172"/>
      <c r="FY80" s="172"/>
      <c r="FZ80" s="172"/>
      <c r="GA80" s="172"/>
      <c r="GB80" s="172"/>
      <c r="GC80" s="172"/>
      <c r="GD80" s="172"/>
      <c r="GE80" s="172"/>
      <c r="GF80" s="172"/>
      <c r="GG80" s="172"/>
      <c r="GH80" s="172"/>
      <c r="GI80" s="172"/>
      <c r="GJ80" s="172"/>
      <c r="GK80" s="172"/>
      <c r="GL80" s="172"/>
      <c r="GM80" s="172"/>
      <c r="GN80" s="172"/>
      <c r="GO80" s="172"/>
      <c r="GP80" s="172"/>
      <c r="GQ80" s="172"/>
      <c r="GR80" s="172"/>
      <c r="GS80" s="172"/>
      <c r="GT80" s="172"/>
      <c r="GU80" s="172"/>
      <c r="GV80" s="172"/>
      <c r="GW80" s="172"/>
      <c r="GX80" s="172"/>
      <c r="GY80" s="172"/>
      <c r="GZ80" s="172"/>
      <c r="HA80" s="172"/>
      <c r="HB80" s="172"/>
      <c r="HC80" s="172"/>
      <c r="HD80" s="172"/>
      <c r="HE80" s="172"/>
      <c r="HF80" s="172"/>
      <c r="HG80" s="172"/>
      <c r="HH80" s="172"/>
      <c r="HI80" s="172"/>
      <c r="HJ80" s="172"/>
      <c r="HK80" s="172"/>
      <c r="HL80" s="172"/>
      <c r="HM80" s="172"/>
      <c r="HN80" s="172"/>
      <c r="HO80" s="172"/>
      <c r="HP80" s="172"/>
      <c r="HQ80" s="172"/>
      <c r="HR80" s="172"/>
      <c r="HS80" s="172"/>
      <c r="HT80" s="172"/>
      <c r="HU80" s="172"/>
      <c r="HV80" s="172"/>
      <c r="HW80" s="172"/>
      <c r="HX80" s="172"/>
      <c r="HY80" s="172"/>
      <c r="HZ80" s="172"/>
      <c r="IA80" s="172"/>
      <c r="IB80" s="172"/>
      <c r="IC80" s="172"/>
      <c r="ID80" s="172"/>
      <c r="IE80" s="172"/>
      <c r="IF80" s="172"/>
      <c r="IG80" s="172"/>
      <c r="IH80" s="172"/>
      <c r="II80" s="172"/>
      <c r="IJ80" s="172"/>
      <c r="IK80" s="172"/>
      <c r="IL80" s="172"/>
      <c r="IM80" s="172"/>
      <c r="IN80" s="172"/>
      <c r="IO80" s="172"/>
      <c r="IP80" s="172"/>
      <c r="IQ80" s="172"/>
      <c r="IR80" s="172"/>
      <c r="IS80" s="172"/>
      <c r="IT80" s="172"/>
      <c r="IU80" s="172"/>
      <c r="IV80" s="172"/>
    </row>
    <row r="81" spans="1:256" ht="17.25" customHeight="1">
      <c r="A81" s="511"/>
      <c r="B81" s="512"/>
      <c r="C81" s="512"/>
      <c r="D81" s="512"/>
      <c r="E81" s="512"/>
      <c r="F81" s="512"/>
      <c r="G81" s="512"/>
      <c r="H81" s="512"/>
      <c r="I81" s="512"/>
      <c r="J81" s="512"/>
      <c r="K81" s="512"/>
      <c r="L81" s="512"/>
      <c r="M81" s="512"/>
      <c r="N81" s="315"/>
      <c r="O81" s="505"/>
      <c r="P81" s="505"/>
      <c r="Q81" s="505"/>
      <c r="R81" s="505"/>
      <c r="S81" s="505"/>
      <c r="T81" s="505"/>
      <c r="U81" s="505"/>
      <c r="V81" s="505"/>
      <c r="W81" s="505"/>
      <c r="X81" s="505"/>
      <c r="Y81" s="505"/>
      <c r="Z81" s="505"/>
      <c r="AA81" s="505"/>
      <c r="AB81" s="505"/>
      <c r="AC81" s="505"/>
      <c r="AD81" s="505"/>
      <c r="AE81" s="505"/>
      <c r="AF81" s="505"/>
      <c r="AG81" s="505"/>
      <c r="AH81" s="505"/>
      <c r="AI81" s="506"/>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72"/>
      <c r="BO81" s="172"/>
      <c r="BP81" s="172"/>
      <c r="BQ81" s="172"/>
      <c r="BR81" s="172"/>
      <c r="BS81" s="172"/>
      <c r="BT81" s="172"/>
      <c r="BU81" s="172"/>
      <c r="BV81" s="172"/>
      <c r="BW81" s="172"/>
      <c r="BX81" s="172"/>
      <c r="BY81" s="172"/>
      <c r="BZ81" s="172"/>
      <c r="CA81" s="172"/>
      <c r="CB81" s="172"/>
      <c r="CC81" s="172"/>
      <c r="CD81" s="172"/>
      <c r="CE81" s="172"/>
      <c r="CF81" s="172"/>
      <c r="CG81" s="172"/>
      <c r="CH81" s="172"/>
      <c r="CI81" s="172"/>
      <c r="CJ81" s="172"/>
      <c r="CK81" s="172"/>
      <c r="CL81" s="172"/>
      <c r="CM81" s="172"/>
      <c r="CN81" s="172"/>
      <c r="CO81" s="172"/>
      <c r="CP81" s="172"/>
      <c r="CQ81" s="172"/>
      <c r="CR81" s="172"/>
      <c r="CS81" s="172"/>
      <c r="CT81" s="172"/>
      <c r="CU81" s="172"/>
      <c r="CV81" s="172"/>
      <c r="CW81" s="172"/>
      <c r="CX81" s="172"/>
      <c r="CY81" s="172"/>
      <c r="CZ81" s="172"/>
      <c r="DA81" s="172"/>
      <c r="DB81" s="172"/>
      <c r="DC81" s="172"/>
      <c r="DD81" s="172"/>
      <c r="DE81" s="172"/>
      <c r="DF81" s="172"/>
      <c r="DG81" s="172"/>
      <c r="DH81" s="172"/>
      <c r="DI81" s="172"/>
      <c r="DJ81" s="172"/>
      <c r="DK81" s="172"/>
      <c r="DL81" s="172"/>
      <c r="DM81" s="172"/>
      <c r="DN81" s="172"/>
      <c r="DO81" s="172"/>
      <c r="DP81" s="172"/>
      <c r="DQ81" s="172"/>
      <c r="DR81" s="172"/>
      <c r="DS81" s="172"/>
      <c r="DT81" s="172"/>
      <c r="DU81" s="172"/>
      <c r="DV81" s="172"/>
      <c r="DW81" s="172"/>
      <c r="DX81" s="172"/>
      <c r="DY81" s="172"/>
      <c r="DZ81" s="172"/>
      <c r="EA81" s="172"/>
      <c r="EB81" s="172"/>
      <c r="EC81" s="172"/>
      <c r="ED81" s="172"/>
      <c r="EE81" s="172"/>
      <c r="EF81" s="172"/>
      <c r="EG81" s="172"/>
      <c r="EH81" s="172"/>
      <c r="EI81" s="172"/>
      <c r="EJ81" s="172"/>
      <c r="EK81" s="172"/>
      <c r="EL81" s="172"/>
      <c r="EM81" s="172"/>
      <c r="EN81" s="172"/>
      <c r="EO81" s="172"/>
      <c r="EP81" s="172"/>
      <c r="EQ81" s="172"/>
      <c r="ER81" s="172"/>
      <c r="ES81" s="172"/>
      <c r="ET81" s="172"/>
      <c r="EU81" s="172"/>
      <c r="EV81" s="172"/>
      <c r="EW81" s="172"/>
      <c r="EX81" s="172"/>
      <c r="EY81" s="172"/>
      <c r="EZ81" s="172"/>
      <c r="FA81" s="172"/>
      <c r="FB81" s="172"/>
      <c r="FC81" s="172"/>
      <c r="FD81" s="172"/>
      <c r="FE81" s="172"/>
      <c r="FF81" s="172"/>
      <c r="FG81" s="172"/>
      <c r="FH81" s="172"/>
      <c r="FI81" s="172"/>
      <c r="FJ81" s="172"/>
      <c r="FK81" s="172"/>
      <c r="FL81" s="172"/>
      <c r="FM81" s="172"/>
      <c r="FN81" s="172"/>
      <c r="FO81" s="172"/>
      <c r="FP81" s="172"/>
      <c r="FQ81" s="172"/>
      <c r="FR81" s="172"/>
      <c r="FS81" s="172"/>
      <c r="FT81" s="172"/>
      <c r="FU81" s="172"/>
      <c r="FV81" s="172"/>
      <c r="FW81" s="172"/>
      <c r="FX81" s="172"/>
      <c r="FY81" s="172"/>
      <c r="FZ81" s="172"/>
      <c r="GA81" s="172"/>
      <c r="GB81" s="172"/>
      <c r="GC81" s="172"/>
      <c r="GD81" s="172"/>
      <c r="GE81" s="172"/>
      <c r="GF81" s="172"/>
      <c r="GG81" s="172"/>
      <c r="GH81" s="172"/>
      <c r="GI81" s="172"/>
      <c r="GJ81" s="172"/>
      <c r="GK81" s="172"/>
      <c r="GL81" s="172"/>
      <c r="GM81" s="172"/>
      <c r="GN81" s="172"/>
      <c r="GO81" s="172"/>
      <c r="GP81" s="172"/>
      <c r="GQ81" s="172"/>
      <c r="GR81" s="172"/>
      <c r="GS81" s="172"/>
      <c r="GT81" s="172"/>
      <c r="GU81" s="172"/>
      <c r="GV81" s="172"/>
      <c r="GW81" s="172"/>
      <c r="GX81" s="172"/>
      <c r="GY81" s="172"/>
      <c r="GZ81" s="172"/>
      <c r="HA81" s="172"/>
      <c r="HB81" s="172"/>
      <c r="HC81" s="172"/>
      <c r="HD81" s="172"/>
      <c r="HE81" s="172"/>
      <c r="HF81" s="172"/>
      <c r="HG81" s="172"/>
      <c r="HH81" s="172"/>
      <c r="HI81" s="172"/>
      <c r="HJ81" s="172"/>
      <c r="HK81" s="172"/>
      <c r="HL81" s="172"/>
      <c r="HM81" s="172"/>
      <c r="HN81" s="172"/>
      <c r="HO81" s="172"/>
      <c r="HP81" s="172"/>
      <c r="HQ81" s="172"/>
      <c r="HR81" s="172"/>
      <c r="HS81" s="172"/>
      <c r="HT81" s="172"/>
      <c r="HU81" s="172"/>
      <c r="HV81" s="172"/>
      <c r="HW81" s="172"/>
      <c r="HX81" s="172"/>
      <c r="HY81" s="172"/>
      <c r="HZ81" s="172"/>
      <c r="IA81" s="172"/>
      <c r="IB81" s="172"/>
      <c r="IC81" s="172"/>
      <c r="ID81" s="172"/>
      <c r="IE81" s="172"/>
      <c r="IF81" s="172"/>
      <c r="IG81" s="172"/>
      <c r="IH81" s="172"/>
      <c r="II81" s="172"/>
      <c r="IJ81" s="172"/>
      <c r="IK81" s="172"/>
      <c r="IL81" s="172"/>
      <c r="IM81" s="172"/>
      <c r="IN81" s="172"/>
      <c r="IO81" s="172"/>
      <c r="IP81" s="172"/>
      <c r="IQ81" s="172"/>
      <c r="IR81" s="172"/>
      <c r="IS81" s="172"/>
      <c r="IT81" s="172"/>
      <c r="IU81" s="172"/>
      <c r="IV81" s="172"/>
    </row>
    <row r="82" spans="1:256" ht="17.25" customHeight="1">
      <c r="A82" s="510"/>
      <c r="B82" s="505"/>
      <c r="C82" s="505"/>
      <c r="D82" s="505"/>
      <c r="E82" s="505"/>
      <c r="F82" s="505"/>
      <c r="G82" s="505"/>
      <c r="H82" s="505"/>
      <c r="I82" s="505"/>
      <c r="J82" s="505"/>
      <c r="K82" s="505"/>
      <c r="L82" s="505"/>
      <c r="M82" s="505"/>
      <c r="N82" s="180"/>
      <c r="O82" s="505"/>
      <c r="P82" s="505"/>
      <c r="Q82" s="505"/>
      <c r="R82" s="505"/>
      <c r="S82" s="505"/>
      <c r="T82" s="505"/>
      <c r="U82" s="505"/>
      <c r="V82" s="505"/>
      <c r="W82" s="505"/>
      <c r="X82" s="505"/>
      <c r="Y82" s="505"/>
      <c r="Z82" s="505"/>
      <c r="AA82" s="505"/>
      <c r="AB82" s="505"/>
      <c r="AC82" s="505"/>
      <c r="AD82" s="505"/>
      <c r="AE82" s="505"/>
      <c r="AF82" s="505"/>
      <c r="AG82" s="505"/>
      <c r="AH82" s="505"/>
      <c r="AI82" s="506"/>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72"/>
      <c r="BO82" s="172"/>
      <c r="BP82" s="172"/>
      <c r="BQ82" s="172"/>
      <c r="BR82" s="172"/>
      <c r="BS82" s="172"/>
      <c r="BT82" s="172"/>
      <c r="BU82" s="172"/>
      <c r="BV82" s="172"/>
      <c r="BW82" s="172"/>
      <c r="BX82" s="172"/>
      <c r="BY82" s="172"/>
      <c r="BZ82" s="172"/>
      <c r="CA82" s="172"/>
      <c r="CB82" s="172"/>
      <c r="CC82" s="172"/>
      <c r="CD82" s="172"/>
      <c r="CE82" s="172"/>
      <c r="CF82" s="172"/>
      <c r="CG82" s="172"/>
      <c r="CH82" s="172"/>
      <c r="CI82" s="172"/>
      <c r="CJ82" s="172"/>
      <c r="CK82" s="172"/>
      <c r="CL82" s="172"/>
      <c r="CM82" s="172"/>
      <c r="CN82" s="172"/>
      <c r="CO82" s="172"/>
      <c r="CP82" s="172"/>
      <c r="CQ82" s="172"/>
      <c r="CR82" s="172"/>
      <c r="CS82" s="172"/>
      <c r="CT82" s="172"/>
      <c r="CU82" s="172"/>
      <c r="CV82" s="172"/>
      <c r="CW82" s="172"/>
      <c r="CX82" s="172"/>
      <c r="CY82" s="172"/>
      <c r="CZ82" s="172"/>
      <c r="DA82" s="172"/>
      <c r="DB82" s="172"/>
      <c r="DC82" s="172"/>
      <c r="DD82" s="172"/>
      <c r="DE82" s="172"/>
      <c r="DF82" s="172"/>
      <c r="DG82" s="172"/>
      <c r="DH82" s="172"/>
      <c r="DI82" s="172"/>
      <c r="DJ82" s="172"/>
      <c r="DK82" s="172"/>
      <c r="DL82" s="172"/>
      <c r="DM82" s="172"/>
      <c r="DN82" s="172"/>
      <c r="DO82" s="172"/>
      <c r="DP82" s="172"/>
      <c r="DQ82" s="172"/>
      <c r="DR82" s="172"/>
      <c r="DS82" s="172"/>
      <c r="DT82" s="172"/>
      <c r="DU82" s="172"/>
      <c r="DV82" s="172"/>
      <c r="DW82" s="172"/>
      <c r="DX82" s="172"/>
      <c r="DY82" s="172"/>
      <c r="DZ82" s="172"/>
      <c r="EA82" s="172"/>
      <c r="EB82" s="172"/>
      <c r="EC82" s="172"/>
      <c r="ED82" s="172"/>
      <c r="EE82" s="172"/>
      <c r="EF82" s="172"/>
      <c r="EG82" s="172"/>
      <c r="EH82" s="172"/>
      <c r="EI82" s="172"/>
      <c r="EJ82" s="172"/>
      <c r="EK82" s="172"/>
      <c r="EL82" s="172"/>
      <c r="EM82" s="172"/>
      <c r="EN82" s="172"/>
      <c r="EO82" s="172"/>
      <c r="EP82" s="172"/>
      <c r="EQ82" s="172"/>
      <c r="ER82" s="172"/>
      <c r="ES82" s="172"/>
      <c r="ET82" s="172"/>
      <c r="EU82" s="172"/>
      <c r="EV82" s="172"/>
      <c r="EW82" s="172"/>
      <c r="EX82" s="172"/>
      <c r="EY82" s="172"/>
      <c r="EZ82" s="172"/>
      <c r="FA82" s="172"/>
      <c r="FB82" s="172"/>
      <c r="FC82" s="172"/>
      <c r="FD82" s="172"/>
      <c r="FE82" s="172"/>
      <c r="FF82" s="172"/>
      <c r="FG82" s="172"/>
      <c r="FH82" s="172"/>
      <c r="FI82" s="172"/>
      <c r="FJ82" s="172"/>
      <c r="FK82" s="172"/>
      <c r="FL82" s="172"/>
      <c r="FM82" s="172"/>
      <c r="FN82" s="172"/>
      <c r="FO82" s="172"/>
      <c r="FP82" s="172"/>
      <c r="FQ82" s="172"/>
      <c r="FR82" s="172"/>
      <c r="FS82" s="172"/>
      <c r="FT82" s="172"/>
      <c r="FU82" s="172"/>
      <c r="FV82" s="172"/>
      <c r="FW82" s="172"/>
      <c r="FX82" s="172"/>
      <c r="FY82" s="172"/>
      <c r="FZ82" s="172"/>
      <c r="GA82" s="172"/>
      <c r="GB82" s="172"/>
      <c r="GC82" s="172"/>
      <c r="GD82" s="172"/>
      <c r="GE82" s="172"/>
      <c r="GF82" s="172"/>
      <c r="GG82" s="172"/>
      <c r="GH82" s="172"/>
      <c r="GI82" s="172"/>
      <c r="GJ82" s="172"/>
      <c r="GK82" s="172"/>
      <c r="GL82" s="172"/>
      <c r="GM82" s="172"/>
      <c r="GN82" s="172"/>
      <c r="GO82" s="172"/>
      <c r="GP82" s="172"/>
      <c r="GQ82" s="172"/>
      <c r="GR82" s="172"/>
      <c r="GS82" s="172"/>
      <c r="GT82" s="172"/>
      <c r="GU82" s="172"/>
      <c r="GV82" s="172"/>
      <c r="GW82" s="172"/>
      <c r="GX82" s="172"/>
      <c r="GY82" s="172"/>
      <c r="GZ82" s="172"/>
      <c r="HA82" s="172"/>
      <c r="HB82" s="172"/>
      <c r="HC82" s="172"/>
      <c r="HD82" s="172"/>
      <c r="HE82" s="172"/>
      <c r="HF82" s="172"/>
      <c r="HG82" s="172"/>
      <c r="HH82" s="172"/>
      <c r="HI82" s="172"/>
      <c r="HJ82" s="172"/>
      <c r="HK82" s="172"/>
      <c r="HL82" s="172"/>
      <c r="HM82" s="172"/>
      <c r="HN82" s="172"/>
      <c r="HO82" s="172"/>
      <c r="HP82" s="172"/>
      <c r="HQ82" s="172"/>
      <c r="HR82" s="172"/>
      <c r="HS82" s="172"/>
      <c r="HT82" s="172"/>
      <c r="HU82" s="172"/>
      <c r="HV82" s="172"/>
      <c r="HW82" s="172"/>
      <c r="HX82" s="172"/>
      <c r="HY82" s="172"/>
      <c r="HZ82" s="172"/>
      <c r="IA82" s="172"/>
      <c r="IB82" s="172"/>
      <c r="IC82" s="172"/>
      <c r="ID82" s="172"/>
      <c r="IE82" s="172"/>
      <c r="IF82" s="172"/>
      <c r="IG82" s="172"/>
      <c r="IH82" s="172"/>
      <c r="II82" s="172"/>
      <c r="IJ82" s="172"/>
      <c r="IK82" s="172"/>
      <c r="IL82" s="172"/>
      <c r="IM82" s="172"/>
      <c r="IN82" s="172"/>
      <c r="IO82" s="172"/>
      <c r="IP82" s="172"/>
      <c r="IQ82" s="172"/>
      <c r="IR82" s="172"/>
      <c r="IS82" s="172"/>
      <c r="IT82" s="172"/>
      <c r="IU82" s="172"/>
      <c r="IV82" s="172"/>
    </row>
    <row r="83" spans="1:256" ht="14.25" customHeight="1">
      <c r="A83" s="510"/>
      <c r="B83" s="505"/>
      <c r="C83" s="505"/>
      <c r="D83" s="505"/>
      <c r="E83" s="505"/>
      <c r="F83" s="505"/>
      <c r="G83" s="505"/>
      <c r="H83" s="505"/>
      <c r="I83" s="505"/>
      <c r="J83" s="505"/>
      <c r="K83" s="505"/>
      <c r="L83" s="505"/>
      <c r="M83" s="505"/>
      <c r="N83" s="180"/>
      <c r="O83" s="505"/>
      <c r="P83" s="505"/>
      <c r="Q83" s="505"/>
      <c r="R83" s="505"/>
      <c r="S83" s="505"/>
      <c r="T83" s="505"/>
      <c r="U83" s="505"/>
      <c r="V83" s="505"/>
      <c r="W83" s="505"/>
      <c r="X83" s="505"/>
      <c r="Y83" s="505"/>
      <c r="Z83" s="505"/>
      <c r="AA83" s="505"/>
      <c r="AB83" s="505"/>
      <c r="AC83" s="505"/>
      <c r="AD83" s="505"/>
      <c r="AE83" s="505"/>
      <c r="AF83" s="505"/>
      <c r="AG83" s="505"/>
      <c r="AH83" s="505"/>
      <c r="AI83" s="506"/>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72"/>
      <c r="BO83" s="172"/>
      <c r="BP83" s="172"/>
      <c r="BQ83" s="172"/>
      <c r="BR83" s="172"/>
      <c r="BS83" s="172"/>
      <c r="BT83" s="172"/>
      <c r="BU83" s="172"/>
      <c r="BV83" s="172"/>
      <c r="BW83" s="172"/>
      <c r="BX83" s="172"/>
      <c r="BY83" s="172"/>
      <c r="BZ83" s="172"/>
      <c r="CA83" s="172"/>
      <c r="CB83" s="172"/>
      <c r="CC83" s="172"/>
      <c r="CD83" s="172"/>
      <c r="CE83" s="172"/>
      <c r="CF83" s="172"/>
      <c r="CG83" s="172"/>
      <c r="CH83" s="172"/>
      <c r="CI83" s="172"/>
      <c r="CJ83" s="172"/>
      <c r="CK83" s="172"/>
      <c r="CL83" s="172"/>
      <c r="CM83" s="172"/>
      <c r="CN83" s="172"/>
      <c r="CO83" s="172"/>
      <c r="CP83" s="172"/>
      <c r="CQ83" s="172"/>
      <c r="CR83" s="172"/>
      <c r="CS83" s="172"/>
      <c r="CT83" s="172"/>
      <c r="CU83" s="172"/>
      <c r="CV83" s="172"/>
      <c r="CW83" s="172"/>
      <c r="CX83" s="172"/>
      <c r="CY83" s="172"/>
      <c r="CZ83" s="172"/>
      <c r="DA83" s="172"/>
      <c r="DB83" s="172"/>
      <c r="DC83" s="172"/>
      <c r="DD83" s="172"/>
      <c r="DE83" s="172"/>
      <c r="DF83" s="172"/>
      <c r="DG83" s="172"/>
      <c r="DH83" s="172"/>
      <c r="DI83" s="172"/>
      <c r="DJ83" s="172"/>
      <c r="DK83" s="172"/>
      <c r="DL83" s="172"/>
      <c r="DM83" s="172"/>
      <c r="DN83" s="172"/>
      <c r="DO83" s="172"/>
      <c r="DP83" s="172"/>
      <c r="DQ83" s="172"/>
      <c r="DR83" s="172"/>
      <c r="DS83" s="172"/>
      <c r="DT83" s="172"/>
      <c r="DU83" s="172"/>
      <c r="DV83" s="172"/>
      <c r="DW83" s="172"/>
      <c r="DX83" s="172"/>
      <c r="DY83" s="172"/>
      <c r="DZ83" s="172"/>
      <c r="EA83" s="172"/>
      <c r="EB83" s="172"/>
      <c r="EC83" s="172"/>
      <c r="ED83" s="172"/>
      <c r="EE83" s="172"/>
      <c r="EF83" s="172"/>
      <c r="EG83" s="172"/>
      <c r="EH83" s="172"/>
      <c r="EI83" s="172"/>
      <c r="EJ83" s="172"/>
      <c r="EK83" s="172"/>
      <c r="EL83" s="172"/>
      <c r="EM83" s="172"/>
      <c r="EN83" s="172"/>
      <c r="EO83" s="172"/>
      <c r="EP83" s="172"/>
      <c r="EQ83" s="172"/>
      <c r="ER83" s="172"/>
      <c r="ES83" s="172"/>
      <c r="ET83" s="172"/>
      <c r="EU83" s="172"/>
      <c r="EV83" s="172"/>
      <c r="EW83" s="172"/>
      <c r="EX83" s="172"/>
      <c r="EY83" s="172"/>
      <c r="EZ83" s="172"/>
      <c r="FA83" s="172"/>
      <c r="FB83" s="172"/>
      <c r="FC83" s="172"/>
      <c r="FD83" s="172"/>
      <c r="FE83" s="172"/>
      <c r="FF83" s="172"/>
      <c r="FG83" s="172"/>
      <c r="FH83" s="172"/>
      <c r="FI83" s="172"/>
      <c r="FJ83" s="172"/>
      <c r="FK83" s="172"/>
      <c r="FL83" s="172"/>
      <c r="FM83" s="172"/>
      <c r="FN83" s="172"/>
      <c r="FO83" s="172"/>
      <c r="FP83" s="172"/>
      <c r="FQ83" s="172"/>
      <c r="FR83" s="172"/>
      <c r="FS83" s="172"/>
      <c r="FT83" s="172"/>
      <c r="FU83" s="172"/>
      <c r="FV83" s="172"/>
      <c r="FW83" s="172"/>
      <c r="FX83" s="172"/>
      <c r="FY83" s="172"/>
      <c r="FZ83" s="172"/>
      <c r="GA83" s="172"/>
      <c r="GB83" s="172"/>
      <c r="GC83" s="172"/>
      <c r="GD83" s="172"/>
      <c r="GE83" s="172"/>
      <c r="GF83" s="172"/>
      <c r="GG83" s="172"/>
      <c r="GH83" s="172"/>
      <c r="GI83" s="172"/>
      <c r="GJ83" s="172"/>
      <c r="GK83" s="172"/>
      <c r="GL83" s="172"/>
      <c r="GM83" s="172"/>
      <c r="GN83" s="172"/>
      <c r="GO83" s="172"/>
      <c r="GP83" s="172"/>
      <c r="GQ83" s="172"/>
      <c r="GR83" s="172"/>
      <c r="GS83" s="172"/>
      <c r="GT83" s="172"/>
      <c r="GU83" s="172"/>
      <c r="GV83" s="172"/>
      <c r="GW83" s="172"/>
      <c r="GX83" s="172"/>
      <c r="GY83" s="172"/>
      <c r="GZ83" s="172"/>
      <c r="HA83" s="172"/>
      <c r="HB83" s="172"/>
      <c r="HC83" s="172"/>
      <c r="HD83" s="172"/>
      <c r="HE83" s="172"/>
      <c r="HF83" s="172"/>
      <c r="HG83" s="172"/>
      <c r="HH83" s="172"/>
      <c r="HI83" s="172"/>
      <c r="HJ83" s="172"/>
      <c r="HK83" s="172"/>
      <c r="HL83" s="172"/>
      <c r="HM83" s="172"/>
      <c r="HN83" s="172"/>
      <c r="HO83" s="172"/>
      <c r="HP83" s="172"/>
      <c r="HQ83" s="172"/>
      <c r="HR83" s="172"/>
      <c r="HS83" s="172"/>
      <c r="HT83" s="172"/>
      <c r="HU83" s="172"/>
      <c r="HV83" s="172"/>
      <c r="HW83" s="172"/>
      <c r="HX83" s="172"/>
      <c r="HY83" s="172"/>
      <c r="HZ83" s="172"/>
      <c r="IA83" s="172"/>
      <c r="IB83" s="172"/>
      <c r="IC83" s="172"/>
      <c r="ID83" s="172"/>
      <c r="IE83" s="172"/>
      <c r="IF83" s="172"/>
      <c r="IG83" s="172"/>
      <c r="IH83" s="172"/>
      <c r="II83" s="172"/>
      <c r="IJ83" s="172"/>
      <c r="IK83" s="172"/>
      <c r="IL83" s="172"/>
      <c r="IM83" s="172"/>
      <c r="IN83" s="172"/>
      <c r="IO83" s="172"/>
      <c r="IP83" s="172"/>
      <c r="IQ83" s="172"/>
      <c r="IR83" s="172"/>
      <c r="IS83" s="172"/>
      <c r="IT83" s="172"/>
      <c r="IU83" s="172"/>
      <c r="IV83" s="172"/>
    </row>
    <row r="84" spans="1:256" ht="14.25" customHeight="1">
      <c r="A84" s="510"/>
      <c r="B84" s="505"/>
      <c r="C84" s="505"/>
      <c r="D84" s="505"/>
      <c r="E84" s="505"/>
      <c r="F84" s="505"/>
      <c r="G84" s="505"/>
      <c r="H84" s="505"/>
      <c r="I84" s="505"/>
      <c r="J84" s="505"/>
      <c r="K84" s="505"/>
      <c r="L84" s="505"/>
      <c r="M84" s="505"/>
      <c r="N84" s="181"/>
      <c r="O84" s="505"/>
      <c r="P84" s="505"/>
      <c r="Q84" s="505"/>
      <c r="R84" s="505"/>
      <c r="S84" s="505"/>
      <c r="T84" s="505"/>
      <c r="U84" s="505"/>
      <c r="V84" s="505"/>
      <c r="W84" s="505"/>
      <c r="X84" s="505"/>
      <c r="Y84" s="505"/>
      <c r="Z84" s="505"/>
      <c r="AA84" s="505"/>
      <c r="AB84" s="505"/>
      <c r="AC84" s="505"/>
      <c r="AD84" s="505"/>
      <c r="AE84" s="505"/>
      <c r="AF84" s="505"/>
      <c r="AG84" s="505"/>
      <c r="AH84" s="505"/>
      <c r="AI84" s="506"/>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72"/>
      <c r="BO84" s="172"/>
      <c r="BP84" s="172"/>
      <c r="BQ84" s="172"/>
      <c r="BR84" s="172"/>
      <c r="BS84" s="172"/>
      <c r="BT84" s="172"/>
      <c r="BU84" s="172"/>
      <c r="BV84" s="172"/>
      <c r="BW84" s="172"/>
      <c r="BX84" s="172"/>
      <c r="BY84" s="172"/>
      <c r="BZ84" s="172"/>
      <c r="CA84" s="172"/>
      <c r="CB84" s="172"/>
      <c r="CC84" s="172"/>
      <c r="CD84" s="172"/>
      <c r="CE84" s="172"/>
      <c r="CF84" s="172"/>
      <c r="CG84" s="172"/>
      <c r="CH84" s="172"/>
      <c r="CI84" s="172"/>
      <c r="CJ84" s="172"/>
      <c r="CK84" s="172"/>
      <c r="CL84" s="172"/>
      <c r="CM84" s="172"/>
      <c r="CN84" s="172"/>
      <c r="CO84" s="172"/>
      <c r="CP84" s="172"/>
      <c r="CQ84" s="172"/>
      <c r="CR84" s="172"/>
      <c r="CS84" s="172"/>
      <c r="CT84" s="172"/>
      <c r="CU84" s="172"/>
      <c r="CV84" s="172"/>
      <c r="CW84" s="172"/>
      <c r="CX84" s="172"/>
      <c r="CY84" s="172"/>
      <c r="CZ84" s="172"/>
      <c r="DA84" s="172"/>
      <c r="DB84" s="172"/>
      <c r="DC84" s="172"/>
      <c r="DD84" s="172"/>
      <c r="DE84" s="172"/>
      <c r="DF84" s="172"/>
      <c r="DG84" s="172"/>
      <c r="DH84" s="172"/>
      <c r="DI84" s="172"/>
      <c r="DJ84" s="172"/>
      <c r="DK84" s="172"/>
      <c r="DL84" s="172"/>
      <c r="DM84" s="172"/>
      <c r="DN84" s="172"/>
      <c r="DO84" s="172"/>
      <c r="DP84" s="172"/>
      <c r="DQ84" s="172"/>
      <c r="DR84" s="172"/>
      <c r="DS84" s="172"/>
      <c r="DT84" s="172"/>
      <c r="DU84" s="172"/>
      <c r="DV84" s="172"/>
      <c r="DW84" s="172"/>
      <c r="DX84" s="172"/>
      <c r="DY84" s="172"/>
      <c r="DZ84" s="172"/>
      <c r="EA84" s="172"/>
      <c r="EB84" s="172"/>
      <c r="EC84" s="172"/>
      <c r="ED84" s="172"/>
      <c r="EE84" s="172"/>
      <c r="EF84" s="172"/>
      <c r="EG84" s="172"/>
      <c r="EH84" s="172"/>
      <c r="EI84" s="172"/>
      <c r="EJ84" s="172"/>
      <c r="EK84" s="172"/>
      <c r="EL84" s="172"/>
      <c r="EM84" s="172"/>
      <c r="EN84" s="172"/>
      <c r="EO84" s="172"/>
      <c r="EP84" s="172"/>
      <c r="EQ84" s="172"/>
      <c r="ER84" s="172"/>
      <c r="ES84" s="172"/>
      <c r="ET84" s="172"/>
      <c r="EU84" s="172"/>
      <c r="EV84" s="172"/>
      <c r="EW84" s="172"/>
      <c r="EX84" s="172"/>
      <c r="EY84" s="172"/>
      <c r="EZ84" s="172"/>
      <c r="FA84" s="172"/>
      <c r="FB84" s="172"/>
      <c r="FC84" s="172"/>
      <c r="FD84" s="172"/>
      <c r="FE84" s="172"/>
      <c r="FF84" s="172"/>
      <c r="FG84" s="172"/>
      <c r="FH84" s="172"/>
      <c r="FI84" s="172"/>
      <c r="FJ84" s="172"/>
      <c r="FK84" s="172"/>
      <c r="FL84" s="172"/>
      <c r="FM84" s="172"/>
      <c r="FN84" s="172"/>
      <c r="FO84" s="172"/>
      <c r="FP84" s="172"/>
      <c r="FQ84" s="172"/>
      <c r="FR84" s="172"/>
      <c r="FS84" s="172"/>
      <c r="FT84" s="172"/>
      <c r="FU84" s="172"/>
      <c r="FV84" s="172"/>
      <c r="FW84" s="172"/>
      <c r="FX84" s="172"/>
      <c r="FY84" s="172"/>
      <c r="FZ84" s="172"/>
      <c r="GA84" s="172"/>
      <c r="GB84" s="172"/>
      <c r="GC84" s="172"/>
      <c r="GD84" s="172"/>
      <c r="GE84" s="172"/>
      <c r="GF84" s="172"/>
      <c r="GG84" s="172"/>
      <c r="GH84" s="172"/>
      <c r="GI84" s="172"/>
      <c r="GJ84" s="172"/>
      <c r="GK84" s="172"/>
      <c r="GL84" s="172"/>
      <c r="GM84" s="172"/>
      <c r="GN84" s="172"/>
      <c r="GO84" s="172"/>
      <c r="GP84" s="172"/>
      <c r="GQ84" s="172"/>
      <c r="GR84" s="172"/>
      <c r="GS84" s="172"/>
      <c r="GT84" s="172"/>
      <c r="GU84" s="172"/>
      <c r="GV84" s="172"/>
      <c r="GW84" s="172"/>
      <c r="GX84" s="172"/>
      <c r="GY84" s="172"/>
      <c r="GZ84" s="172"/>
      <c r="HA84" s="172"/>
      <c r="HB84" s="172"/>
      <c r="HC84" s="172"/>
      <c r="HD84" s="172"/>
      <c r="HE84" s="172"/>
      <c r="HF84" s="172"/>
      <c r="HG84" s="172"/>
      <c r="HH84" s="172"/>
      <c r="HI84" s="172"/>
      <c r="HJ84" s="172"/>
      <c r="HK84" s="172"/>
      <c r="HL84" s="172"/>
      <c r="HM84" s="172"/>
      <c r="HN84" s="172"/>
      <c r="HO84" s="172"/>
      <c r="HP84" s="172"/>
      <c r="HQ84" s="172"/>
      <c r="HR84" s="172"/>
      <c r="HS84" s="172"/>
      <c r="HT84" s="172"/>
      <c r="HU84" s="172"/>
      <c r="HV84" s="172"/>
      <c r="HW84" s="172"/>
      <c r="HX84" s="172"/>
      <c r="HY84" s="172"/>
      <c r="HZ84" s="172"/>
      <c r="IA84" s="172"/>
      <c r="IB84" s="172"/>
      <c r="IC84" s="172"/>
      <c r="ID84" s="172"/>
      <c r="IE84" s="172"/>
      <c r="IF84" s="172"/>
      <c r="IG84" s="172"/>
      <c r="IH84" s="172"/>
      <c r="II84" s="172"/>
      <c r="IJ84" s="172"/>
      <c r="IK84" s="172"/>
      <c r="IL84" s="172"/>
      <c r="IM84" s="172"/>
      <c r="IN84" s="172"/>
      <c r="IO84" s="172"/>
      <c r="IP84" s="172"/>
      <c r="IQ84" s="172"/>
      <c r="IR84" s="172"/>
      <c r="IS84" s="172"/>
      <c r="IT84" s="172"/>
      <c r="IU84" s="172"/>
      <c r="IV84" s="172"/>
    </row>
    <row r="85" spans="1:256" ht="15" customHeight="1">
      <c r="A85" s="510"/>
      <c r="B85" s="505"/>
      <c r="C85" s="505"/>
      <c r="D85" s="505"/>
      <c r="E85" s="505"/>
      <c r="F85" s="505"/>
      <c r="G85" s="505"/>
      <c r="H85" s="505"/>
      <c r="I85" s="505"/>
      <c r="J85" s="505"/>
      <c r="K85" s="505"/>
      <c r="L85" s="505"/>
      <c r="M85" s="505"/>
      <c r="N85" s="181"/>
      <c r="O85" s="505"/>
      <c r="P85" s="505"/>
      <c r="Q85" s="505"/>
      <c r="R85" s="505"/>
      <c r="S85" s="505"/>
      <c r="T85" s="505"/>
      <c r="U85" s="505"/>
      <c r="V85" s="505"/>
      <c r="W85" s="505"/>
      <c r="X85" s="505"/>
      <c r="Y85" s="505"/>
      <c r="Z85" s="505"/>
      <c r="AA85" s="505"/>
      <c r="AB85" s="505"/>
      <c r="AC85" s="505"/>
      <c r="AD85" s="505"/>
      <c r="AE85" s="505"/>
      <c r="AF85" s="505"/>
      <c r="AG85" s="505"/>
      <c r="AH85" s="505"/>
      <c r="AI85" s="506"/>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72"/>
      <c r="BO85" s="172"/>
      <c r="BP85" s="172"/>
      <c r="BQ85" s="172"/>
      <c r="BR85" s="172"/>
      <c r="BS85" s="172"/>
      <c r="BT85" s="172"/>
      <c r="BU85" s="172"/>
      <c r="BV85" s="172"/>
      <c r="BW85" s="172"/>
      <c r="BX85" s="172"/>
      <c r="BY85" s="172"/>
      <c r="BZ85" s="172"/>
      <c r="CA85" s="172"/>
      <c r="CB85" s="172"/>
      <c r="CC85" s="172"/>
      <c r="CD85" s="172"/>
      <c r="CE85" s="172"/>
      <c r="CF85" s="172"/>
      <c r="CG85" s="172"/>
      <c r="CH85" s="172"/>
      <c r="CI85" s="172"/>
      <c r="CJ85" s="172"/>
      <c r="CK85" s="172"/>
      <c r="CL85" s="172"/>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72"/>
      <c r="DK85" s="172"/>
      <c r="DL85" s="172"/>
      <c r="DM85" s="172"/>
      <c r="DN85" s="172"/>
      <c r="DO85" s="172"/>
      <c r="DP85" s="172"/>
      <c r="DQ85" s="172"/>
      <c r="DR85" s="172"/>
      <c r="DS85" s="172"/>
      <c r="DT85" s="172"/>
      <c r="DU85" s="172"/>
      <c r="DV85" s="172"/>
      <c r="DW85" s="172"/>
      <c r="DX85" s="172"/>
      <c r="DY85" s="172"/>
      <c r="DZ85" s="172"/>
      <c r="EA85" s="172"/>
      <c r="EB85" s="172"/>
      <c r="EC85" s="172"/>
      <c r="ED85" s="172"/>
      <c r="EE85" s="172"/>
      <c r="EF85" s="172"/>
      <c r="EG85" s="172"/>
      <c r="EH85" s="172"/>
      <c r="EI85" s="172"/>
      <c r="EJ85" s="172"/>
      <c r="EK85" s="172"/>
      <c r="EL85" s="172"/>
      <c r="EM85" s="172"/>
      <c r="EN85" s="172"/>
      <c r="EO85" s="172"/>
      <c r="EP85" s="172"/>
      <c r="EQ85" s="172"/>
      <c r="ER85" s="172"/>
      <c r="ES85" s="172"/>
      <c r="ET85" s="172"/>
      <c r="EU85" s="172"/>
      <c r="EV85" s="172"/>
      <c r="EW85" s="172"/>
      <c r="EX85" s="172"/>
      <c r="EY85" s="172"/>
      <c r="EZ85" s="172"/>
      <c r="FA85" s="172"/>
      <c r="FB85" s="172"/>
      <c r="FC85" s="172"/>
      <c r="FD85" s="172"/>
      <c r="FE85" s="172"/>
      <c r="FF85" s="172"/>
      <c r="FG85" s="172"/>
      <c r="FH85" s="172"/>
      <c r="FI85" s="172"/>
      <c r="FJ85" s="172"/>
      <c r="FK85" s="172"/>
      <c r="FL85" s="172"/>
      <c r="FM85" s="172"/>
      <c r="FN85" s="172"/>
      <c r="FO85" s="172"/>
      <c r="FP85" s="172"/>
      <c r="FQ85" s="172"/>
      <c r="FR85" s="172"/>
      <c r="FS85" s="172"/>
      <c r="FT85" s="172"/>
      <c r="FU85" s="172"/>
      <c r="FV85" s="172"/>
      <c r="FW85" s="172"/>
      <c r="FX85" s="172"/>
      <c r="FY85" s="172"/>
      <c r="FZ85" s="172"/>
      <c r="GA85" s="172"/>
      <c r="GB85" s="172"/>
      <c r="GC85" s="172"/>
      <c r="GD85" s="172"/>
      <c r="GE85" s="172"/>
      <c r="GF85" s="172"/>
      <c r="GG85" s="172"/>
      <c r="GH85" s="172"/>
      <c r="GI85" s="172"/>
      <c r="GJ85" s="172"/>
      <c r="GK85" s="172"/>
      <c r="GL85" s="172"/>
      <c r="GM85" s="172"/>
      <c r="GN85" s="172"/>
      <c r="GO85" s="172"/>
      <c r="GP85" s="172"/>
      <c r="GQ85" s="172"/>
      <c r="GR85" s="172"/>
      <c r="GS85" s="172"/>
      <c r="GT85" s="172"/>
      <c r="GU85" s="172"/>
      <c r="GV85" s="172"/>
      <c r="GW85" s="172"/>
      <c r="GX85" s="172"/>
      <c r="GY85" s="172"/>
      <c r="GZ85" s="172"/>
      <c r="HA85" s="172"/>
      <c r="HB85" s="172"/>
      <c r="HC85" s="172"/>
      <c r="HD85" s="172"/>
      <c r="HE85" s="172"/>
      <c r="HF85" s="172"/>
      <c r="HG85" s="172"/>
      <c r="HH85" s="172"/>
      <c r="HI85" s="172"/>
      <c r="HJ85" s="172"/>
      <c r="HK85" s="172"/>
      <c r="HL85" s="172"/>
      <c r="HM85" s="172"/>
      <c r="HN85" s="172"/>
      <c r="HO85" s="172"/>
      <c r="HP85" s="172"/>
      <c r="HQ85" s="172"/>
      <c r="HR85" s="172"/>
      <c r="HS85" s="172"/>
      <c r="HT85" s="172"/>
      <c r="HU85" s="172"/>
      <c r="HV85" s="172"/>
      <c r="HW85" s="172"/>
      <c r="HX85" s="172"/>
      <c r="HY85" s="172"/>
      <c r="HZ85" s="172"/>
      <c r="IA85" s="172"/>
      <c r="IB85" s="172"/>
      <c r="IC85" s="172"/>
      <c r="ID85" s="172"/>
      <c r="IE85" s="172"/>
      <c r="IF85" s="172"/>
      <c r="IG85" s="172"/>
      <c r="IH85" s="172"/>
      <c r="II85" s="172"/>
      <c r="IJ85" s="172"/>
      <c r="IK85" s="172"/>
      <c r="IL85" s="172"/>
      <c r="IM85" s="172"/>
      <c r="IN85" s="172"/>
      <c r="IO85" s="172"/>
      <c r="IP85" s="172"/>
      <c r="IQ85" s="172"/>
      <c r="IR85" s="172"/>
      <c r="IS85" s="172"/>
      <c r="IT85" s="172"/>
      <c r="IU85" s="172"/>
      <c r="IV85" s="172"/>
    </row>
    <row r="86" spans="1:256" ht="13.5" thickBot="1">
      <c r="A86" s="507"/>
      <c r="B86" s="508"/>
      <c r="C86" s="508"/>
      <c r="D86" s="508"/>
      <c r="E86" s="508"/>
      <c r="F86" s="508"/>
      <c r="G86" s="508"/>
      <c r="H86" s="508"/>
      <c r="I86" s="508"/>
      <c r="J86" s="508"/>
      <c r="K86" s="508"/>
      <c r="L86" s="508"/>
      <c r="M86" s="508"/>
      <c r="N86" s="182"/>
      <c r="O86" s="508"/>
      <c r="P86" s="508"/>
      <c r="Q86" s="508"/>
      <c r="R86" s="508"/>
      <c r="S86" s="508"/>
      <c r="T86" s="508"/>
      <c r="U86" s="508"/>
      <c r="V86" s="508"/>
      <c r="W86" s="508"/>
      <c r="X86" s="508"/>
      <c r="Y86" s="508"/>
      <c r="Z86" s="508"/>
      <c r="AA86" s="508"/>
      <c r="AB86" s="508"/>
      <c r="AC86" s="508"/>
      <c r="AD86" s="508"/>
      <c r="AE86" s="508"/>
      <c r="AF86" s="508"/>
      <c r="AG86" s="508"/>
      <c r="AH86" s="508"/>
      <c r="AI86" s="509"/>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N86" s="172"/>
      <c r="BO86" s="172"/>
      <c r="BP86" s="172"/>
      <c r="BQ86" s="172"/>
      <c r="BR86" s="172"/>
      <c r="BS86" s="172"/>
      <c r="BT86" s="172"/>
      <c r="BU86" s="172"/>
      <c r="BV86" s="172"/>
      <c r="BW86" s="172"/>
      <c r="BX86" s="172"/>
      <c r="BY86" s="172"/>
      <c r="BZ86" s="172"/>
      <c r="CA86" s="172"/>
      <c r="CB86" s="172"/>
      <c r="CC86" s="172"/>
      <c r="CD86" s="172"/>
      <c r="CE86" s="172"/>
      <c r="CF86" s="172"/>
      <c r="CG86" s="172"/>
      <c r="CH86" s="172"/>
      <c r="CI86" s="172"/>
      <c r="CJ86" s="172"/>
      <c r="CK86" s="172"/>
      <c r="CL86" s="172"/>
      <c r="CM86" s="172"/>
      <c r="CN86" s="172"/>
      <c r="CO86" s="172"/>
      <c r="CP86" s="172"/>
      <c r="CQ86" s="172"/>
      <c r="CR86" s="172"/>
      <c r="CS86" s="172"/>
      <c r="CT86" s="172"/>
      <c r="CU86" s="172"/>
      <c r="CV86" s="172"/>
      <c r="CW86" s="172"/>
      <c r="CX86" s="172"/>
      <c r="CY86" s="172"/>
      <c r="CZ86" s="172"/>
      <c r="DA86" s="172"/>
      <c r="DB86" s="172"/>
      <c r="DC86" s="172"/>
      <c r="DD86" s="172"/>
      <c r="DE86" s="172"/>
      <c r="DF86" s="172"/>
      <c r="DG86" s="172"/>
      <c r="DH86" s="172"/>
      <c r="DI86" s="172"/>
      <c r="DJ86" s="172"/>
      <c r="DK86" s="172"/>
      <c r="DL86" s="172"/>
      <c r="DM86" s="172"/>
      <c r="DN86" s="172"/>
      <c r="DO86" s="172"/>
      <c r="DP86" s="172"/>
      <c r="DQ86" s="172"/>
      <c r="DR86" s="172"/>
      <c r="DS86" s="172"/>
      <c r="DT86" s="172"/>
      <c r="DU86" s="172"/>
      <c r="DV86" s="172"/>
      <c r="DW86" s="172"/>
      <c r="DX86" s="172"/>
      <c r="DY86" s="172"/>
      <c r="DZ86" s="172"/>
      <c r="EA86" s="172"/>
      <c r="EB86" s="172"/>
      <c r="EC86" s="172"/>
      <c r="ED86" s="172"/>
      <c r="EE86" s="172"/>
      <c r="EF86" s="172"/>
      <c r="EG86" s="172"/>
      <c r="EH86" s="172"/>
      <c r="EI86" s="172"/>
      <c r="EJ86" s="172"/>
      <c r="EK86" s="172"/>
      <c r="EL86" s="172"/>
      <c r="EM86" s="172"/>
      <c r="EN86" s="172"/>
      <c r="EO86" s="172"/>
      <c r="EP86" s="172"/>
      <c r="EQ86" s="172"/>
      <c r="ER86" s="172"/>
      <c r="ES86" s="172"/>
      <c r="ET86" s="172"/>
      <c r="EU86" s="172"/>
      <c r="EV86" s="172"/>
      <c r="EW86" s="172"/>
      <c r="EX86" s="172"/>
      <c r="EY86" s="172"/>
      <c r="EZ86" s="172"/>
      <c r="FA86" s="172"/>
      <c r="FB86" s="172"/>
      <c r="FC86" s="172"/>
      <c r="FD86" s="172"/>
      <c r="FE86" s="172"/>
      <c r="FF86" s="172"/>
      <c r="FG86" s="172"/>
      <c r="FH86" s="172"/>
      <c r="FI86" s="172"/>
      <c r="FJ86" s="172"/>
      <c r="FK86" s="172"/>
      <c r="FL86" s="172"/>
      <c r="FM86" s="172"/>
      <c r="FN86" s="172"/>
      <c r="FO86" s="172"/>
      <c r="FP86" s="172"/>
      <c r="FQ86" s="172"/>
      <c r="FR86" s="172"/>
      <c r="FS86" s="172"/>
      <c r="FT86" s="172"/>
      <c r="FU86" s="172"/>
      <c r="FV86" s="172"/>
      <c r="FW86" s="172"/>
      <c r="FX86" s="172"/>
      <c r="FY86" s="172"/>
      <c r="FZ86" s="172"/>
      <c r="GA86" s="172"/>
      <c r="GB86" s="172"/>
      <c r="GC86" s="172"/>
      <c r="GD86" s="172"/>
      <c r="GE86" s="172"/>
      <c r="GF86" s="172"/>
      <c r="GG86" s="172"/>
      <c r="GH86" s="172"/>
      <c r="GI86" s="172"/>
      <c r="GJ86" s="172"/>
      <c r="GK86" s="172"/>
      <c r="GL86" s="172"/>
      <c r="GM86" s="172"/>
      <c r="GN86" s="172"/>
      <c r="GO86" s="172"/>
      <c r="GP86" s="172"/>
      <c r="GQ86" s="172"/>
      <c r="GR86" s="172"/>
      <c r="GS86" s="172"/>
      <c r="GT86" s="172"/>
      <c r="GU86" s="172"/>
      <c r="GV86" s="172"/>
      <c r="GW86" s="172"/>
      <c r="GX86" s="172"/>
      <c r="GY86" s="172"/>
      <c r="GZ86" s="172"/>
      <c r="HA86" s="172"/>
      <c r="HB86" s="172"/>
      <c r="HC86" s="172"/>
      <c r="HD86" s="172"/>
      <c r="HE86" s="172"/>
      <c r="HF86" s="172"/>
      <c r="HG86" s="172"/>
      <c r="HH86" s="172"/>
      <c r="HI86" s="172"/>
      <c r="HJ86" s="172"/>
      <c r="HK86" s="172"/>
      <c r="HL86" s="172"/>
      <c r="HM86" s="172"/>
      <c r="HN86" s="172"/>
      <c r="HO86" s="172"/>
      <c r="HP86" s="172"/>
      <c r="HQ86" s="172"/>
      <c r="HR86" s="172"/>
      <c r="HS86" s="172"/>
      <c r="HT86" s="172"/>
      <c r="HU86" s="172"/>
      <c r="HV86" s="172"/>
      <c r="HW86" s="172"/>
      <c r="HX86" s="172"/>
      <c r="HY86" s="172"/>
      <c r="HZ86" s="172"/>
      <c r="IA86" s="172"/>
      <c r="IB86" s="172"/>
      <c r="IC86" s="172"/>
      <c r="ID86" s="172"/>
      <c r="IE86" s="172"/>
      <c r="IF86" s="172"/>
      <c r="IG86" s="172"/>
      <c r="IH86" s="172"/>
      <c r="II86" s="172"/>
      <c r="IJ86" s="172"/>
      <c r="IK86" s="172"/>
      <c r="IL86" s="172"/>
      <c r="IM86" s="172"/>
      <c r="IN86" s="172"/>
      <c r="IO86" s="172"/>
      <c r="IP86" s="172"/>
      <c r="IQ86" s="172"/>
      <c r="IR86" s="172"/>
      <c r="IS86" s="172"/>
      <c r="IT86" s="172"/>
      <c r="IU86" s="172"/>
      <c r="IV86" s="172"/>
    </row>
  </sheetData>
  <sheetProtection/>
  <mergeCells count="279">
    <mergeCell ref="AI33:AI37"/>
    <mergeCell ref="O17:T17"/>
    <mergeCell ref="O16:T16"/>
    <mergeCell ref="A33:A34"/>
    <mergeCell ref="AI23:AI27"/>
    <mergeCell ref="AI20:AI22"/>
    <mergeCell ref="U20:U22"/>
    <mergeCell ref="V20:AA22"/>
    <mergeCell ref="AB20:AB22"/>
    <mergeCell ref="AC20:AG21"/>
    <mergeCell ref="U23:U27"/>
    <mergeCell ref="P35:P36"/>
    <mergeCell ref="Q35:Q36"/>
    <mergeCell ref="P29:P30"/>
    <mergeCell ref="U33:U37"/>
    <mergeCell ref="V33:AA37"/>
    <mergeCell ref="A67:A68"/>
    <mergeCell ref="A73:A74"/>
    <mergeCell ref="B73:G74"/>
    <mergeCell ref="Y81:AA81"/>
    <mergeCell ref="O15:T15"/>
    <mergeCell ref="O14:T14"/>
    <mergeCell ref="P39:P40"/>
    <mergeCell ref="Q39:Q40"/>
    <mergeCell ref="Q37:Q38"/>
    <mergeCell ref="B29:G30"/>
    <mergeCell ref="A71:A72"/>
    <mergeCell ref="B71:G72"/>
    <mergeCell ref="Z70:Z71"/>
    <mergeCell ref="AA70:AA71"/>
    <mergeCell ref="W82:X82"/>
    <mergeCell ref="Q29:Q30"/>
    <mergeCell ref="A31:A32"/>
    <mergeCell ref="A39:A40"/>
    <mergeCell ref="A69:A70"/>
    <mergeCell ref="A37:A38"/>
    <mergeCell ref="B67:G68"/>
    <mergeCell ref="Z72:Z73"/>
    <mergeCell ref="AA72:AA73"/>
    <mergeCell ref="Z66:Z67"/>
    <mergeCell ref="AA66:AA67"/>
    <mergeCell ref="Z68:Z69"/>
    <mergeCell ref="AA68:AA69"/>
    <mergeCell ref="B69:G70"/>
    <mergeCell ref="A55:A56"/>
    <mergeCell ref="B55:G56"/>
    <mergeCell ref="Z60:Z61"/>
    <mergeCell ref="AA60:AA61"/>
    <mergeCell ref="A65:A66"/>
    <mergeCell ref="B65:G66"/>
    <mergeCell ref="A61:A62"/>
    <mergeCell ref="B61:G62"/>
    <mergeCell ref="A63:A64"/>
    <mergeCell ref="B63:G64"/>
    <mergeCell ref="B57:G58"/>
    <mergeCell ref="Z62:Z63"/>
    <mergeCell ref="AA62:AA63"/>
    <mergeCell ref="A59:A60"/>
    <mergeCell ref="B59:G60"/>
    <mergeCell ref="Z64:Z65"/>
    <mergeCell ref="AA64:AA65"/>
    <mergeCell ref="Z58:Z59"/>
    <mergeCell ref="AA58:AA59"/>
    <mergeCell ref="AA54:AA55"/>
    <mergeCell ref="A51:A52"/>
    <mergeCell ref="B51:G52"/>
    <mergeCell ref="Z56:Z57"/>
    <mergeCell ref="AA56:AA57"/>
    <mergeCell ref="Z50:Z51"/>
    <mergeCell ref="AA50:AA51"/>
    <mergeCell ref="Z52:Z53"/>
    <mergeCell ref="AA52:AA53"/>
    <mergeCell ref="A57:A58"/>
    <mergeCell ref="A49:A50"/>
    <mergeCell ref="B49:G50"/>
    <mergeCell ref="A45:A46"/>
    <mergeCell ref="B45:G46"/>
    <mergeCell ref="A29:A30"/>
    <mergeCell ref="Z54:Z55"/>
    <mergeCell ref="A47:A48"/>
    <mergeCell ref="B47:G48"/>
    <mergeCell ref="A53:A54"/>
    <mergeCell ref="B53:G54"/>
    <mergeCell ref="AA48:AA49"/>
    <mergeCell ref="S23:S24"/>
    <mergeCell ref="A25:A26"/>
    <mergeCell ref="B25:G26"/>
    <mergeCell ref="P25:P26"/>
    <mergeCell ref="Q25:Q26"/>
    <mergeCell ref="A27:A28"/>
    <mergeCell ref="B27:G28"/>
    <mergeCell ref="P27:P28"/>
    <mergeCell ref="P23:P24"/>
    <mergeCell ref="A43:A44"/>
    <mergeCell ref="B43:G44"/>
    <mergeCell ref="Q27:Q28"/>
    <mergeCell ref="A23:A24"/>
    <mergeCell ref="B23:G24"/>
    <mergeCell ref="Z48:Z49"/>
    <mergeCell ref="Q23:Q24"/>
    <mergeCell ref="B33:G34"/>
    <mergeCell ref="P33:P34"/>
    <mergeCell ref="Q33:Q34"/>
    <mergeCell ref="Q41:Q42"/>
    <mergeCell ref="Q31:Q32"/>
    <mergeCell ref="B31:G32"/>
    <mergeCell ref="A35:A36"/>
    <mergeCell ref="B35:G36"/>
    <mergeCell ref="B39:G40"/>
    <mergeCell ref="P31:P32"/>
    <mergeCell ref="B37:G38"/>
    <mergeCell ref="P37:P38"/>
    <mergeCell ref="A18:E18"/>
    <mergeCell ref="F18:J18"/>
    <mergeCell ref="K18:N18"/>
    <mergeCell ref="A41:A42"/>
    <mergeCell ref="B41:G42"/>
    <mergeCell ref="P41:P42"/>
    <mergeCell ref="O18:T18"/>
    <mergeCell ref="P20:P22"/>
    <mergeCell ref="Q20:Q22"/>
    <mergeCell ref="O20:O22"/>
    <mergeCell ref="A17:E17"/>
    <mergeCell ref="F17:J17"/>
    <mergeCell ref="K17:N17"/>
    <mergeCell ref="A14:E14"/>
    <mergeCell ref="F14:J14"/>
    <mergeCell ref="K15:N15"/>
    <mergeCell ref="A6:E6"/>
    <mergeCell ref="A10:T10"/>
    <mergeCell ref="K14:N14"/>
    <mergeCell ref="A15:E15"/>
    <mergeCell ref="F15:J15"/>
    <mergeCell ref="A16:E16"/>
    <mergeCell ref="F16:J16"/>
    <mergeCell ref="K16:N16"/>
    <mergeCell ref="A12:J12"/>
    <mergeCell ref="K12:T12"/>
    <mergeCell ref="E3:H3"/>
    <mergeCell ref="E1:AB1"/>
    <mergeCell ref="AC1:AF1"/>
    <mergeCell ref="AG1:AI1"/>
    <mergeCell ref="I2:AB2"/>
    <mergeCell ref="AC2:AF2"/>
    <mergeCell ref="AG2:AI2"/>
    <mergeCell ref="A5:AI5"/>
    <mergeCell ref="F6:AI6"/>
    <mergeCell ref="V10:AI10"/>
    <mergeCell ref="A11:T11"/>
    <mergeCell ref="V11:AI11"/>
    <mergeCell ref="I3:AB3"/>
    <mergeCell ref="AC3:AF3"/>
    <mergeCell ref="AG3:AI3"/>
    <mergeCell ref="A1:D3"/>
    <mergeCell ref="E2:H2"/>
    <mergeCell ref="V12:AA12"/>
    <mergeCell ref="AB12:AI12"/>
    <mergeCell ref="A13:E13"/>
    <mergeCell ref="F13:J13"/>
    <mergeCell ref="K13:N13"/>
    <mergeCell ref="O13:T13"/>
    <mergeCell ref="V13:X13"/>
    <mergeCell ref="Y13:AA13"/>
    <mergeCell ref="AB13:AC13"/>
    <mergeCell ref="AD13:AI13"/>
    <mergeCell ref="V14:X14"/>
    <mergeCell ref="Y14:AA14"/>
    <mergeCell ref="AB14:AC14"/>
    <mergeCell ref="AD14:AI14"/>
    <mergeCell ref="V15:X15"/>
    <mergeCell ref="Y15:AA15"/>
    <mergeCell ref="AB15:AC15"/>
    <mergeCell ref="AD15:AI15"/>
    <mergeCell ref="V16:X16"/>
    <mergeCell ref="Y16:AA16"/>
    <mergeCell ref="AB16:AC16"/>
    <mergeCell ref="AD16:AI16"/>
    <mergeCell ref="V17:X17"/>
    <mergeCell ref="Y17:AA17"/>
    <mergeCell ref="AB17:AC17"/>
    <mergeCell ref="AD17:AI17"/>
    <mergeCell ref="V18:X18"/>
    <mergeCell ref="Y18:AA18"/>
    <mergeCell ref="AB18:AC18"/>
    <mergeCell ref="AD18:AI18"/>
    <mergeCell ref="A76:N76"/>
    <mergeCell ref="O76:X76"/>
    <mergeCell ref="Y76:AI76"/>
    <mergeCell ref="U38:U40"/>
    <mergeCell ref="V38:AA40"/>
    <mergeCell ref="AI38:AI40"/>
    <mergeCell ref="A77:G77"/>
    <mergeCell ref="H77:M77"/>
    <mergeCell ref="O77:T77"/>
    <mergeCell ref="U77:V77"/>
    <mergeCell ref="W77:X77"/>
    <mergeCell ref="Y77:AA77"/>
    <mergeCell ref="AB77:AE77"/>
    <mergeCell ref="AF77:AI77"/>
    <mergeCell ref="A78:G78"/>
    <mergeCell ref="H78:M78"/>
    <mergeCell ref="O78:T78"/>
    <mergeCell ref="U78:V78"/>
    <mergeCell ref="W78:X78"/>
    <mergeCell ref="Y78:AA78"/>
    <mergeCell ref="AB78:AE78"/>
    <mergeCell ref="AF78:AI78"/>
    <mergeCell ref="A79:G79"/>
    <mergeCell ref="H79:M79"/>
    <mergeCell ref="O79:T79"/>
    <mergeCell ref="U79:V79"/>
    <mergeCell ref="W79:X79"/>
    <mergeCell ref="Y79:AA79"/>
    <mergeCell ref="A80:G80"/>
    <mergeCell ref="H80:M80"/>
    <mergeCell ref="O80:T80"/>
    <mergeCell ref="U80:V80"/>
    <mergeCell ref="W80:X80"/>
    <mergeCell ref="Y80:AA80"/>
    <mergeCell ref="O81:T81"/>
    <mergeCell ref="U81:V81"/>
    <mergeCell ref="W81:X81"/>
    <mergeCell ref="AB81:AE81"/>
    <mergeCell ref="AB79:AE79"/>
    <mergeCell ref="AF79:AI79"/>
    <mergeCell ref="AB80:AE80"/>
    <mergeCell ref="AF80:AI80"/>
    <mergeCell ref="AF81:AI81"/>
    <mergeCell ref="A82:G82"/>
    <mergeCell ref="H82:M82"/>
    <mergeCell ref="O82:T82"/>
    <mergeCell ref="U82:V82"/>
    <mergeCell ref="Y82:AA82"/>
    <mergeCell ref="AB82:AE82"/>
    <mergeCell ref="AF82:AI82"/>
    <mergeCell ref="A81:G81"/>
    <mergeCell ref="H81:M81"/>
    <mergeCell ref="A83:G83"/>
    <mergeCell ref="H83:M83"/>
    <mergeCell ref="O83:T83"/>
    <mergeCell ref="U83:V83"/>
    <mergeCell ref="W83:X83"/>
    <mergeCell ref="Y83:AA83"/>
    <mergeCell ref="AB83:AE83"/>
    <mergeCell ref="AF83:AI83"/>
    <mergeCell ref="A84:G84"/>
    <mergeCell ref="H84:M84"/>
    <mergeCell ref="O84:T84"/>
    <mergeCell ref="U84:V84"/>
    <mergeCell ref="W84:X84"/>
    <mergeCell ref="Y84:AA84"/>
    <mergeCell ref="AB84:AE84"/>
    <mergeCell ref="AF84:AI84"/>
    <mergeCell ref="A85:G85"/>
    <mergeCell ref="H85:M85"/>
    <mergeCell ref="O85:T85"/>
    <mergeCell ref="U85:V85"/>
    <mergeCell ref="W85:X85"/>
    <mergeCell ref="Y85:AA85"/>
    <mergeCell ref="AB85:AE85"/>
    <mergeCell ref="AF85:AI85"/>
    <mergeCell ref="A86:G86"/>
    <mergeCell ref="H86:M86"/>
    <mergeCell ref="O86:T86"/>
    <mergeCell ref="U86:V86"/>
    <mergeCell ref="W86:X86"/>
    <mergeCell ref="Y86:AA86"/>
    <mergeCell ref="AB86:AE86"/>
    <mergeCell ref="AF86:AI86"/>
    <mergeCell ref="A20:F22"/>
    <mergeCell ref="G20:G22"/>
    <mergeCell ref="H20:L21"/>
    <mergeCell ref="M20:M22"/>
    <mergeCell ref="U28:U32"/>
    <mergeCell ref="AI28:AI32"/>
    <mergeCell ref="N20:N22"/>
    <mergeCell ref="AH20:AH22"/>
    <mergeCell ref="V28:AA32"/>
    <mergeCell ref="V23:AA27"/>
  </mergeCells>
  <conditionalFormatting sqref="S23:S24">
    <cfRule type="containsText" priority="125" dxfId="2" operator="containsText" stopIfTrue="1" text="riesgo extrema">
      <formula>NOT(ISERROR(SEARCH("riesgo extrema",S23)))</formula>
    </cfRule>
    <cfRule type="containsText" priority="126" dxfId="2" operator="containsText" stopIfTrue="1" text="riesgo extrema">
      <formula>NOT(ISERROR(SEARCH("riesgo extrema",S23)))</formula>
    </cfRule>
    <cfRule type="containsText" priority="127" dxfId="0" operator="containsText" stopIfTrue="1" text="riesgo moderada">
      <formula>NOT(ISERROR(SEARCH("riesgo moderada",S23)))</formula>
    </cfRule>
    <cfRule type="containsText" priority="128" dxfId="1" operator="containsText" stopIfTrue="1" text="Riesgo alta">
      <formula>NOT(ISERROR(SEARCH("Riesgo alta",S23)))</formula>
    </cfRule>
    <cfRule type="containsText" priority="129" dxfId="7" operator="containsText" stopIfTrue="1" text="Riesgo baja">
      <formula>NOT(ISERROR(SEARCH("Riesgo baja",S23)))</formula>
    </cfRule>
  </conditionalFormatting>
  <conditionalFormatting sqref="Q23 Q25 Q27 AA48 AA50 AA52 AA54 AA56 AA58 AA60 AA62 AA64 AA66 AA68 AA70 AA72 AA74:AA75">
    <cfRule type="containsText" priority="119" dxfId="1" operator="containsText" stopIfTrue="1" text="Riesgo Alto">
      <formula>NOT(ISERROR(SEARCH("Riesgo Alto",Q23)))</formula>
    </cfRule>
    <cfRule type="containsText" priority="120" dxfId="0" operator="containsText" stopIfTrue="1" text="Riesgo Moderado">
      <formula>NOT(ISERROR(SEARCH("Riesgo Moderado",Q23)))</formula>
    </cfRule>
    <cfRule type="containsText" priority="121" dxfId="7" operator="containsText" stopIfTrue="1" text="Riesgo Bajo">
      <formula>NOT(ISERROR(SEARCH("Riesgo Bajo",Q23)))</formula>
    </cfRule>
    <cfRule type="containsText" priority="122" dxfId="1" operator="containsText" stopIfTrue="1" text="Riesgo Alto">
      <formula>NOT(ISERROR(SEARCH("Riesgo Alto",Q23)))</formula>
    </cfRule>
    <cfRule type="containsText" priority="123" dxfId="115" operator="containsText" stopIfTrue="1" text="Riesgo Extremo">
      <formula>NOT(ISERROR(SEARCH("Riesgo Extremo",Q23)))</formula>
    </cfRule>
  </conditionalFormatting>
  <conditionalFormatting sqref="Q23 Q25 Q27 AA48 AA50 AA52 AA54 AA56 AA58 AA60 AA62 AA64 AA66 AA68 AA70 AA72 AA74:AA75">
    <cfRule type="containsText" priority="118" dxfId="6" operator="containsText" stopIfTrue="1" text="Riesgo Extremo">
      <formula>NOT(ISERROR(SEARCH("Riesgo Extremo",Q23)))</formula>
    </cfRule>
  </conditionalFormatting>
  <conditionalFormatting sqref="Q33">
    <cfRule type="containsText" priority="65" dxfId="1" operator="containsText" stopIfTrue="1" text="Riesgo Alto">
      <formula>NOT(ISERROR(SEARCH("Riesgo Alto",Q33)))</formula>
    </cfRule>
    <cfRule type="containsText" priority="66" dxfId="0" operator="containsText" stopIfTrue="1" text="Riesgo Moderado">
      <formula>NOT(ISERROR(SEARCH("Riesgo Moderado",Q33)))</formula>
    </cfRule>
    <cfRule type="containsText" priority="67" dxfId="7" operator="containsText" stopIfTrue="1" text="Riesgo Bajo">
      <formula>NOT(ISERROR(SEARCH("Riesgo Bajo",Q33)))</formula>
    </cfRule>
    <cfRule type="containsText" priority="68" dxfId="1" operator="containsText" stopIfTrue="1" text="Riesgo Alto">
      <formula>NOT(ISERROR(SEARCH("Riesgo Alto",Q33)))</formula>
    </cfRule>
    <cfRule type="containsText" priority="69" dxfId="115" operator="containsText" stopIfTrue="1" text="Riesgo Extremo">
      <formula>NOT(ISERROR(SEARCH("Riesgo Extremo",Q33)))</formula>
    </cfRule>
  </conditionalFormatting>
  <conditionalFormatting sqref="Q33">
    <cfRule type="containsText" priority="64" dxfId="6" operator="containsText" stopIfTrue="1" text="Riesgo Extremo">
      <formula>NOT(ISERROR(SEARCH("Riesgo Extremo",Q33)))</formula>
    </cfRule>
  </conditionalFormatting>
  <conditionalFormatting sqref="Q29">
    <cfRule type="containsText" priority="77" dxfId="1" operator="containsText" stopIfTrue="1" text="Riesgo Alto">
      <formula>NOT(ISERROR(SEARCH("Riesgo Alto",Q29)))</formula>
    </cfRule>
    <cfRule type="containsText" priority="78" dxfId="0" operator="containsText" stopIfTrue="1" text="Riesgo Moderado">
      <formula>NOT(ISERROR(SEARCH("Riesgo Moderado",Q29)))</formula>
    </cfRule>
    <cfRule type="containsText" priority="79" dxfId="7" operator="containsText" stopIfTrue="1" text="Riesgo Bajo">
      <formula>NOT(ISERROR(SEARCH("Riesgo Bajo",Q29)))</formula>
    </cfRule>
    <cfRule type="containsText" priority="80" dxfId="1" operator="containsText" stopIfTrue="1" text="Riesgo Alto">
      <formula>NOT(ISERROR(SEARCH("Riesgo Alto",Q29)))</formula>
    </cfRule>
    <cfRule type="containsText" priority="81" dxfId="115" operator="containsText" stopIfTrue="1" text="Riesgo Extremo">
      <formula>NOT(ISERROR(SEARCH("Riesgo Extremo",Q29)))</formula>
    </cfRule>
  </conditionalFormatting>
  <conditionalFormatting sqref="Q29">
    <cfRule type="containsText" priority="76" dxfId="6" operator="containsText" stopIfTrue="1" text="Riesgo Extremo">
      <formula>NOT(ISERROR(SEARCH("Riesgo Extremo",Q29)))</formula>
    </cfRule>
  </conditionalFormatting>
  <conditionalFormatting sqref="Q31">
    <cfRule type="containsText" priority="71" dxfId="1" operator="containsText" stopIfTrue="1" text="Riesgo Alto">
      <formula>NOT(ISERROR(SEARCH("Riesgo Alto",Q31)))</formula>
    </cfRule>
    <cfRule type="containsText" priority="72" dxfId="0" operator="containsText" stopIfTrue="1" text="Riesgo Moderado">
      <formula>NOT(ISERROR(SEARCH("Riesgo Moderado",Q31)))</formula>
    </cfRule>
    <cfRule type="containsText" priority="73" dxfId="7" operator="containsText" stopIfTrue="1" text="Riesgo Bajo">
      <formula>NOT(ISERROR(SEARCH("Riesgo Bajo",Q31)))</formula>
    </cfRule>
    <cfRule type="containsText" priority="74" dxfId="1" operator="containsText" stopIfTrue="1" text="Riesgo Alto">
      <formula>NOT(ISERROR(SEARCH("Riesgo Alto",Q31)))</formula>
    </cfRule>
    <cfRule type="containsText" priority="75" dxfId="115" operator="containsText" stopIfTrue="1" text="Riesgo Extremo">
      <formula>NOT(ISERROR(SEARCH("Riesgo Extremo",Q31)))</formula>
    </cfRule>
  </conditionalFormatting>
  <conditionalFormatting sqref="Q31">
    <cfRule type="containsText" priority="70" dxfId="6" operator="containsText" stopIfTrue="1" text="Riesgo Extremo">
      <formula>NOT(ISERROR(SEARCH("Riesgo Extremo",Q31)))</formula>
    </cfRule>
  </conditionalFormatting>
  <conditionalFormatting sqref="Q35">
    <cfRule type="containsText" priority="59" dxfId="1" operator="containsText" stopIfTrue="1" text="Riesgo Alto">
      <formula>NOT(ISERROR(SEARCH("Riesgo Alto",Q35)))</formula>
    </cfRule>
    <cfRule type="containsText" priority="60" dxfId="0" operator="containsText" stopIfTrue="1" text="Riesgo Moderado">
      <formula>NOT(ISERROR(SEARCH("Riesgo Moderado",Q35)))</formula>
    </cfRule>
    <cfRule type="containsText" priority="61" dxfId="7" operator="containsText" stopIfTrue="1" text="Riesgo Bajo">
      <formula>NOT(ISERROR(SEARCH("Riesgo Bajo",Q35)))</formula>
    </cfRule>
    <cfRule type="containsText" priority="62" dxfId="1" operator="containsText" stopIfTrue="1" text="Riesgo Alto">
      <formula>NOT(ISERROR(SEARCH("Riesgo Alto",Q35)))</formula>
    </cfRule>
    <cfRule type="containsText" priority="63" dxfId="115" operator="containsText" stopIfTrue="1" text="Riesgo Extremo">
      <formula>NOT(ISERROR(SEARCH("Riesgo Extremo",Q35)))</formula>
    </cfRule>
  </conditionalFormatting>
  <conditionalFormatting sqref="Q35">
    <cfRule type="containsText" priority="58" dxfId="6" operator="containsText" stopIfTrue="1" text="Riesgo Extremo">
      <formula>NOT(ISERROR(SEARCH("Riesgo Extremo",Q35)))</formula>
    </cfRule>
  </conditionalFormatting>
  <conditionalFormatting sqref="Q37">
    <cfRule type="containsText" priority="53" dxfId="1" operator="containsText" stopIfTrue="1" text="Riesgo Alto">
      <formula>NOT(ISERROR(SEARCH("Riesgo Alto",Q37)))</formula>
    </cfRule>
    <cfRule type="containsText" priority="54" dxfId="0" operator="containsText" stopIfTrue="1" text="Riesgo Moderado">
      <formula>NOT(ISERROR(SEARCH("Riesgo Moderado",Q37)))</formula>
    </cfRule>
    <cfRule type="containsText" priority="55" dxfId="7" operator="containsText" stopIfTrue="1" text="Riesgo Bajo">
      <formula>NOT(ISERROR(SEARCH("Riesgo Bajo",Q37)))</formula>
    </cfRule>
    <cfRule type="containsText" priority="56" dxfId="1" operator="containsText" stopIfTrue="1" text="Riesgo Alto">
      <formula>NOT(ISERROR(SEARCH("Riesgo Alto",Q37)))</formula>
    </cfRule>
    <cfRule type="containsText" priority="57" dxfId="115" operator="containsText" stopIfTrue="1" text="Riesgo Extremo">
      <formula>NOT(ISERROR(SEARCH("Riesgo Extremo",Q37)))</formula>
    </cfRule>
  </conditionalFormatting>
  <conditionalFormatting sqref="Q37">
    <cfRule type="containsText" priority="52" dxfId="6" operator="containsText" stopIfTrue="1" text="Riesgo Extremo">
      <formula>NOT(ISERROR(SEARCH("Riesgo Extremo",Q37)))</formula>
    </cfRule>
  </conditionalFormatting>
  <conditionalFormatting sqref="Q39">
    <cfRule type="containsText" priority="41" dxfId="1" operator="containsText" stopIfTrue="1" text="Riesgo Alto">
      <formula>NOT(ISERROR(SEARCH("Riesgo Alto",Q39)))</formula>
    </cfRule>
    <cfRule type="containsText" priority="42" dxfId="0" operator="containsText" stopIfTrue="1" text="Riesgo Moderado">
      <formula>NOT(ISERROR(SEARCH("Riesgo Moderado",Q39)))</formula>
    </cfRule>
    <cfRule type="containsText" priority="43" dxfId="7" operator="containsText" stopIfTrue="1" text="Riesgo Bajo">
      <formula>NOT(ISERROR(SEARCH("Riesgo Bajo",Q39)))</formula>
    </cfRule>
    <cfRule type="containsText" priority="44" dxfId="1" operator="containsText" stopIfTrue="1" text="Riesgo Alto">
      <formula>NOT(ISERROR(SEARCH("Riesgo Alto",Q39)))</formula>
    </cfRule>
    <cfRule type="containsText" priority="45" dxfId="115" operator="containsText" stopIfTrue="1" text="Riesgo Extremo">
      <formula>NOT(ISERROR(SEARCH("Riesgo Extremo",Q39)))</formula>
    </cfRule>
  </conditionalFormatting>
  <conditionalFormatting sqref="Q39">
    <cfRule type="containsText" priority="40" dxfId="6" operator="containsText" stopIfTrue="1" text="Riesgo Extremo">
      <formula>NOT(ISERROR(SEARCH("Riesgo Extremo",Q39)))</formula>
    </cfRule>
  </conditionalFormatting>
  <conditionalFormatting sqref="Q41">
    <cfRule type="containsText" priority="35" dxfId="1" operator="containsText" stopIfTrue="1" text="Riesgo Alto">
      <formula>NOT(ISERROR(SEARCH("Riesgo Alto",Q41)))</formula>
    </cfRule>
    <cfRule type="containsText" priority="36" dxfId="0" operator="containsText" stopIfTrue="1" text="Riesgo Moderado">
      <formula>NOT(ISERROR(SEARCH("Riesgo Moderado",Q41)))</formula>
    </cfRule>
    <cfRule type="containsText" priority="37" dxfId="7" operator="containsText" stopIfTrue="1" text="Riesgo Bajo">
      <formula>NOT(ISERROR(SEARCH("Riesgo Bajo",Q41)))</formula>
    </cfRule>
    <cfRule type="containsText" priority="38" dxfId="1" operator="containsText" stopIfTrue="1" text="Riesgo Alto">
      <formula>NOT(ISERROR(SEARCH("Riesgo Alto",Q41)))</formula>
    </cfRule>
    <cfRule type="containsText" priority="39" dxfId="115" operator="containsText" stopIfTrue="1" text="Riesgo Extremo">
      <formula>NOT(ISERROR(SEARCH("Riesgo Extremo",Q41)))</formula>
    </cfRule>
  </conditionalFormatting>
  <conditionalFormatting sqref="Q41">
    <cfRule type="containsText" priority="34" dxfId="6" operator="containsText" stopIfTrue="1" text="Riesgo Extremo">
      <formula>NOT(ISERROR(SEARCH("Riesgo Extremo",Q41)))</formula>
    </cfRule>
  </conditionalFormatting>
  <conditionalFormatting sqref="AI22 AI28:AI32 AI37:AI39">
    <cfRule type="cellIs" priority="13" dxfId="7" operator="equal">
      <formula>"viable"</formula>
    </cfRule>
    <cfRule type="cellIs" priority="14" dxfId="0" operator="equal">
      <formula>"factible"</formula>
    </cfRule>
    <cfRule type="cellIs" priority="15" dxfId="1" operator="equal">
      <formula>"inviable"</formula>
    </cfRule>
  </conditionalFormatting>
  <conditionalFormatting sqref="AI23:AI27">
    <cfRule type="cellIs" priority="7" dxfId="7" operator="equal">
      <formula>"viable"</formula>
    </cfRule>
    <cfRule type="cellIs" priority="8" dxfId="0" operator="equal">
      <formula>"factible"</formula>
    </cfRule>
    <cfRule type="cellIs" priority="9" dxfId="1" operator="equal">
      <formula>"inviable"</formula>
    </cfRule>
  </conditionalFormatting>
  <conditionalFormatting sqref="P22">
    <cfRule type="containsText" priority="2" dxfId="1" operator="containsText" stopIfTrue="1" text="Riesgo Alto">
      <formula>NOT(ISERROR(SEARCH("Riesgo Alto",P22)))</formula>
    </cfRule>
    <cfRule type="containsText" priority="3" dxfId="0" operator="containsText" stopIfTrue="1" text="Riesgo Moderado">
      <formula>NOT(ISERROR(SEARCH("Riesgo Moderado",P22)))</formula>
    </cfRule>
    <cfRule type="containsText" priority="4" dxfId="7" operator="containsText" stopIfTrue="1" text="Riesgo Bajo">
      <formula>NOT(ISERROR(SEARCH("Riesgo Bajo",P22)))</formula>
    </cfRule>
    <cfRule type="containsText" priority="5" dxfId="1" operator="containsText" stopIfTrue="1" text="Riesgo Alto">
      <formula>NOT(ISERROR(SEARCH("Riesgo Alto",P22)))</formula>
    </cfRule>
    <cfRule type="containsText" priority="6" dxfId="115" operator="containsText" stopIfTrue="1" text="Riesgo Extremo">
      <formula>NOT(ISERROR(SEARCH("Riesgo Extremo",P22)))</formula>
    </cfRule>
  </conditionalFormatting>
  <conditionalFormatting sqref="P22">
    <cfRule type="containsText" priority="1" dxfId="6" operator="containsText" stopIfTrue="1" text="Riesgo Extremo">
      <formula>NOT(ISERROR(SEARCH("Riesgo Extremo",P22)))</formula>
    </cfRule>
  </conditionalFormatting>
  <dataValidations count="7">
    <dataValidation type="list" allowBlank="1" showInputMessage="1" showErrorMessage="1" sqref="M30 I70:T70 I68:T68 U73:W73 I66:T66 U71:W71 I64:T64 U69:W69 I62:T62 U67:W67 I74:T75 I40:M40 I60:T60 U65:W65 I58:T58 U63:W63 I56:T56 U61:W61 I54:T54 U59:W59 I52:T52 U57:W57 I50:T50 U55:W55 I48:T48 U53:W53 I46:T46 U51:W51 I44:T44 U49:W49 I72:T72 M24 I42:M42 I38:M38 M34 M32 M26 M28 M36">
      <formula1>$K$15:$K$18</formula1>
    </dataValidation>
    <dataValidation type="list" allowBlank="1" showInputMessage="1" showErrorMessage="1" sqref="M25 I37:M37 I73:T73 M29 I69:T69 U74:W75 I67:T67 U72:W72 I65:T65 U70:W70 I63:T63 U68:W68 I71:T71 I39:M39 I61:T61 U66:W66 I59:T59 U64:W64 I57:T57 U62:W62 I55:T55 U60:W60 I53:T53 U58:W58 I51:T51 U56:W56 I49:T49 U54:W54 I47:T47 U52:W52 I45:T45 U50:W50 I43:T43 U48:W48 M33 M31 I41:M41 M27 M23 M35">
      <formula1>$A$15:$A$18</formula1>
    </dataValidation>
    <dataValidation type="list" allowBlank="1" showInputMessage="1" showErrorMessage="1" sqref="AF38:AG38">
      <formula1>$K$13:$K$17</formula1>
    </dataValidation>
    <dataValidation type="list" allowBlank="1" showInputMessage="1" showErrorMessage="1" sqref="AC37:AG37 AC22:AG22 AF28:AF36 L22 AC38:AE39">
      <formula1>$A$13:$A$17</formula1>
    </dataValidation>
    <dataValidation type="list" allowBlank="1" showInputMessage="1" showErrorMessage="1" sqref="AC23:AG27">
      <formula1>$B$15:$B$19</formula1>
    </dataValidation>
    <dataValidation type="list" allowBlank="1" showInputMessage="1" showErrorMessage="1" sqref="I23:L23 I25:L25 I27:L27 I29:L29 I31:L31 I33:L33 I35:L35">
      <formula1>$A$14:$A$18</formula1>
    </dataValidation>
    <dataValidation type="list" allowBlank="1" showInputMessage="1" showErrorMessage="1" sqref="I36:L36 I26:L26 I28:L28 I30:L30 I32:L32 I34:L34 I24:L24">
      <formula1>$K$14:$K$18</formula1>
    </dataValidation>
  </dataValidations>
  <printOptions/>
  <pageMargins left="0.75" right="0.75" top="1" bottom="1" header="0.3" footer="0.3"/>
  <pageSetup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Hoja5"/>
  <dimension ref="A2:IV60"/>
  <sheetViews>
    <sheetView showGridLines="0" zoomScale="10" zoomScaleNormal="10" zoomScalePageLayoutView="0" workbookViewId="0" topLeftCell="A20">
      <pane xSplit="2" ySplit="3" topLeftCell="C23" activePane="bottomRight" state="frozen"/>
      <selection pane="topLeft" activeCell="A20" sqref="A20"/>
      <selection pane="topRight" activeCell="C20" sqref="C20"/>
      <selection pane="bottomLeft" activeCell="A23" sqref="A23"/>
      <selection pane="bottomRight" activeCell="L54" sqref="L54:Q54"/>
    </sheetView>
  </sheetViews>
  <sheetFormatPr defaultColWidth="11.421875" defaultRowHeight="12.75"/>
  <cols>
    <col min="1" max="1" width="9.140625" style="132" customWidth="1"/>
    <col min="2" max="2" width="49.7109375" style="132" customWidth="1"/>
    <col min="3" max="3" width="24.57421875" style="132" customWidth="1"/>
    <col min="4" max="4" width="20.57421875" style="132" customWidth="1"/>
    <col min="5" max="5" width="41.8515625" style="132" customWidth="1"/>
    <col min="6" max="6" width="13.140625" style="132" customWidth="1"/>
    <col min="7" max="7" width="43.421875" style="132" customWidth="1"/>
    <col min="8" max="9" width="8.57421875" style="132" customWidth="1"/>
    <col min="10" max="10" width="24.28125" style="132" customWidth="1"/>
    <col min="11" max="12" width="22.421875" style="132" customWidth="1"/>
    <col min="13" max="13" width="26.57421875" style="132" customWidth="1"/>
    <col min="14" max="14" width="31.57421875" style="132" customWidth="1"/>
    <col min="15" max="15" width="19.140625" style="133" customWidth="1"/>
    <col min="16" max="17" width="14.00390625" style="133" customWidth="1"/>
    <col min="18" max="18" width="21.00390625" style="132" hidden="1" customWidth="1"/>
    <col min="19" max="21" width="10.28125" style="132" customWidth="1"/>
    <col min="22" max="22" width="23.28125" style="132" customWidth="1"/>
    <col min="23" max="24" width="0" style="132" hidden="1" customWidth="1"/>
    <col min="25" max="25" width="29.7109375" style="132" customWidth="1"/>
    <col min="26" max="26" width="42.8515625" style="132" customWidth="1"/>
    <col min="27" max="27" width="17.28125" style="132" customWidth="1"/>
    <col min="28" max="28" width="14.140625" style="132" customWidth="1"/>
    <col min="29" max="29" width="11.421875" style="132" customWidth="1"/>
    <col min="30" max="31" width="16.140625" style="132" customWidth="1"/>
    <col min="32" max="32" width="26.7109375" style="132" customWidth="1"/>
    <col min="33" max="33" width="23.421875" style="132" customWidth="1"/>
    <col min="34" max="34" width="14.7109375" style="132" customWidth="1"/>
    <col min="35" max="35" width="17.140625" style="132" customWidth="1"/>
    <col min="36" max="16384" width="11.421875" style="132" customWidth="1"/>
  </cols>
  <sheetData>
    <row r="1" ht="1.5" customHeight="1"/>
    <row r="2" spans="1:18" ht="1.5" customHeight="1">
      <c r="A2" s="84"/>
      <c r="B2" s="84"/>
      <c r="C2" s="84"/>
      <c r="D2" s="84"/>
      <c r="E2" s="84"/>
      <c r="F2" s="84"/>
      <c r="G2" s="84"/>
      <c r="H2" s="84"/>
      <c r="I2" s="84"/>
      <c r="J2" s="84"/>
      <c r="K2" s="84"/>
      <c r="L2" s="84"/>
      <c r="M2" s="84"/>
      <c r="N2" s="84"/>
      <c r="O2" s="85"/>
      <c r="P2" s="85"/>
      <c r="Q2" s="85"/>
      <c r="R2" s="84"/>
    </row>
    <row r="3" spans="1:18" ht="1.5" customHeight="1">
      <c r="A3" s="84"/>
      <c r="B3" s="84"/>
      <c r="C3" s="84"/>
      <c r="D3" s="84"/>
      <c r="E3" s="84"/>
      <c r="F3" s="84"/>
      <c r="G3" s="84"/>
      <c r="H3" s="84"/>
      <c r="I3" s="84"/>
      <c r="J3" s="84"/>
      <c r="K3" s="84"/>
      <c r="L3" s="84"/>
      <c r="M3" s="84"/>
      <c r="N3" s="84"/>
      <c r="O3" s="85"/>
      <c r="P3" s="85"/>
      <c r="Q3" s="85"/>
      <c r="R3" s="84"/>
    </row>
    <row r="4" spans="1:18" ht="1.5" customHeight="1" thickBot="1">
      <c r="A4" s="84"/>
      <c r="B4" s="84"/>
      <c r="C4" s="84"/>
      <c r="D4" s="84"/>
      <c r="E4" s="84"/>
      <c r="F4" s="84"/>
      <c r="G4" s="84"/>
      <c r="H4" s="84"/>
      <c r="I4" s="84"/>
      <c r="J4" s="84"/>
      <c r="K4" s="84"/>
      <c r="L4" s="84"/>
      <c r="M4" s="84"/>
      <c r="N4" s="84"/>
      <c r="O4" s="85"/>
      <c r="P4" s="85"/>
      <c r="Q4" s="85"/>
      <c r="R4" s="84"/>
    </row>
    <row r="5" spans="1:256" ht="25.5" customHeight="1">
      <c r="A5" s="745"/>
      <c r="B5" s="746"/>
      <c r="C5" s="751" t="s">
        <v>1</v>
      </c>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2" t="s">
        <v>273</v>
      </c>
      <c r="AF5" s="753"/>
      <c r="AG5" s="754" t="s">
        <v>274</v>
      </c>
      <c r="AH5" s="754"/>
      <c r="AI5" s="754"/>
      <c r="AJ5" s="754"/>
      <c r="AK5" s="755"/>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747"/>
      <c r="B6" s="748"/>
      <c r="C6" s="756" t="s">
        <v>139</v>
      </c>
      <c r="D6" s="756"/>
      <c r="E6" s="756"/>
      <c r="F6" s="756"/>
      <c r="G6" s="756" t="s">
        <v>275</v>
      </c>
      <c r="H6" s="756"/>
      <c r="I6" s="756"/>
      <c r="J6" s="756"/>
      <c r="K6" s="756"/>
      <c r="L6" s="756"/>
      <c r="M6" s="756"/>
      <c r="N6" s="756"/>
      <c r="O6" s="756"/>
      <c r="P6" s="756"/>
      <c r="Q6" s="756"/>
      <c r="R6" s="756"/>
      <c r="S6" s="756"/>
      <c r="T6" s="756"/>
      <c r="U6" s="756"/>
      <c r="V6" s="756"/>
      <c r="W6" s="756"/>
      <c r="X6" s="756"/>
      <c r="Y6" s="756"/>
      <c r="Z6" s="756"/>
      <c r="AA6" s="756"/>
      <c r="AB6" s="756"/>
      <c r="AC6" s="756"/>
      <c r="AD6" s="756"/>
      <c r="AE6" s="757" t="s">
        <v>276</v>
      </c>
      <c r="AF6" s="758"/>
      <c r="AG6" s="759">
        <v>2</v>
      </c>
      <c r="AH6" s="759"/>
      <c r="AI6" s="759"/>
      <c r="AJ6" s="759"/>
      <c r="AK6" s="760"/>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9.5" customHeight="1" thickBot="1">
      <c r="A7" s="749"/>
      <c r="B7" s="750"/>
      <c r="C7" s="761" t="s">
        <v>277</v>
      </c>
      <c r="D7" s="761"/>
      <c r="E7" s="761"/>
      <c r="F7" s="761"/>
      <c r="G7" s="761" t="s">
        <v>278</v>
      </c>
      <c r="H7" s="761"/>
      <c r="I7" s="761"/>
      <c r="J7" s="761"/>
      <c r="K7" s="761"/>
      <c r="L7" s="761"/>
      <c r="M7" s="761"/>
      <c r="N7" s="761"/>
      <c r="O7" s="761"/>
      <c r="P7" s="761"/>
      <c r="Q7" s="761"/>
      <c r="R7" s="761"/>
      <c r="S7" s="761"/>
      <c r="T7" s="761"/>
      <c r="U7" s="761"/>
      <c r="V7" s="761"/>
      <c r="W7" s="761"/>
      <c r="X7" s="761"/>
      <c r="Y7" s="761"/>
      <c r="Z7" s="761"/>
      <c r="AA7" s="761"/>
      <c r="AB7" s="761"/>
      <c r="AC7" s="761"/>
      <c r="AD7" s="761"/>
      <c r="AE7" s="762" t="s">
        <v>279</v>
      </c>
      <c r="AF7" s="763"/>
      <c r="AG7" s="764">
        <v>43123</v>
      </c>
      <c r="AH7" s="764"/>
      <c r="AI7" s="764"/>
      <c r="AJ7" s="764"/>
      <c r="AK7" s="765"/>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3.25" customHeight="1" thickBot="1">
      <c r="A8" s="733"/>
      <c r="B8" s="733"/>
      <c r="C8" s="134"/>
      <c r="D8" s="134"/>
      <c r="E8" s="135"/>
      <c r="F8" s="135"/>
      <c r="G8" s="135"/>
      <c r="H8" s="135"/>
      <c r="I8" s="135"/>
      <c r="J8" s="135"/>
      <c r="K8" s="135"/>
      <c r="L8" s="135"/>
      <c r="M8" s="131"/>
      <c r="N8" s="131"/>
      <c r="O8" s="131"/>
      <c r="P8" s="131"/>
      <c r="Q8" s="131"/>
      <c r="R8" s="136"/>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row>
    <row r="9" spans="1:256" ht="23.25" customHeight="1" thickBot="1">
      <c r="A9" s="149" t="s">
        <v>280</v>
      </c>
      <c r="B9" s="734">
        <v>43168</v>
      </c>
      <c r="C9" s="735"/>
      <c r="D9" s="736" t="s">
        <v>390</v>
      </c>
      <c r="E9" s="737"/>
      <c r="F9" s="737"/>
      <c r="G9" s="737"/>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8"/>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8.5" customHeight="1" thickBot="1">
      <c r="A10" s="739" t="s">
        <v>281</v>
      </c>
      <c r="B10" s="740"/>
      <c r="C10" s="741"/>
      <c r="D10" s="742" t="s">
        <v>304</v>
      </c>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4"/>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75" thickBot="1">
      <c r="A11" s="134"/>
      <c r="B11" s="134"/>
      <c r="C11" s="134"/>
      <c r="D11" s="134"/>
      <c r="E11" s="135"/>
      <c r="F11" s="135"/>
      <c r="G11" s="135" t="s">
        <v>282</v>
      </c>
      <c r="H11" s="135"/>
      <c r="I11" s="135"/>
      <c r="J11" s="135"/>
      <c r="K11" s="135"/>
      <c r="L11" s="135"/>
      <c r="M11" s="131"/>
      <c r="N11" s="131"/>
      <c r="O11" s="131"/>
      <c r="P11" s="131"/>
      <c r="Q11" s="131"/>
      <c r="R11" s="136"/>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c r="IS11" s="131"/>
      <c r="IT11" s="131"/>
      <c r="IU11" s="131"/>
      <c r="IV11" s="131"/>
    </row>
    <row r="12" spans="1:256" ht="15.75" customHeight="1" thickBot="1">
      <c r="A12" s="721" t="s">
        <v>283</v>
      </c>
      <c r="B12" s="722"/>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c r="AI12" s="722"/>
      <c r="AJ12" s="722"/>
      <c r="AK12" s="723"/>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7.5" customHeight="1" thickBot="1">
      <c r="A13" s="724" t="s">
        <v>284</v>
      </c>
      <c r="B13" s="725"/>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6"/>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row>
    <row r="14" spans="1:256" ht="33" customHeight="1" thickBot="1">
      <c r="A14" s="727"/>
      <c r="B14" s="727"/>
      <c r="C14" s="727"/>
      <c r="D14" s="727"/>
      <c r="E14" s="728"/>
      <c r="F14" s="729"/>
      <c r="G14" s="729"/>
      <c r="H14" s="729"/>
      <c r="I14" s="729"/>
      <c r="J14" s="729"/>
      <c r="K14" s="729"/>
      <c r="L14" s="729"/>
      <c r="M14" s="729"/>
      <c r="N14" s="729"/>
      <c r="O14" s="729"/>
      <c r="P14" s="729"/>
      <c r="Q14" s="729"/>
      <c r="R14" s="729"/>
      <c r="S14" s="729"/>
      <c r="T14" s="729"/>
      <c r="U14" s="729"/>
      <c r="V14" s="729"/>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row>
    <row r="15" spans="1:256" ht="18.75" customHeight="1" thickBot="1">
      <c r="A15" s="785" t="s">
        <v>116</v>
      </c>
      <c r="B15" s="785"/>
      <c r="C15" s="785"/>
      <c r="D15" s="785"/>
      <c r="E15" s="785"/>
      <c r="F15" s="785"/>
      <c r="G15" s="785"/>
      <c r="H15" s="785"/>
      <c r="I15" s="785"/>
      <c r="J15" s="785"/>
      <c r="K15" s="786"/>
      <c r="L15" s="144"/>
      <c r="M15" s="131"/>
      <c r="N15" s="144"/>
      <c r="O15" s="144"/>
      <c r="P15" s="144"/>
      <c r="Q15" s="144"/>
      <c r="R15" s="144"/>
      <c r="S15" s="144"/>
      <c r="T15" s="144"/>
      <c r="U15" s="144"/>
      <c r="V15" s="730"/>
      <c r="W15" s="730"/>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c r="IT15" s="131"/>
      <c r="IU15" s="131"/>
      <c r="IV15" s="131"/>
    </row>
    <row r="16" spans="1:256" ht="35.25" customHeight="1">
      <c r="A16" s="731"/>
      <c r="B16" s="731"/>
      <c r="C16" s="731"/>
      <c r="D16" s="731"/>
      <c r="E16" s="731"/>
      <c r="F16" s="731"/>
      <c r="G16" s="731"/>
      <c r="H16" s="731"/>
      <c r="I16" s="731"/>
      <c r="J16" s="731"/>
      <c r="K16" s="732"/>
      <c r="L16" s="83"/>
      <c r="M16" s="83"/>
      <c r="N16" s="83"/>
      <c r="O16" s="83"/>
      <c r="P16" s="83"/>
      <c r="Q16" s="83"/>
      <c r="R16" s="144"/>
      <c r="S16" s="83"/>
      <c r="T16" s="83"/>
      <c r="U16" s="83"/>
      <c r="V16" s="83"/>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c r="IR16" s="131"/>
      <c r="IS16" s="131"/>
      <c r="IT16" s="131"/>
      <c r="IU16" s="131"/>
      <c r="IV16" s="131"/>
    </row>
    <row r="17" spans="1:256" ht="108" customHeight="1">
      <c r="A17" s="789" t="s">
        <v>285</v>
      </c>
      <c r="B17" s="789"/>
      <c r="C17" s="789"/>
      <c r="D17" s="789"/>
      <c r="E17" s="789"/>
      <c r="F17" s="789"/>
      <c r="G17" s="789"/>
      <c r="H17" s="789"/>
      <c r="I17" s="789"/>
      <c r="J17" s="789"/>
      <c r="K17" s="790"/>
      <c r="L17" s="145"/>
      <c r="M17" s="145"/>
      <c r="N17" s="145"/>
      <c r="O17" s="145"/>
      <c r="P17" s="145"/>
      <c r="Q17" s="145"/>
      <c r="R17" s="145"/>
      <c r="S17" s="145"/>
      <c r="T17" s="145"/>
      <c r="U17" s="145"/>
      <c r="V17" s="145"/>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c r="IU17" s="131"/>
      <c r="IV17" s="131"/>
    </row>
    <row r="18" spans="1:256" ht="152.25" customHeight="1" thickBot="1">
      <c r="A18" s="791"/>
      <c r="B18" s="791"/>
      <c r="C18" s="791"/>
      <c r="D18" s="791"/>
      <c r="E18" s="791"/>
      <c r="F18" s="791"/>
      <c r="G18" s="791"/>
      <c r="H18" s="791"/>
      <c r="I18" s="791"/>
      <c r="J18" s="791"/>
      <c r="K18" s="792"/>
      <c r="L18" s="145"/>
      <c r="M18" s="145"/>
      <c r="N18" s="145"/>
      <c r="O18" s="145"/>
      <c r="P18" s="145"/>
      <c r="Q18" s="145"/>
      <c r="R18" s="145"/>
      <c r="S18" s="145"/>
      <c r="T18" s="145"/>
      <c r="U18" s="145"/>
      <c r="V18" s="145"/>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c r="IS18" s="131"/>
      <c r="IT18" s="131"/>
      <c r="IU18" s="131"/>
      <c r="IV18" s="131"/>
    </row>
    <row r="19" spans="1:256" ht="16.5" customHeight="1" thickBot="1">
      <c r="A19" s="146"/>
      <c r="B19" s="146"/>
      <c r="C19" s="146"/>
      <c r="D19" s="146"/>
      <c r="E19" s="146"/>
      <c r="F19" s="146"/>
      <c r="G19" s="146"/>
      <c r="H19" s="146"/>
      <c r="I19" s="146"/>
      <c r="J19" s="146"/>
      <c r="K19" s="146"/>
      <c r="L19" s="145"/>
      <c r="M19" s="145"/>
      <c r="N19" s="145"/>
      <c r="O19" s="145"/>
      <c r="P19" s="145"/>
      <c r="Q19" s="145"/>
      <c r="R19" s="145"/>
      <c r="S19" s="145"/>
      <c r="T19" s="145"/>
      <c r="U19" s="145"/>
      <c r="V19" s="145"/>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c r="IR19" s="131"/>
      <c r="IS19" s="131"/>
      <c r="IT19" s="131"/>
      <c r="IU19" s="131"/>
      <c r="IV19" s="131"/>
    </row>
    <row r="20" spans="1:256" ht="20.25" customHeight="1">
      <c r="A20" s="793" t="s">
        <v>117</v>
      </c>
      <c r="B20" s="794"/>
      <c r="C20" s="714"/>
      <c r="D20" s="714"/>
      <c r="E20" s="714"/>
      <c r="F20" s="714"/>
      <c r="G20" s="797" t="s">
        <v>118</v>
      </c>
      <c r="H20" s="797"/>
      <c r="I20" s="797"/>
      <c r="J20" s="797"/>
      <c r="K20" s="797"/>
      <c r="L20" s="797"/>
      <c r="M20" s="797"/>
      <c r="N20" s="797" t="s">
        <v>119</v>
      </c>
      <c r="O20" s="797"/>
      <c r="P20" s="714" t="s">
        <v>120</v>
      </c>
      <c r="Q20" s="714"/>
      <c r="R20" s="714"/>
      <c r="S20" s="714"/>
      <c r="T20" s="715" t="s">
        <v>121</v>
      </c>
      <c r="U20" s="715"/>
      <c r="V20" s="715"/>
      <c r="W20" s="715"/>
      <c r="X20" s="150"/>
      <c r="Y20" s="812" t="s">
        <v>134</v>
      </c>
      <c r="Z20" s="813"/>
      <c r="AA20" s="813"/>
      <c r="AB20" s="813"/>
      <c r="AC20" s="813"/>
      <c r="AD20" s="813"/>
      <c r="AE20" s="813"/>
      <c r="AF20" s="813"/>
      <c r="AG20" s="813"/>
      <c r="AH20" s="813"/>
      <c r="AI20" s="813"/>
      <c r="AJ20" s="813"/>
      <c r="AK20" s="814"/>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0.25" customHeight="1">
      <c r="A21" s="795"/>
      <c r="B21" s="796"/>
      <c r="C21" s="719"/>
      <c r="D21" s="719"/>
      <c r="E21" s="719"/>
      <c r="F21" s="719"/>
      <c r="G21" s="798"/>
      <c r="H21" s="798"/>
      <c r="I21" s="798"/>
      <c r="J21" s="798"/>
      <c r="K21" s="798"/>
      <c r="L21" s="798"/>
      <c r="M21" s="798"/>
      <c r="N21" s="798"/>
      <c r="O21" s="798"/>
      <c r="P21" s="717" t="s">
        <v>122</v>
      </c>
      <c r="Q21" s="717" t="s">
        <v>380</v>
      </c>
      <c r="R21" s="719" t="s">
        <v>123</v>
      </c>
      <c r="S21" s="717" t="s">
        <v>44</v>
      </c>
      <c r="T21" s="716" t="s">
        <v>45</v>
      </c>
      <c r="U21" s="716" t="s">
        <v>286</v>
      </c>
      <c r="V21" s="716" t="s">
        <v>124</v>
      </c>
      <c r="W21" s="716" t="s">
        <v>124</v>
      </c>
      <c r="X21" s="151"/>
      <c r="Y21" s="815" t="s">
        <v>287</v>
      </c>
      <c r="Z21" s="151" t="s">
        <v>136</v>
      </c>
      <c r="AA21" s="818" t="s">
        <v>136</v>
      </c>
      <c r="AB21" s="819"/>
      <c r="AC21" s="820"/>
      <c r="AD21" s="818" t="s">
        <v>137</v>
      </c>
      <c r="AE21" s="820"/>
      <c r="AF21" s="804" t="s">
        <v>268</v>
      </c>
      <c r="AG21" s="804" t="s">
        <v>265</v>
      </c>
      <c r="AH21" s="806" t="s">
        <v>266</v>
      </c>
      <c r="AI21" s="807"/>
      <c r="AJ21" s="806" t="s">
        <v>267</v>
      </c>
      <c r="AK21" s="816"/>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85.5" customHeight="1" thickBot="1">
      <c r="A22" s="152" t="s">
        <v>9</v>
      </c>
      <c r="B22" s="153" t="s">
        <v>10</v>
      </c>
      <c r="C22" s="154" t="s">
        <v>44</v>
      </c>
      <c r="D22" s="154" t="s">
        <v>45</v>
      </c>
      <c r="E22" s="154" t="s">
        <v>125</v>
      </c>
      <c r="F22" s="154" t="s">
        <v>126</v>
      </c>
      <c r="G22" s="154" t="s">
        <v>127</v>
      </c>
      <c r="H22" s="155" t="s">
        <v>42</v>
      </c>
      <c r="I22" s="154" t="s">
        <v>43</v>
      </c>
      <c r="J22" s="156" t="s">
        <v>128</v>
      </c>
      <c r="K22" s="156" t="s">
        <v>129</v>
      </c>
      <c r="L22" s="156" t="s">
        <v>130</v>
      </c>
      <c r="M22" s="156" t="s">
        <v>131</v>
      </c>
      <c r="N22" s="156" t="s">
        <v>132</v>
      </c>
      <c r="O22" s="156" t="s">
        <v>288</v>
      </c>
      <c r="P22" s="718"/>
      <c r="Q22" s="718"/>
      <c r="R22" s="720"/>
      <c r="S22" s="718"/>
      <c r="T22" s="717"/>
      <c r="U22" s="717"/>
      <c r="V22" s="717"/>
      <c r="W22" s="717"/>
      <c r="X22" s="157" t="s">
        <v>141</v>
      </c>
      <c r="Y22" s="804"/>
      <c r="Z22" s="157" t="s">
        <v>135</v>
      </c>
      <c r="AA22" s="157" t="s">
        <v>39</v>
      </c>
      <c r="AB22" s="157" t="s">
        <v>142</v>
      </c>
      <c r="AC22" s="157" t="s">
        <v>143</v>
      </c>
      <c r="AD22" s="157" t="s">
        <v>144</v>
      </c>
      <c r="AE22" s="157" t="s">
        <v>145</v>
      </c>
      <c r="AF22" s="805"/>
      <c r="AG22" s="805"/>
      <c r="AH22" s="808"/>
      <c r="AI22" s="809"/>
      <c r="AJ22" s="808"/>
      <c r="AK22" s="817"/>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37" ht="45" customHeight="1" thickBot="1">
      <c r="A23" s="787">
        <v>1</v>
      </c>
      <c r="B23" s="799" t="str">
        <f>'SEPG-F-007'!C10</f>
        <v>1. Desarticulación de la estratégia de la organización  y el Plan Estratégico de Tecnología de Información.</v>
      </c>
      <c r="C23" s="143">
        <f>'SPG-F-012'!N23</f>
        <v>3</v>
      </c>
      <c r="D23" s="143">
        <f>'SPG-F-012'!N24</f>
        <v>6</v>
      </c>
      <c r="E23" s="265">
        <f>'SPG-F-012'!P23</f>
        <v>18</v>
      </c>
      <c r="F23" s="773">
        <v>1</v>
      </c>
      <c r="G23" s="320" t="s">
        <v>468</v>
      </c>
      <c r="H23" s="316" t="s">
        <v>178</v>
      </c>
      <c r="I23" s="266"/>
      <c r="J23" s="267">
        <v>15</v>
      </c>
      <c r="K23" s="266">
        <v>15</v>
      </c>
      <c r="L23" s="266">
        <v>30</v>
      </c>
      <c r="M23" s="266">
        <v>15</v>
      </c>
      <c r="N23" s="266">
        <v>25</v>
      </c>
      <c r="O23" s="268">
        <f aca="true" t="shared" si="0" ref="O23:O43">IF(L23=0,0,IF(SUM(J23:N23)=0,"",SUM(J23:N23)))</f>
        <v>100</v>
      </c>
      <c r="P23" s="776">
        <f>_xlfn.IFERROR(IF(_xlfn.AVERAGEIF(H23:H25,"X",$O23:$O25)&lt;=50,0,IF(_xlfn.AVERAGEIF(H23:H25,"X",$O23:$O25)&lt;=75,-1,-2)),"")</f>
        <v>-2</v>
      </c>
      <c r="Q23" s="776">
        <f>_xlfn.IFERROR(IF(_xlfn.AVERAGEIF(I23:I25,"X",$O23:$O25)&lt;=50,0,IF(_xlfn.AVERAGEIF(I23:I25,"X",$O23:$O25)&lt;=75,-1,-2)),"")</f>
      </c>
      <c r="R23" s="269">
        <f>IF(COUNTA(H23:I23)=2,"Seleccione una opcion P o I",IF(ISNUMBER(O23),LOOKUP(O23,'DB'!$F$74:$G$76,'DB'!$H$74:$H$76),""))</f>
        <v>-2</v>
      </c>
      <c r="S23" s="780">
        <f>_xlfn.IFERROR(IF(C23+MIN(P23:P25)&lt;1,1,C23+MIN(P23:P25)),"")</f>
        <v>1</v>
      </c>
      <c r="T23" s="780">
        <f ca="1">_xlfn.IFERROR(IF(Q23&lt;&gt;0,IF(MATCH(D23,'SPG-F-012'!K14:K18,)+Q23&lt;1,1,OFFSET('SPG-F-012'!K14:K18,MATCH(D23,'SPG-F-012'!K14:K18,)+Q23,0,1,1)),D23),D23)</f>
        <v>6</v>
      </c>
      <c r="U23" s="780">
        <f>_xlfn.IFERROR(+T23*S23,)</f>
        <v>6</v>
      </c>
      <c r="V23" s="802" t="str">
        <f>_xlfn.IFERROR(VLOOKUP(U23,'DB'!$B$37:$D$61,2,FALSE),"")</f>
        <v>Riesgo Bajo (Z-4)</v>
      </c>
      <c r="W23" s="270">
        <f>IF(COUNTA(#REF!)=1,R23,0)</f>
        <v>-2</v>
      </c>
      <c r="X23" s="270">
        <f aca="true" t="shared" si="1" ref="X23:X43">IF(COUNTA(I23)=1,R23,0)</f>
        <v>0</v>
      </c>
      <c r="Y23" s="783" t="s">
        <v>146</v>
      </c>
      <c r="Z23" s="781" t="s">
        <v>425</v>
      </c>
      <c r="AA23" s="651" t="s">
        <v>376</v>
      </c>
      <c r="AB23" s="651" t="s">
        <v>388</v>
      </c>
      <c r="AC23" s="648" t="s">
        <v>433</v>
      </c>
      <c r="AD23" s="778">
        <v>43101</v>
      </c>
      <c r="AE23" s="778">
        <v>43343</v>
      </c>
      <c r="AF23" s="778" t="s">
        <v>435</v>
      </c>
      <c r="AG23" s="651" t="s">
        <v>471</v>
      </c>
      <c r="AH23" s="810">
        <v>1</v>
      </c>
      <c r="AI23" s="810"/>
      <c r="AJ23" s="769"/>
      <c r="AK23" s="770"/>
    </row>
    <row r="24" spans="1:37" ht="45" customHeight="1">
      <c r="A24" s="788"/>
      <c r="B24" s="800"/>
      <c r="C24" s="775" t="str">
        <f>'SPG-F-012'!O23</f>
        <v>Posible (C)</v>
      </c>
      <c r="D24" s="775" t="str">
        <f>'SPG-F-012'!O24</f>
        <v>Menor</v>
      </c>
      <c r="E24" s="775" t="str">
        <f>'SPG-F-012'!Q23</f>
        <v>Riesgo Moderado (Z-7)</v>
      </c>
      <c r="F24" s="774"/>
      <c r="G24" s="139" t="s">
        <v>423</v>
      </c>
      <c r="H24" s="140" t="s">
        <v>133</v>
      </c>
      <c r="I24" s="140"/>
      <c r="J24" s="147">
        <v>15</v>
      </c>
      <c r="K24" s="140">
        <v>15</v>
      </c>
      <c r="L24" s="140">
        <v>30</v>
      </c>
      <c r="M24" s="140">
        <v>15</v>
      </c>
      <c r="N24" s="140">
        <v>25</v>
      </c>
      <c r="O24" s="268">
        <f t="shared" si="0"/>
        <v>100</v>
      </c>
      <c r="P24" s="777"/>
      <c r="Q24" s="777"/>
      <c r="R24" s="138">
        <f>IF(COUNTA(H24:I24)=2,"Seleccione una opcion P o I",IF(ISNUMBER(O24),LOOKUP(O24,'DB'!$F$74:$G$76,'DB'!$H$74:$H$76),""))</f>
        <v>-2</v>
      </c>
      <c r="S24" s="775"/>
      <c r="T24" s="775"/>
      <c r="U24" s="775"/>
      <c r="V24" s="803"/>
      <c r="W24" s="137">
        <f>IF(COUNTA(H24)=1,R24,0)</f>
        <v>-2</v>
      </c>
      <c r="X24" s="137">
        <f t="shared" si="1"/>
        <v>0</v>
      </c>
      <c r="Y24" s="784"/>
      <c r="Z24" s="782"/>
      <c r="AA24" s="652"/>
      <c r="AB24" s="652"/>
      <c r="AC24" s="649"/>
      <c r="AD24" s="652"/>
      <c r="AE24" s="779"/>
      <c r="AF24" s="779"/>
      <c r="AG24" s="652"/>
      <c r="AH24" s="811"/>
      <c r="AI24" s="811"/>
      <c r="AJ24" s="771"/>
      <c r="AK24" s="772"/>
    </row>
    <row r="25" spans="1:37" ht="45" customHeight="1" thickBot="1">
      <c r="A25" s="788"/>
      <c r="B25" s="800"/>
      <c r="C25" s="775"/>
      <c r="D25" s="775"/>
      <c r="E25" s="775"/>
      <c r="F25" s="774"/>
      <c r="G25" s="139"/>
      <c r="H25" s="140"/>
      <c r="I25" s="140"/>
      <c r="J25" s="147">
        <v>0</v>
      </c>
      <c r="K25" s="140">
        <v>0</v>
      </c>
      <c r="L25" s="140">
        <v>0</v>
      </c>
      <c r="M25" s="140">
        <v>0</v>
      </c>
      <c r="N25" s="140">
        <v>0</v>
      </c>
      <c r="O25" s="141">
        <f t="shared" si="0"/>
        <v>0</v>
      </c>
      <c r="P25" s="777"/>
      <c r="Q25" s="777"/>
      <c r="R25" s="138">
        <f>IF(COUNTA(H25:I25)=2,"Seleccione una opcion P o I",IF(ISNUMBER(O25),LOOKUP(O25,'DB'!$F$74:$G$76,'DB'!$H$74:$H$76),""))</f>
        <v>0</v>
      </c>
      <c r="S25" s="775"/>
      <c r="T25" s="775"/>
      <c r="U25" s="775"/>
      <c r="V25" s="803"/>
      <c r="W25" s="137">
        <f>IF(COUNTA(H25)=1,R25,0)</f>
        <v>0</v>
      </c>
      <c r="X25" s="137">
        <f t="shared" si="1"/>
        <v>0</v>
      </c>
      <c r="Y25" s="784"/>
      <c r="Z25" s="782"/>
      <c r="AA25" s="652"/>
      <c r="AB25" s="652"/>
      <c r="AC25" s="650"/>
      <c r="AD25" s="652"/>
      <c r="AE25" s="779"/>
      <c r="AF25" s="779"/>
      <c r="AG25" s="652"/>
      <c r="AH25" s="811"/>
      <c r="AI25" s="811"/>
      <c r="AJ25" s="771"/>
      <c r="AK25" s="772"/>
    </row>
    <row r="26" spans="1:37" ht="45" customHeight="1" thickBot="1">
      <c r="A26" s="787">
        <v>2</v>
      </c>
      <c r="B26" s="799" t="str">
        <f>'SEPG-F-007'!C11</f>
        <v>2. Incumplimiento normativo asociado TIC.</v>
      </c>
      <c r="C26" s="322">
        <f>'SPG-F-012'!N25</f>
        <v>2</v>
      </c>
      <c r="D26" s="322">
        <f>'SPG-F-012'!N26</f>
        <v>7</v>
      </c>
      <c r="E26" s="323">
        <f>'SPG-F-012'!P25</f>
        <v>14</v>
      </c>
      <c r="F26" s="773">
        <v>1</v>
      </c>
      <c r="G26" s="320" t="s">
        <v>450</v>
      </c>
      <c r="H26" s="324" t="s">
        <v>133</v>
      </c>
      <c r="I26" s="266"/>
      <c r="J26" s="324">
        <v>15</v>
      </c>
      <c r="K26" s="266">
        <v>15</v>
      </c>
      <c r="L26" s="266">
        <v>30</v>
      </c>
      <c r="M26" s="266">
        <v>0</v>
      </c>
      <c r="N26" s="266">
        <v>0</v>
      </c>
      <c r="O26" s="268">
        <f t="shared" si="0"/>
        <v>60</v>
      </c>
      <c r="P26" s="776">
        <f>_xlfn.IFERROR(IF(_xlfn.AVERAGEIF(H26:H28,"X",$O26:$O28)&lt;=50,0,IF(_xlfn.AVERAGEIF(H26:H28,"X",$O26:$O28)&lt;=75,-1,-2)),"")</f>
        <v>-1</v>
      </c>
      <c r="Q26" s="776">
        <f>_xlfn.IFERROR(IF(_xlfn.AVERAGEIF(I26:I28,"X",$O26:$O28)&lt;=50,0,IF(_xlfn.AVERAGEIF(I26:I28,"X",$O26:$O28)&lt;=75,-1,-2)),"")</f>
      </c>
      <c r="R26" s="269">
        <f>IF(COUNTA(H26:I26)=2,"Seleccione una opcion P o I",IF(ISNUMBER(O26),LOOKUP(O26,'DB'!$F$74:$G$76,'DB'!$H$74:$H$76),""))</f>
        <v>-1</v>
      </c>
      <c r="S26" s="780">
        <f>_xlfn.IFERROR(IF(C26+MIN(P26:P28)&lt;1,1,C26+MIN(P26:P28)),"")</f>
        <v>1</v>
      </c>
      <c r="T26" s="780">
        <f ca="1">_xlfn.IFERROR(IF(Q26&lt;&gt;0,IF(MATCH(D26,'SPG-F-012'!K17:K21,)+Q26&lt;1,1,OFFSET('SPG-F-012'!K17:K21,MATCH(D26,'SPG-F-012'!K17:K21,)+Q26,0,1,1)),D26),D26)</f>
        <v>7</v>
      </c>
      <c r="U26" s="780">
        <f>_xlfn.IFERROR(+T26*S26,)</f>
        <v>7</v>
      </c>
      <c r="V26" s="802" t="str">
        <f>_xlfn.IFERROR(VLOOKUP(U26,'DB'!$B$37:$D$61,2,FALSE),"")</f>
        <v>Riesgo Moderado (Z-8)</v>
      </c>
      <c r="W26" s="270">
        <f>IF(COUNTA(#REF!)=1,R26,0)</f>
        <v>-1</v>
      </c>
      <c r="X26" s="270">
        <f t="shared" si="1"/>
        <v>0</v>
      </c>
      <c r="Y26" s="783" t="s">
        <v>147</v>
      </c>
      <c r="Z26" s="781" t="s">
        <v>453</v>
      </c>
      <c r="AA26" s="651" t="s">
        <v>376</v>
      </c>
      <c r="AB26" s="651" t="s">
        <v>388</v>
      </c>
      <c r="AC26" s="648" t="s">
        <v>433</v>
      </c>
      <c r="AD26" s="778">
        <v>43101</v>
      </c>
      <c r="AE26" s="778">
        <v>43343</v>
      </c>
      <c r="AF26" s="778" t="s">
        <v>436</v>
      </c>
      <c r="AG26" s="651" t="s">
        <v>452</v>
      </c>
      <c r="AH26" s="830" t="s">
        <v>469</v>
      </c>
      <c r="AI26" s="830"/>
      <c r="AJ26" s="769"/>
      <c r="AK26" s="770"/>
    </row>
    <row r="27" spans="1:37" ht="45" customHeight="1" thickBot="1">
      <c r="A27" s="788"/>
      <c r="B27" s="800"/>
      <c r="C27" s="775" t="str">
        <f>'SPG-F-012'!O25</f>
        <v>Improbable (D)</v>
      </c>
      <c r="D27" s="775" t="str">
        <f>'SPG-F-012'!O26</f>
        <v>Moderado</v>
      </c>
      <c r="E27" s="775" t="str">
        <f>'SPG-F-012'!Q25</f>
        <v>Riesgo Moderado (Z-9)</v>
      </c>
      <c r="F27" s="774"/>
      <c r="G27" s="139" t="s">
        <v>451</v>
      </c>
      <c r="H27" s="140" t="s">
        <v>178</v>
      </c>
      <c r="I27" s="140"/>
      <c r="J27" s="324">
        <v>15</v>
      </c>
      <c r="K27" s="266">
        <v>15</v>
      </c>
      <c r="L27" s="266">
        <v>30</v>
      </c>
      <c r="M27" s="266">
        <v>15</v>
      </c>
      <c r="N27" s="266">
        <v>0</v>
      </c>
      <c r="O27" s="268">
        <f t="shared" si="0"/>
        <v>75</v>
      </c>
      <c r="P27" s="777"/>
      <c r="Q27" s="777"/>
      <c r="R27" s="138">
        <f>IF(COUNTA(H27:I27)=2,"Seleccione una opcion P o I",IF(ISNUMBER(O27),LOOKUP(O27,'DB'!$F$74:$G$76,'DB'!$H$74:$H$76),""))</f>
        <v>-1</v>
      </c>
      <c r="S27" s="775"/>
      <c r="T27" s="775"/>
      <c r="U27" s="775"/>
      <c r="V27" s="803"/>
      <c r="W27" s="137">
        <f>IF(COUNTA(H27)=1,R27,0)</f>
        <v>-1</v>
      </c>
      <c r="X27" s="137">
        <f t="shared" si="1"/>
        <v>0</v>
      </c>
      <c r="Y27" s="784"/>
      <c r="Z27" s="782"/>
      <c r="AA27" s="652"/>
      <c r="AB27" s="652"/>
      <c r="AC27" s="649"/>
      <c r="AD27" s="652"/>
      <c r="AE27" s="779"/>
      <c r="AF27" s="779"/>
      <c r="AG27" s="652"/>
      <c r="AH27" s="831"/>
      <c r="AI27" s="831"/>
      <c r="AJ27" s="771"/>
      <c r="AK27" s="772"/>
    </row>
    <row r="28" spans="1:37" ht="45" customHeight="1" thickBot="1">
      <c r="A28" s="788"/>
      <c r="B28" s="800"/>
      <c r="C28" s="775"/>
      <c r="D28" s="775"/>
      <c r="E28" s="775"/>
      <c r="F28" s="774"/>
      <c r="G28" s="139"/>
      <c r="H28" s="140"/>
      <c r="I28" s="140"/>
      <c r="J28" s="324">
        <v>0</v>
      </c>
      <c r="K28" s="266">
        <v>0</v>
      </c>
      <c r="L28" s="266">
        <v>0</v>
      </c>
      <c r="M28" s="266">
        <v>0</v>
      </c>
      <c r="N28" s="266">
        <v>0</v>
      </c>
      <c r="O28" s="141">
        <f t="shared" si="0"/>
        <v>0</v>
      </c>
      <c r="P28" s="777"/>
      <c r="Q28" s="777"/>
      <c r="R28" s="138">
        <f>IF(COUNTA(H28:I28)=2,"Seleccione una opcion P o I",IF(ISNUMBER(O28),LOOKUP(O28,'DB'!$F$74:$G$76,'DB'!$H$74:$H$76),""))</f>
        <v>0</v>
      </c>
      <c r="S28" s="775"/>
      <c r="T28" s="775"/>
      <c r="U28" s="775"/>
      <c r="V28" s="803"/>
      <c r="W28" s="137">
        <f>IF(COUNTA(H28)=1,R28,0)</f>
        <v>0</v>
      </c>
      <c r="X28" s="137">
        <f t="shared" si="1"/>
        <v>0</v>
      </c>
      <c r="Y28" s="784"/>
      <c r="Z28" s="782"/>
      <c r="AA28" s="652"/>
      <c r="AB28" s="652"/>
      <c r="AC28" s="650"/>
      <c r="AD28" s="652"/>
      <c r="AE28" s="779"/>
      <c r="AF28" s="779"/>
      <c r="AG28" s="652"/>
      <c r="AH28" s="831"/>
      <c r="AI28" s="831"/>
      <c r="AJ28" s="771"/>
      <c r="AK28" s="772"/>
    </row>
    <row r="29" spans="1:37" ht="48" customHeight="1" thickBot="1">
      <c r="A29" s="787">
        <v>3</v>
      </c>
      <c r="B29" s="799" t="str">
        <f>'SEPG-F-007'!C12</f>
        <v>3. Indisponibilidad de los servicios  tecnológicos.</v>
      </c>
      <c r="C29" s="322">
        <f>'SPG-F-012'!N27</f>
        <v>2</v>
      </c>
      <c r="D29" s="322">
        <f>'SPG-F-012'!N28</f>
        <v>7</v>
      </c>
      <c r="E29" s="323">
        <f>'SPG-F-012'!P27</f>
        <v>14</v>
      </c>
      <c r="F29" s="773">
        <v>1</v>
      </c>
      <c r="G29" s="320" t="s">
        <v>446</v>
      </c>
      <c r="H29" s="324" t="s">
        <v>133</v>
      </c>
      <c r="I29" s="266"/>
      <c r="J29" s="324">
        <v>15</v>
      </c>
      <c r="K29" s="266">
        <v>15</v>
      </c>
      <c r="L29" s="266">
        <v>30</v>
      </c>
      <c r="M29" s="266">
        <v>15</v>
      </c>
      <c r="N29" s="266">
        <v>25</v>
      </c>
      <c r="O29" s="268">
        <f t="shared" si="0"/>
        <v>100</v>
      </c>
      <c r="P29" s="776">
        <f>_xlfn.IFERROR(IF(_xlfn.AVERAGEIF(H29:H31,"X",$O29:$O31)&lt;=50,0,IF(_xlfn.AVERAGEIF(H29:H31,"X",$O29:$O31)&lt;=75,-1,-2)),"")</f>
        <v>-2</v>
      </c>
      <c r="Q29" s="776">
        <f>_xlfn.IFERROR(IF(_xlfn.AVERAGEIF(I29:I31,"X",$O29:$O31)&lt;=50,0,IF(_xlfn.AVERAGEIF(I29:I31,"X",$O29:$O31)&lt;=75,-1,-2)),"")</f>
        <v>-2</v>
      </c>
      <c r="R29" s="269">
        <f>IF(COUNTA(H29:I29)=2,"Seleccione una opcion P o I",IF(ISNUMBER(O29),LOOKUP(O29,'DB'!$F$74:$G$76,'DB'!$H$74:$H$76),""))</f>
        <v>-2</v>
      </c>
      <c r="S29" s="780">
        <f>_xlfn.IFERROR(IF(C29+MIN(P29:P31)&lt;1,1,C29+MIN(P29:P31)),"")</f>
        <v>1</v>
      </c>
      <c r="T29" s="780">
        <f ca="1">_xlfn.IFERROR(IF(Q29&lt;&gt;0,IF(MATCH(D29,'SPG-F-012'!K20:K24,)+Q29&lt;1,1,OFFSET('SPG-F-012'!K20:K24,MATCH(D29,'SPG-F-012'!K20:K24,)+Q29,0,1,1)),D29),D29)</f>
        <v>7</v>
      </c>
      <c r="U29" s="780">
        <f>_xlfn.IFERROR(+T29*S29,)</f>
        <v>7</v>
      </c>
      <c r="V29" s="802" t="str">
        <f>_xlfn.IFERROR(VLOOKUP(U29,'DB'!$B$37:$D$61,2,FALSE),"")</f>
        <v>Riesgo Moderado (Z-8)</v>
      </c>
      <c r="W29" s="270">
        <f>IF(COUNTA(#REF!)=1,R29,0)</f>
        <v>-2</v>
      </c>
      <c r="X29" s="270">
        <f t="shared" si="1"/>
        <v>0</v>
      </c>
      <c r="Y29" s="783" t="s">
        <v>147</v>
      </c>
      <c r="Z29" s="781" t="s">
        <v>454</v>
      </c>
      <c r="AA29" s="651" t="s">
        <v>271</v>
      </c>
      <c r="AB29" s="651" t="s">
        <v>272</v>
      </c>
      <c r="AC29" s="648" t="s">
        <v>433</v>
      </c>
      <c r="AD29" s="778">
        <v>43101</v>
      </c>
      <c r="AE29" s="778">
        <v>43343</v>
      </c>
      <c r="AF29" s="778" t="s">
        <v>437</v>
      </c>
      <c r="AG29" s="651" t="s">
        <v>440</v>
      </c>
      <c r="AH29" s="810">
        <v>0.98</v>
      </c>
      <c r="AI29" s="810"/>
      <c r="AJ29" s="769"/>
      <c r="AK29" s="770"/>
    </row>
    <row r="30" spans="1:37" ht="48" customHeight="1" thickBot="1">
      <c r="A30" s="788"/>
      <c r="B30" s="800"/>
      <c r="C30" s="775" t="str">
        <f>'SPG-F-012'!O27</f>
        <v>Improbable (D)</v>
      </c>
      <c r="D30" s="775" t="str">
        <f>'SPG-F-012'!O28</f>
        <v>Moderado</v>
      </c>
      <c r="E30" s="775" t="str">
        <f>'SPG-F-012'!Q27</f>
        <v>Riesgo Moderado (Z-9)</v>
      </c>
      <c r="F30" s="774"/>
      <c r="G30" s="139" t="s">
        <v>426</v>
      </c>
      <c r="H30" s="140"/>
      <c r="I30" s="140" t="s">
        <v>133</v>
      </c>
      <c r="J30" s="324">
        <v>15</v>
      </c>
      <c r="K30" s="266">
        <v>0</v>
      </c>
      <c r="L30" s="266">
        <v>30</v>
      </c>
      <c r="M30" s="266">
        <v>15</v>
      </c>
      <c r="N30" s="266">
        <v>25</v>
      </c>
      <c r="O30" s="268">
        <f t="shared" si="0"/>
        <v>85</v>
      </c>
      <c r="P30" s="777"/>
      <c r="Q30" s="777"/>
      <c r="R30" s="138">
        <f>IF(COUNTA(H30:I30)=2,"Seleccione una opcion P o I",IF(ISNUMBER(O30),LOOKUP(O30,'DB'!$F$74:$G$76,'DB'!$H$74:$H$76),""))</f>
        <v>-2</v>
      </c>
      <c r="S30" s="775"/>
      <c r="T30" s="775"/>
      <c r="U30" s="775"/>
      <c r="V30" s="803"/>
      <c r="W30" s="137">
        <f>IF(COUNTA(H30)=1,R30,0)</f>
        <v>0</v>
      </c>
      <c r="X30" s="137">
        <f t="shared" si="1"/>
        <v>-2</v>
      </c>
      <c r="Y30" s="784"/>
      <c r="Z30" s="782"/>
      <c r="AA30" s="652"/>
      <c r="AB30" s="652"/>
      <c r="AC30" s="649"/>
      <c r="AD30" s="652"/>
      <c r="AE30" s="779"/>
      <c r="AF30" s="779"/>
      <c r="AG30" s="652"/>
      <c r="AH30" s="811"/>
      <c r="AI30" s="811"/>
      <c r="AJ30" s="771"/>
      <c r="AK30" s="772"/>
    </row>
    <row r="31" spans="1:37" ht="104.25" customHeight="1" thickBot="1">
      <c r="A31" s="788"/>
      <c r="B31" s="800"/>
      <c r="C31" s="775"/>
      <c r="D31" s="775"/>
      <c r="E31" s="775"/>
      <c r="F31" s="774"/>
      <c r="G31" s="139" t="s">
        <v>424</v>
      </c>
      <c r="H31" s="140" t="s">
        <v>133</v>
      </c>
      <c r="I31" s="140"/>
      <c r="J31" s="324">
        <v>0</v>
      </c>
      <c r="K31" s="266">
        <v>0</v>
      </c>
      <c r="L31" s="266">
        <v>30</v>
      </c>
      <c r="M31" s="266">
        <v>15</v>
      </c>
      <c r="N31" s="266">
        <v>25</v>
      </c>
      <c r="O31" s="141">
        <f t="shared" si="0"/>
        <v>70</v>
      </c>
      <c r="P31" s="777"/>
      <c r="Q31" s="777"/>
      <c r="R31" s="138">
        <f>IF(COUNTA(H31:I31)=2,"Seleccione una opcion P o I",IF(ISNUMBER(O31),LOOKUP(O31,'DB'!$F$74:$G$76,'DB'!$H$74:$H$76),""))</f>
        <v>-1</v>
      </c>
      <c r="S31" s="775"/>
      <c r="T31" s="775"/>
      <c r="U31" s="775"/>
      <c r="V31" s="803"/>
      <c r="W31" s="137">
        <f>IF(COUNTA(H31)=1,R31,0)</f>
        <v>-1</v>
      </c>
      <c r="X31" s="137">
        <f t="shared" si="1"/>
        <v>0</v>
      </c>
      <c r="Y31" s="784"/>
      <c r="Z31" s="782"/>
      <c r="AA31" s="652"/>
      <c r="AB31" s="652"/>
      <c r="AC31" s="650"/>
      <c r="AD31" s="652"/>
      <c r="AE31" s="779"/>
      <c r="AF31" s="779"/>
      <c r="AG31" s="652"/>
      <c r="AH31" s="811"/>
      <c r="AI31" s="811"/>
      <c r="AJ31" s="771"/>
      <c r="AK31" s="772"/>
    </row>
    <row r="32" spans="1:37" ht="59.25" customHeight="1" thickBot="1">
      <c r="A32" s="787">
        <v>4</v>
      </c>
      <c r="B32" s="799" t="str">
        <f>'SEPG-F-007'!C13</f>
        <v>4. Reducción de recursos presupuestales por inadecuada ejecución presupuestal.</v>
      </c>
      <c r="C32" s="322">
        <f>'SPG-F-012'!N29</f>
        <v>2</v>
      </c>
      <c r="D32" s="322">
        <f>'SPG-F-012'!N30</f>
        <v>6</v>
      </c>
      <c r="E32" s="323">
        <f>'SPG-F-012'!P29</f>
        <v>12</v>
      </c>
      <c r="F32" s="773">
        <v>1</v>
      </c>
      <c r="G32" s="320" t="s">
        <v>427</v>
      </c>
      <c r="H32" s="342" t="s">
        <v>133</v>
      </c>
      <c r="I32" s="266"/>
      <c r="J32" s="342">
        <v>15</v>
      </c>
      <c r="K32" s="266">
        <v>15</v>
      </c>
      <c r="L32" s="266">
        <v>30</v>
      </c>
      <c r="M32" s="266">
        <v>15</v>
      </c>
      <c r="N32" s="266">
        <v>25</v>
      </c>
      <c r="O32" s="268">
        <f t="shared" si="0"/>
        <v>100</v>
      </c>
      <c r="P32" s="776">
        <f>_xlfn.IFERROR(IF(_xlfn.AVERAGEIF(H32:H34,"X",$O32:$O34)&lt;=50,0,IF(_xlfn.AVERAGEIF(H32:H34,"X",$O32:$O34)&lt;=75,-1,-2)),"")</f>
        <v>-2</v>
      </c>
      <c r="Q32" s="776">
        <f>_xlfn.IFERROR(IF(_xlfn.AVERAGEIF(I32:I34,"X",$O32:$O34)&lt;=50,0,IF(_xlfn.AVERAGEIF(I32:I34,"X",$O32:$O34)&lt;=75,-1,-2)),"")</f>
      </c>
      <c r="R32" s="269">
        <f>IF(COUNTA(H32:I32)=2,"Seleccione una opcion P o I",IF(ISNUMBER(O32),LOOKUP(O32,'DB'!$F$74:$G$76,'DB'!$H$74:$H$76),""))</f>
        <v>-2</v>
      </c>
      <c r="S32" s="780">
        <f>_xlfn.IFERROR(IF(C32+MIN(P32:P34)&lt;1,1,C32+MIN(P32:P34)),"")</f>
        <v>1</v>
      </c>
      <c r="T32" s="780">
        <f ca="1">_xlfn.IFERROR(IF(Q32&lt;&gt;0,IF(MATCH(D32,'SPG-F-012'!K23:K27,)+Q32&lt;1,1,OFFSET('SPG-F-012'!K23:K27,MATCH(D32,'SPG-F-012'!K23:K27,)+Q32,0,1,1)),D32),D32)</f>
        <v>6</v>
      </c>
      <c r="U32" s="780">
        <f>_xlfn.IFERROR(+T32*S32,)</f>
        <v>6</v>
      </c>
      <c r="V32" s="802" t="str">
        <f>_xlfn.IFERROR(VLOOKUP(U32,'DB'!$B$37:$D$61,2,FALSE),"")</f>
        <v>Riesgo Bajo (Z-4)</v>
      </c>
      <c r="W32" s="270">
        <f>IF(COUNTA(#REF!)=1,R32,0)</f>
        <v>-2</v>
      </c>
      <c r="X32" s="270">
        <f t="shared" si="1"/>
        <v>0</v>
      </c>
      <c r="Y32" s="783" t="s">
        <v>146</v>
      </c>
      <c r="Z32" s="781" t="s">
        <v>473</v>
      </c>
      <c r="AA32" s="651" t="s">
        <v>376</v>
      </c>
      <c r="AB32" s="651" t="s">
        <v>456</v>
      </c>
      <c r="AC32" s="648" t="s">
        <v>433</v>
      </c>
      <c r="AD32" s="778">
        <v>43101</v>
      </c>
      <c r="AE32" s="778">
        <v>43465</v>
      </c>
      <c r="AF32" s="778" t="s">
        <v>457</v>
      </c>
      <c r="AG32" s="651" t="s">
        <v>458</v>
      </c>
      <c r="AH32" s="810">
        <v>0.8</v>
      </c>
      <c r="AI32" s="810"/>
      <c r="AJ32" s="769"/>
      <c r="AK32" s="770"/>
    </row>
    <row r="33" spans="1:37" ht="45" customHeight="1" thickBot="1">
      <c r="A33" s="788"/>
      <c r="B33" s="800"/>
      <c r="C33" s="775" t="str">
        <f>'SPG-F-012'!O29</f>
        <v>Improbable (D)</v>
      </c>
      <c r="D33" s="775" t="str">
        <f>'SPG-F-012'!O30</f>
        <v>Menor</v>
      </c>
      <c r="E33" s="775" t="str">
        <f>'SPG-F-012'!Q29</f>
        <v>Riesgo Bajo (Z-5)</v>
      </c>
      <c r="F33" s="774"/>
      <c r="G33" s="139" t="s">
        <v>428</v>
      </c>
      <c r="H33" s="140" t="s">
        <v>133</v>
      </c>
      <c r="I33" s="140"/>
      <c r="J33" s="342">
        <v>15</v>
      </c>
      <c r="K33" s="266">
        <v>15</v>
      </c>
      <c r="L33" s="266">
        <v>30</v>
      </c>
      <c r="M33" s="266">
        <v>15</v>
      </c>
      <c r="N33" s="266">
        <v>25</v>
      </c>
      <c r="O33" s="268">
        <f t="shared" si="0"/>
        <v>100</v>
      </c>
      <c r="P33" s="777"/>
      <c r="Q33" s="777"/>
      <c r="R33" s="138">
        <f>IF(COUNTA(H33:I33)=2,"Seleccione una opcion P o I",IF(ISNUMBER(O33),LOOKUP(O33,'DB'!$F$74:$G$76,'DB'!$H$74:$H$76),""))</f>
        <v>-2</v>
      </c>
      <c r="S33" s="775"/>
      <c r="T33" s="775"/>
      <c r="U33" s="775"/>
      <c r="V33" s="803"/>
      <c r="W33" s="137">
        <f>IF(COUNTA(H33)=1,R33,0)</f>
        <v>-2</v>
      </c>
      <c r="X33" s="137">
        <f t="shared" si="1"/>
        <v>0</v>
      </c>
      <c r="Y33" s="784"/>
      <c r="Z33" s="782"/>
      <c r="AA33" s="652"/>
      <c r="AB33" s="652"/>
      <c r="AC33" s="649"/>
      <c r="AD33" s="652"/>
      <c r="AE33" s="779"/>
      <c r="AF33" s="779"/>
      <c r="AG33" s="652"/>
      <c r="AH33" s="811"/>
      <c r="AI33" s="811"/>
      <c r="AJ33" s="771"/>
      <c r="AK33" s="772"/>
    </row>
    <row r="34" spans="1:37" ht="45" customHeight="1" thickBot="1">
      <c r="A34" s="788"/>
      <c r="B34" s="800"/>
      <c r="C34" s="775"/>
      <c r="D34" s="775"/>
      <c r="E34" s="775"/>
      <c r="F34" s="774"/>
      <c r="G34" s="139"/>
      <c r="H34" s="140"/>
      <c r="I34" s="140"/>
      <c r="J34" s="342"/>
      <c r="K34" s="266"/>
      <c r="L34" s="266"/>
      <c r="M34" s="266"/>
      <c r="N34" s="266"/>
      <c r="O34" s="268"/>
      <c r="P34" s="777"/>
      <c r="Q34" s="777"/>
      <c r="R34" s="138">
        <f>IF(COUNTA(H34:I34)=2,"Seleccione una opcion P o I",IF(ISNUMBER(O34),LOOKUP(O34,'DB'!$F$74:$G$76,'DB'!$H$74:$H$76),""))</f>
      </c>
      <c r="S34" s="775"/>
      <c r="T34" s="775"/>
      <c r="U34" s="775"/>
      <c r="V34" s="803"/>
      <c r="W34" s="137">
        <f>IF(COUNTA(H34)=1,R34,0)</f>
        <v>0</v>
      </c>
      <c r="X34" s="137">
        <f t="shared" si="1"/>
        <v>0</v>
      </c>
      <c r="Y34" s="784"/>
      <c r="Z34" s="782"/>
      <c r="AA34" s="652"/>
      <c r="AB34" s="652"/>
      <c r="AC34" s="650"/>
      <c r="AD34" s="652"/>
      <c r="AE34" s="779"/>
      <c r="AF34" s="779"/>
      <c r="AG34" s="652"/>
      <c r="AH34" s="811"/>
      <c r="AI34" s="811"/>
      <c r="AJ34" s="771"/>
      <c r="AK34" s="772"/>
    </row>
    <row r="35" spans="1:37" ht="45" customHeight="1" thickBot="1">
      <c r="A35" s="787">
        <v>5</v>
      </c>
      <c r="B35" s="799" t="str">
        <f>'SEPG-F-007'!C14</f>
        <v>5. Incumplimiento del plan de acción de TI.</v>
      </c>
      <c r="C35" s="322">
        <f>'SPG-F-012'!N31</f>
        <v>2</v>
      </c>
      <c r="D35" s="322">
        <f>'SPG-F-012'!N32</f>
        <v>7</v>
      </c>
      <c r="E35" s="323">
        <f>'SPG-F-012'!P31</f>
        <v>14</v>
      </c>
      <c r="F35" s="773">
        <v>1</v>
      </c>
      <c r="G35" s="320" t="s">
        <v>429</v>
      </c>
      <c r="H35" s="324" t="s">
        <v>133</v>
      </c>
      <c r="I35" s="266"/>
      <c r="J35" s="324">
        <v>15</v>
      </c>
      <c r="K35" s="266">
        <v>15</v>
      </c>
      <c r="L35" s="266">
        <v>30</v>
      </c>
      <c r="M35" s="266">
        <v>15</v>
      </c>
      <c r="N35" s="266">
        <v>25</v>
      </c>
      <c r="O35" s="268">
        <f t="shared" si="0"/>
        <v>100</v>
      </c>
      <c r="P35" s="776">
        <f>_xlfn.IFERROR(IF(_xlfn.AVERAGEIF(H35:H37,"X",$O35:$O37)&lt;=50,0,IF(_xlfn.AVERAGEIF(H35:H37,"X",$O35:$O37)&lt;=75,-1,-2)),"")</f>
        <v>-2</v>
      </c>
      <c r="Q35" s="776">
        <f>_xlfn.IFERROR(IF(_xlfn.AVERAGEIF(I35:I37,"X",$O35:$O37)&lt;=50,0,IF(_xlfn.AVERAGEIF(I35:I37,"X",$O35:$O37)&lt;=75,-1,-2)),"")</f>
      </c>
      <c r="R35" s="269">
        <f>IF(COUNTA(H35:I35)=2,"Seleccione una opcion P o I",IF(ISNUMBER(O35),LOOKUP(O35,'DB'!$F$74:$G$76,'DB'!$H$74:$H$76),""))</f>
        <v>-2</v>
      </c>
      <c r="S35" s="780">
        <f>_xlfn.IFERROR(IF(C35+MIN(P35:P37)&lt;1,1,C35+MIN(P35:P37)),"")</f>
        <v>1</v>
      </c>
      <c r="T35" s="780">
        <f ca="1">_xlfn.IFERROR(IF(Q35&lt;&gt;0,IF(MATCH(D35,'SPG-F-012'!K26:K30,)+Q35&lt;1,1,OFFSET('SPG-F-012'!K26:K30,MATCH(D35,'SPG-F-012'!K26:K30,)+Q35,0,1,1)),D35),D35)</f>
        <v>7</v>
      </c>
      <c r="U35" s="780">
        <f>_xlfn.IFERROR(+T35*S35,)</f>
        <v>7</v>
      </c>
      <c r="V35" s="802" t="str">
        <f>_xlfn.IFERROR(VLOOKUP(U35,'DB'!$B$37:$D$61,2,FALSE),"")</f>
        <v>Riesgo Moderado (Z-8)</v>
      </c>
      <c r="W35" s="270">
        <f>IF(COUNTA(#REF!)=1,R35,0)</f>
        <v>-2</v>
      </c>
      <c r="X35" s="270">
        <f t="shared" si="1"/>
        <v>0</v>
      </c>
      <c r="Y35" s="783" t="s">
        <v>147</v>
      </c>
      <c r="Z35" s="781" t="s">
        <v>474</v>
      </c>
      <c r="AA35" s="651" t="s">
        <v>376</v>
      </c>
      <c r="AB35" s="651" t="s">
        <v>456</v>
      </c>
      <c r="AC35" s="648" t="s">
        <v>433</v>
      </c>
      <c r="AD35" s="778">
        <v>43101</v>
      </c>
      <c r="AE35" s="778">
        <v>43465</v>
      </c>
      <c r="AF35" s="778" t="s">
        <v>460</v>
      </c>
      <c r="AG35" s="651" t="s">
        <v>438</v>
      </c>
      <c r="AH35" s="810">
        <v>0.9</v>
      </c>
      <c r="AI35" s="810"/>
      <c r="AJ35" s="769"/>
      <c r="AK35" s="770"/>
    </row>
    <row r="36" spans="1:37" ht="45" customHeight="1" thickBot="1">
      <c r="A36" s="788"/>
      <c r="B36" s="800"/>
      <c r="C36" s="775" t="str">
        <f>'SPG-F-012'!O31</f>
        <v>Improbable (D)</v>
      </c>
      <c r="D36" s="775" t="str">
        <f>'SPG-F-012'!O32</f>
        <v>Moderado</v>
      </c>
      <c r="E36" s="775" t="str">
        <f>'SPG-F-012'!Q31</f>
        <v>Riesgo Moderado (Z-9)</v>
      </c>
      <c r="F36" s="774"/>
      <c r="G36" s="139" t="s">
        <v>459</v>
      </c>
      <c r="H36" s="140" t="s">
        <v>133</v>
      </c>
      <c r="I36" s="140"/>
      <c r="J36" s="324">
        <v>15</v>
      </c>
      <c r="K36" s="266">
        <v>15</v>
      </c>
      <c r="L36" s="266">
        <v>30</v>
      </c>
      <c r="M36" s="266">
        <v>15</v>
      </c>
      <c r="N36" s="266">
        <v>25</v>
      </c>
      <c r="O36" s="268">
        <f t="shared" si="0"/>
        <v>100</v>
      </c>
      <c r="P36" s="777"/>
      <c r="Q36" s="777"/>
      <c r="R36" s="138">
        <f>IF(COUNTA(H36:I36)=2,"Seleccione una opcion P o I",IF(ISNUMBER(O36),LOOKUP(O36,'DB'!$F$74:$G$76,'DB'!$H$74:$H$76),""))</f>
        <v>-2</v>
      </c>
      <c r="S36" s="775"/>
      <c r="T36" s="775"/>
      <c r="U36" s="775"/>
      <c r="V36" s="803"/>
      <c r="W36" s="137">
        <f>IF(COUNTA(H36)=1,R36,0)</f>
        <v>-2</v>
      </c>
      <c r="X36" s="137">
        <f t="shared" si="1"/>
        <v>0</v>
      </c>
      <c r="Y36" s="784"/>
      <c r="Z36" s="782"/>
      <c r="AA36" s="652"/>
      <c r="AB36" s="652"/>
      <c r="AC36" s="649"/>
      <c r="AD36" s="652"/>
      <c r="AE36" s="779"/>
      <c r="AF36" s="779"/>
      <c r="AG36" s="652"/>
      <c r="AH36" s="811"/>
      <c r="AI36" s="811"/>
      <c r="AJ36" s="771"/>
      <c r="AK36" s="772"/>
    </row>
    <row r="37" spans="1:37" ht="45" customHeight="1" thickBot="1">
      <c r="A37" s="788"/>
      <c r="B37" s="800"/>
      <c r="C37" s="775"/>
      <c r="D37" s="775"/>
      <c r="E37" s="775"/>
      <c r="F37" s="774"/>
      <c r="G37" s="139"/>
      <c r="H37" s="140"/>
      <c r="I37" s="140"/>
      <c r="J37" s="339">
        <v>0</v>
      </c>
      <c r="K37" s="266">
        <v>0</v>
      </c>
      <c r="L37" s="266">
        <v>0</v>
      </c>
      <c r="M37" s="266">
        <v>0</v>
      </c>
      <c r="N37" s="266">
        <v>0</v>
      </c>
      <c r="O37" s="141">
        <f t="shared" si="0"/>
        <v>0</v>
      </c>
      <c r="P37" s="777"/>
      <c r="Q37" s="777"/>
      <c r="R37" s="138">
        <f>IF(COUNTA(H37:I37)=2,"Seleccione una opcion P o I",IF(ISNUMBER(O37),LOOKUP(O37,'DB'!$F$74:$G$76,'DB'!$H$74:$H$76),""))</f>
        <v>0</v>
      </c>
      <c r="S37" s="775"/>
      <c r="T37" s="775"/>
      <c r="U37" s="775"/>
      <c r="V37" s="803"/>
      <c r="W37" s="137">
        <f>IF(COUNTA(H37)=1,R37,0)</f>
        <v>0</v>
      </c>
      <c r="X37" s="137">
        <f t="shared" si="1"/>
        <v>0</v>
      </c>
      <c r="Y37" s="784"/>
      <c r="Z37" s="782"/>
      <c r="AA37" s="652"/>
      <c r="AB37" s="652"/>
      <c r="AC37" s="650"/>
      <c r="AD37" s="652"/>
      <c r="AE37" s="779"/>
      <c r="AF37" s="779"/>
      <c r="AG37" s="652"/>
      <c r="AH37" s="811"/>
      <c r="AI37" s="811"/>
      <c r="AJ37" s="771"/>
      <c r="AK37" s="772"/>
    </row>
    <row r="38" spans="1:37" ht="75.75" customHeight="1" thickBot="1">
      <c r="A38" s="787">
        <v>6</v>
      </c>
      <c r="B38" s="799" t="str">
        <f>'SEPG-F-007'!C15</f>
        <v>6. Pérdida de la confidencialidad e integridad de la información.</v>
      </c>
      <c r="C38" s="322">
        <f>'SPG-F-012'!N33</f>
        <v>3</v>
      </c>
      <c r="D38" s="322">
        <f>'SPG-F-012'!N34</f>
        <v>11</v>
      </c>
      <c r="E38" s="323">
        <f>'SPG-F-012'!P33</f>
        <v>33</v>
      </c>
      <c r="F38" s="773">
        <v>1</v>
      </c>
      <c r="G38" s="320" t="s">
        <v>430</v>
      </c>
      <c r="H38" s="324" t="s">
        <v>133</v>
      </c>
      <c r="I38" s="266"/>
      <c r="J38" s="324">
        <v>15</v>
      </c>
      <c r="K38" s="266">
        <v>15</v>
      </c>
      <c r="L38" s="266">
        <v>30</v>
      </c>
      <c r="M38" s="266">
        <v>15</v>
      </c>
      <c r="N38" s="266">
        <v>25</v>
      </c>
      <c r="O38" s="268">
        <f t="shared" si="0"/>
        <v>100</v>
      </c>
      <c r="P38" s="776">
        <f>_xlfn.IFERROR(IF(_xlfn.AVERAGEIF(H38:H40,"X",$O38:$O40)&lt;=50,0,IF(_xlfn.AVERAGEIF(H38:H40,"X",$O38:$O40)&lt;=75,-1,-2)),"")</f>
        <v>-2</v>
      </c>
      <c r="Q38" s="776">
        <f>_xlfn.IFERROR(IF(_xlfn.AVERAGEIF(I38:I40,"X",$O38:$O40)&lt;=50,0,IF(_xlfn.AVERAGEIF(I38:I40,"X",$O38:$O40)&lt;=75,-1,-2)),"")</f>
      </c>
      <c r="R38" s="269">
        <f>IF(COUNTA(H38:I38)=2,"Seleccione una opcion P o I",IF(ISNUMBER(O38),LOOKUP(O38,'DB'!$F$74:$G$76,'DB'!$H$74:$H$76),""))</f>
        <v>-2</v>
      </c>
      <c r="S38" s="780">
        <f>_xlfn.IFERROR(IF(C38+MIN(P38:P40)&lt;1,1,C38+MIN(P38:P40)),"")</f>
        <v>1</v>
      </c>
      <c r="T38" s="780">
        <f ca="1">_xlfn.IFERROR(IF(Q38&lt;&gt;0,IF(MATCH(D38,'SPG-F-012'!K29:K33,)+Q38&lt;1,1,OFFSET('SPG-F-012'!K29:K33,MATCH(D38,'SPG-F-012'!K29:K33,)+Q38,0,1,1)),D38),D38)</f>
        <v>11</v>
      </c>
      <c r="U38" s="780">
        <f>_xlfn.IFERROR(+T38*S38,)</f>
        <v>11</v>
      </c>
      <c r="V38" s="802" t="str">
        <f>_xlfn.IFERROR(VLOOKUP(U38,'DB'!$B$37:$D$61,2,FALSE),"")</f>
        <v>Riesgo Alto (Z-15)</v>
      </c>
      <c r="W38" s="270">
        <f>IF(COUNTA(#REF!)=1,R38,0)</f>
        <v>-2</v>
      </c>
      <c r="X38" s="270">
        <f t="shared" si="1"/>
        <v>0</v>
      </c>
      <c r="Y38" s="783" t="s">
        <v>165</v>
      </c>
      <c r="Z38" s="781" t="s">
        <v>448</v>
      </c>
      <c r="AA38" s="651" t="s">
        <v>439</v>
      </c>
      <c r="AB38" s="651" t="s">
        <v>272</v>
      </c>
      <c r="AC38" s="648" t="s">
        <v>433</v>
      </c>
      <c r="AD38" s="778">
        <v>43101</v>
      </c>
      <c r="AE38" s="778">
        <v>43343</v>
      </c>
      <c r="AF38" s="778" t="s">
        <v>434</v>
      </c>
      <c r="AG38" s="651" t="s">
        <v>475</v>
      </c>
      <c r="AH38" s="810">
        <v>1</v>
      </c>
      <c r="AI38" s="810"/>
      <c r="AJ38" s="769"/>
      <c r="AK38" s="770"/>
    </row>
    <row r="39" spans="1:37" ht="70.5" customHeight="1" thickBot="1">
      <c r="A39" s="788"/>
      <c r="B39" s="800"/>
      <c r="C39" s="775" t="str">
        <f>'SPG-F-012'!O33</f>
        <v>Posible (C)</v>
      </c>
      <c r="D39" s="775" t="str">
        <f>'SPG-F-012'!O34</f>
        <v>Mayor</v>
      </c>
      <c r="E39" s="775" t="str">
        <f>'SPG-F-012'!Q33</f>
        <v>Riesgo Extremo (Z-19)</v>
      </c>
      <c r="F39" s="774"/>
      <c r="G39" s="139" t="s">
        <v>431</v>
      </c>
      <c r="H39" s="140" t="s">
        <v>133</v>
      </c>
      <c r="I39" s="140"/>
      <c r="J39" s="324">
        <v>15</v>
      </c>
      <c r="K39" s="266">
        <v>15</v>
      </c>
      <c r="L39" s="266">
        <v>30</v>
      </c>
      <c r="M39" s="266">
        <v>15</v>
      </c>
      <c r="N39" s="266">
        <v>25</v>
      </c>
      <c r="O39" s="268">
        <f t="shared" si="0"/>
        <v>100</v>
      </c>
      <c r="P39" s="777"/>
      <c r="Q39" s="777"/>
      <c r="R39" s="138">
        <f>IF(COUNTA(H39:I39)=2,"Seleccione una opcion P o I",IF(ISNUMBER(O39),LOOKUP(O39,'DB'!$F$74:$G$76,'DB'!$H$74:$H$76),""))</f>
        <v>-2</v>
      </c>
      <c r="S39" s="775"/>
      <c r="T39" s="775"/>
      <c r="U39" s="775"/>
      <c r="V39" s="803"/>
      <c r="W39" s="137">
        <f>IF(COUNTA(H39)=1,R39,0)</f>
        <v>-2</v>
      </c>
      <c r="X39" s="137">
        <f t="shared" si="1"/>
        <v>0</v>
      </c>
      <c r="Y39" s="784"/>
      <c r="Z39" s="782"/>
      <c r="AA39" s="652"/>
      <c r="AB39" s="652"/>
      <c r="AC39" s="649"/>
      <c r="AD39" s="652"/>
      <c r="AE39" s="779"/>
      <c r="AF39" s="779"/>
      <c r="AG39" s="652"/>
      <c r="AH39" s="811"/>
      <c r="AI39" s="811"/>
      <c r="AJ39" s="771"/>
      <c r="AK39" s="772"/>
    </row>
    <row r="40" spans="1:37" ht="115.5" customHeight="1" thickBot="1">
      <c r="A40" s="788"/>
      <c r="B40" s="800"/>
      <c r="C40" s="775"/>
      <c r="D40" s="775"/>
      <c r="E40" s="775"/>
      <c r="F40" s="774"/>
      <c r="G40" s="139" t="s">
        <v>432</v>
      </c>
      <c r="H40" s="140" t="s">
        <v>133</v>
      </c>
      <c r="I40" s="140"/>
      <c r="J40" s="324">
        <v>15</v>
      </c>
      <c r="K40" s="266">
        <v>15</v>
      </c>
      <c r="L40" s="266">
        <v>30</v>
      </c>
      <c r="M40" s="266">
        <v>15</v>
      </c>
      <c r="N40" s="266">
        <v>25</v>
      </c>
      <c r="O40" s="141">
        <f t="shared" si="0"/>
        <v>100</v>
      </c>
      <c r="P40" s="777"/>
      <c r="Q40" s="777"/>
      <c r="R40" s="138">
        <f>IF(COUNTA(H40:I40)=2,"Seleccione una opcion P o I",IF(ISNUMBER(O40),LOOKUP(O40,'DB'!$F$74:$G$76,'DB'!$H$74:$H$76),""))</f>
        <v>-2</v>
      </c>
      <c r="S40" s="775"/>
      <c r="T40" s="775"/>
      <c r="U40" s="775"/>
      <c r="V40" s="803"/>
      <c r="W40" s="137">
        <f>IF(COUNTA(H40)=1,R40,0)</f>
        <v>-2</v>
      </c>
      <c r="X40" s="137">
        <f t="shared" si="1"/>
        <v>0</v>
      </c>
      <c r="Y40" s="784"/>
      <c r="Z40" s="782"/>
      <c r="AA40" s="652"/>
      <c r="AB40" s="652"/>
      <c r="AC40" s="650"/>
      <c r="AD40" s="652"/>
      <c r="AE40" s="779"/>
      <c r="AF40" s="779"/>
      <c r="AG40" s="652"/>
      <c r="AH40" s="811"/>
      <c r="AI40" s="811"/>
      <c r="AJ40" s="771"/>
      <c r="AK40" s="772"/>
    </row>
    <row r="41" spans="1:37" ht="45" customHeight="1" thickBot="1">
      <c r="A41" s="787">
        <v>7</v>
      </c>
      <c r="B41" s="799" t="str">
        <f>'SEPG-F-007'!C16</f>
        <v>7. No cumplir con los objetivos de los proyectos TI.</v>
      </c>
      <c r="C41" s="322">
        <f>'SPG-F-012'!N35</f>
        <v>3</v>
      </c>
      <c r="D41" s="322">
        <f>'SPG-F-012'!N36</f>
        <v>7</v>
      </c>
      <c r="E41" s="323">
        <f>'SPG-F-012'!P35</f>
        <v>21</v>
      </c>
      <c r="F41" s="773">
        <v>1</v>
      </c>
      <c r="G41" s="320" t="s">
        <v>463</v>
      </c>
      <c r="H41" s="324" t="s">
        <v>133</v>
      </c>
      <c r="I41" s="266"/>
      <c r="J41" s="324">
        <v>15</v>
      </c>
      <c r="K41" s="266">
        <v>15</v>
      </c>
      <c r="L41" s="266">
        <v>30</v>
      </c>
      <c r="M41" s="266">
        <v>15</v>
      </c>
      <c r="N41" s="266">
        <v>25</v>
      </c>
      <c r="O41" s="268">
        <f t="shared" si="0"/>
        <v>100</v>
      </c>
      <c r="P41" s="776">
        <f>_xlfn.IFERROR(IF(_xlfn.AVERAGEIF(H41:H43,"X",$O41:$O43)&lt;=50,0,IF(_xlfn.AVERAGEIF(H41:H43,"X",$O41:$O43)&lt;=75,-1,-2)),"")</f>
        <v>-2</v>
      </c>
      <c r="Q41" s="776">
        <f>_xlfn.IFERROR(IF(_xlfn.AVERAGEIF(I41:I43,"X",$O41:$O43)&lt;=50,0,IF(_xlfn.AVERAGEIF(I41:I43,"X",$O41:$O43)&lt;=75,-1,-2)),"")</f>
      </c>
      <c r="R41" s="269">
        <f>IF(COUNTA(H41:I41)=2,"Seleccione una opcion P o I",IF(ISNUMBER(O41),LOOKUP(O41,'DB'!$F$74:$G$76,'DB'!$H$74:$H$76),""))</f>
        <v>-2</v>
      </c>
      <c r="S41" s="780">
        <f>_xlfn.IFERROR(IF(C41+MIN(P41:P43)&lt;1,1,C41+MIN(P41:P43)),"")</f>
        <v>1</v>
      </c>
      <c r="T41" s="780">
        <f ca="1">_xlfn.IFERROR(IF(Q41&lt;&gt;0,IF(MATCH(D41,'SPG-F-012'!K32:K36,)+Q41&lt;1,1,OFFSET('SPG-F-012'!K32:K36,MATCH(D41,'SPG-F-012'!K32:K36,)+Q41,0,1,1)),D41),D41)</f>
        <v>7</v>
      </c>
      <c r="U41" s="780">
        <f>_xlfn.IFERROR(+T41*S41,)</f>
        <v>7</v>
      </c>
      <c r="V41" s="802" t="str">
        <f>_xlfn.IFERROR(VLOOKUP(U41,'DB'!$B$37:$D$61,2,FALSE),"")</f>
        <v>Riesgo Moderado (Z-8)</v>
      </c>
      <c r="W41" s="270">
        <f>IF(COUNTA(#REF!)=1,R41,0)</f>
        <v>-2</v>
      </c>
      <c r="X41" s="270">
        <f t="shared" si="1"/>
        <v>0</v>
      </c>
      <c r="Y41" s="783" t="s">
        <v>147</v>
      </c>
      <c r="Z41" s="781" t="s">
        <v>467</v>
      </c>
      <c r="AA41" s="651" t="s">
        <v>376</v>
      </c>
      <c r="AB41" s="651" t="s">
        <v>456</v>
      </c>
      <c r="AC41" s="648" t="s">
        <v>433</v>
      </c>
      <c r="AD41" s="778">
        <v>43101</v>
      </c>
      <c r="AE41" s="778">
        <v>43465</v>
      </c>
      <c r="AF41" s="778" t="s">
        <v>460</v>
      </c>
      <c r="AG41" s="651" t="s">
        <v>466</v>
      </c>
      <c r="AH41" s="810">
        <v>0.8</v>
      </c>
      <c r="AI41" s="810"/>
      <c r="AJ41" s="769"/>
      <c r="AK41" s="770"/>
    </row>
    <row r="42" spans="1:37" ht="58.5" customHeight="1" thickBot="1">
      <c r="A42" s="788"/>
      <c r="B42" s="800"/>
      <c r="C42" s="775" t="str">
        <f>'SPG-F-012'!O35</f>
        <v>Posible (C)</v>
      </c>
      <c r="D42" s="775" t="str">
        <f>'SPG-F-012'!O36</f>
        <v>Moderado</v>
      </c>
      <c r="E42" s="775" t="str">
        <f>'SPG-F-012'!Q35</f>
        <v>Riesgo Alto (Z-13)</v>
      </c>
      <c r="F42" s="774"/>
      <c r="G42" s="139" t="s">
        <v>464</v>
      </c>
      <c r="H42" s="140" t="s">
        <v>133</v>
      </c>
      <c r="I42" s="140"/>
      <c r="J42" s="324">
        <v>15</v>
      </c>
      <c r="K42" s="266">
        <v>15</v>
      </c>
      <c r="L42" s="266">
        <v>30</v>
      </c>
      <c r="M42" s="266">
        <v>15</v>
      </c>
      <c r="N42" s="266">
        <v>25</v>
      </c>
      <c r="O42" s="268">
        <f t="shared" si="0"/>
        <v>100</v>
      </c>
      <c r="P42" s="777"/>
      <c r="Q42" s="777"/>
      <c r="R42" s="138">
        <f>IF(COUNTA(H42:I42)=2,"Seleccione una opcion P o I",IF(ISNUMBER(O42),LOOKUP(O42,'DB'!$F$74:$G$76,'DB'!$H$74:$H$76),""))</f>
        <v>-2</v>
      </c>
      <c r="S42" s="775"/>
      <c r="T42" s="775"/>
      <c r="U42" s="775"/>
      <c r="V42" s="803"/>
      <c r="W42" s="137">
        <f>IF(COUNTA(H42)=1,R42,0)</f>
        <v>-2</v>
      </c>
      <c r="X42" s="137">
        <f t="shared" si="1"/>
        <v>0</v>
      </c>
      <c r="Y42" s="784"/>
      <c r="Z42" s="782"/>
      <c r="AA42" s="652"/>
      <c r="AB42" s="652"/>
      <c r="AC42" s="649"/>
      <c r="AD42" s="652"/>
      <c r="AE42" s="779"/>
      <c r="AF42" s="779"/>
      <c r="AG42" s="652"/>
      <c r="AH42" s="811"/>
      <c r="AI42" s="811"/>
      <c r="AJ42" s="771"/>
      <c r="AK42" s="772"/>
    </row>
    <row r="43" spans="1:37" ht="45" customHeight="1">
      <c r="A43" s="788"/>
      <c r="B43" s="800"/>
      <c r="C43" s="775"/>
      <c r="D43" s="775"/>
      <c r="E43" s="775"/>
      <c r="F43" s="774"/>
      <c r="G43" s="139" t="s">
        <v>465</v>
      </c>
      <c r="H43" s="140" t="s">
        <v>178</v>
      </c>
      <c r="I43" s="140"/>
      <c r="J43" s="324">
        <v>15</v>
      </c>
      <c r="K43" s="266">
        <v>15</v>
      </c>
      <c r="L43" s="266">
        <v>30</v>
      </c>
      <c r="M43" s="266">
        <v>15</v>
      </c>
      <c r="N43" s="266">
        <v>25</v>
      </c>
      <c r="O43" s="141">
        <f t="shared" si="0"/>
        <v>100</v>
      </c>
      <c r="P43" s="777"/>
      <c r="Q43" s="777"/>
      <c r="R43" s="138">
        <f>IF(COUNTA(H43:I43)=2,"Seleccione una opcion P o I",IF(ISNUMBER(O43),LOOKUP(O43,'DB'!$F$74:$G$76,'DB'!$H$74:$H$76),""))</f>
        <v>-2</v>
      </c>
      <c r="S43" s="775"/>
      <c r="T43" s="775"/>
      <c r="U43" s="775"/>
      <c r="V43" s="803"/>
      <c r="W43" s="137">
        <f>IF(COUNTA(H43)=1,R43,0)</f>
        <v>-2</v>
      </c>
      <c r="X43" s="137">
        <f t="shared" si="1"/>
        <v>0</v>
      </c>
      <c r="Y43" s="784"/>
      <c r="Z43" s="782"/>
      <c r="AA43" s="652"/>
      <c r="AB43" s="652"/>
      <c r="AC43" s="650"/>
      <c r="AD43" s="652"/>
      <c r="AE43" s="779"/>
      <c r="AF43" s="779"/>
      <c r="AG43" s="652"/>
      <c r="AH43" s="811"/>
      <c r="AI43" s="811"/>
      <c r="AJ43" s="771"/>
      <c r="AK43" s="772"/>
    </row>
    <row r="44" spans="1:256" ht="60" customHeight="1">
      <c r="A44" s="766" t="s">
        <v>4</v>
      </c>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8"/>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57" customHeight="1">
      <c r="A45" s="700" t="s">
        <v>289</v>
      </c>
      <c r="B45" s="701"/>
      <c r="C45" s="701"/>
      <c r="D45" s="701"/>
      <c r="E45" s="701"/>
      <c r="F45" s="701"/>
      <c r="G45" s="701"/>
      <c r="H45" s="702"/>
      <c r="I45" s="705" t="s">
        <v>134</v>
      </c>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6"/>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52.5" customHeight="1">
      <c r="A46" s="703"/>
      <c r="B46" s="704"/>
      <c r="C46" s="704"/>
      <c r="D46" s="704"/>
      <c r="E46" s="704"/>
      <c r="F46" s="704"/>
      <c r="G46" s="704"/>
      <c r="H46" s="704"/>
      <c r="I46" s="707" t="s">
        <v>290</v>
      </c>
      <c r="J46" s="707"/>
      <c r="K46" s="707"/>
      <c r="L46" s="707" t="s">
        <v>136</v>
      </c>
      <c r="M46" s="707"/>
      <c r="N46" s="707"/>
      <c r="O46" s="707"/>
      <c r="P46" s="707"/>
      <c r="Q46" s="707"/>
      <c r="R46" s="707"/>
      <c r="S46" s="707"/>
      <c r="T46" s="707"/>
      <c r="U46" s="707"/>
      <c r="V46" s="707" t="s">
        <v>137</v>
      </c>
      <c r="W46" s="707"/>
      <c r="X46" s="707"/>
      <c r="Y46" s="707" t="s">
        <v>268</v>
      </c>
      <c r="Z46" s="707"/>
      <c r="AA46" s="707"/>
      <c r="AB46" s="707" t="s">
        <v>291</v>
      </c>
      <c r="AC46" s="707"/>
      <c r="AD46" s="707"/>
      <c r="AE46" s="707" t="s">
        <v>266</v>
      </c>
      <c r="AF46" s="708"/>
      <c r="AG46" s="710" t="s">
        <v>267</v>
      </c>
      <c r="AH46" s="710"/>
      <c r="AI46" s="710"/>
      <c r="AJ46" s="710"/>
      <c r="AK46" s="71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91.5" customHeight="1" thickBot="1">
      <c r="A47" s="158" t="s">
        <v>9</v>
      </c>
      <c r="B47" s="695" t="s">
        <v>239</v>
      </c>
      <c r="C47" s="695"/>
      <c r="D47" s="695" t="s">
        <v>292</v>
      </c>
      <c r="E47" s="695"/>
      <c r="F47" s="696" t="s">
        <v>293</v>
      </c>
      <c r="G47" s="697"/>
      <c r="H47" s="698"/>
      <c r="I47" s="699"/>
      <c r="J47" s="699"/>
      <c r="K47" s="699"/>
      <c r="L47" s="699" t="s">
        <v>39</v>
      </c>
      <c r="M47" s="699"/>
      <c r="N47" s="699"/>
      <c r="O47" s="699" t="s">
        <v>142</v>
      </c>
      <c r="P47" s="699"/>
      <c r="Q47" s="699"/>
      <c r="R47" s="699" t="s">
        <v>143</v>
      </c>
      <c r="S47" s="699"/>
      <c r="T47" s="699"/>
      <c r="U47" s="699"/>
      <c r="V47" s="699" t="s">
        <v>144</v>
      </c>
      <c r="W47" s="699"/>
      <c r="X47" s="159" t="s">
        <v>145</v>
      </c>
      <c r="Y47" s="699"/>
      <c r="Z47" s="699"/>
      <c r="AA47" s="699"/>
      <c r="AB47" s="699"/>
      <c r="AC47" s="699"/>
      <c r="AD47" s="699"/>
      <c r="AE47" s="699"/>
      <c r="AF47" s="709"/>
      <c r="AG47" s="712"/>
      <c r="AH47" s="712"/>
      <c r="AI47" s="712"/>
      <c r="AJ47" s="712"/>
      <c r="AK47" s="713"/>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1.5" customHeight="1" thickBot="1">
      <c r="A48" s="170">
        <v>1</v>
      </c>
      <c r="B48" s="692" t="str">
        <f>'SEPG-F-007'!$C$19</f>
        <v>Establecer y socializar el marco de referencia para la gestión empresarial con las tecnologías de información </v>
      </c>
      <c r="C48" s="692"/>
      <c r="D48" s="692">
        <f>MODE('SPG-F-012'!AH23:AH27)</f>
        <v>3</v>
      </c>
      <c r="E48" s="692"/>
      <c r="F48" s="693" t="str">
        <f>IF(AH5=1,"inviable",IF((D48)=2,"factible","viable"))</f>
        <v>viable</v>
      </c>
      <c r="G48" s="693"/>
      <c r="H48" s="693"/>
      <c r="I48" s="689" t="s">
        <v>441</v>
      </c>
      <c r="J48" s="690"/>
      <c r="K48" s="690"/>
      <c r="L48" s="691" t="s">
        <v>348</v>
      </c>
      <c r="M48" s="691"/>
      <c r="N48" s="691"/>
      <c r="O48" s="694" t="s">
        <v>349</v>
      </c>
      <c r="P48" s="694"/>
      <c r="Q48" s="694"/>
      <c r="R48" s="681" t="s">
        <v>350</v>
      </c>
      <c r="S48" s="681"/>
      <c r="T48" s="681"/>
      <c r="U48" s="681"/>
      <c r="V48" s="682">
        <v>43174</v>
      </c>
      <c r="W48" s="681"/>
      <c r="X48" s="171"/>
      <c r="Y48" s="683" t="s">
        <v>447</v>
      </c>
      <c r="Z48" s="684"/>
      <c r="AA48" s="684"/>
      <c r="AB48" s="685" t="s">
        <v>351</v>
      </c>
      <c r="AC48" s="685"/>
      <c r="AD48" s="685"/>
      <c r="AE48" s="686">
        <v>1</v>
      </c>
      <c r="AF48" s="687"/>
      <c r="AG48" s="686"/>
      <c r="AH48" s="686"/>
      <c r="AI48" s="686"/>
      <c r="AJ48" s="686"/>
      <c r="AK48" s="688"/>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ht="18.75" thickBot="1">
      <c r="AB49" s="132" t="s">
        <v>282</v>
      </c>
    </row>
    <row r="50" spans="1:37" s="84" customFormat="1" ht="21" customHeight="1" thickBot="1">
      <c r="A50" s="676" t="s">
        <v>295</v>
      </c>
      <c r="B50" s="677"/>
      <c r="C50" s="677"/>
      <c r="D50" s="677"/>
      <c r="E50" s="677"/>
      <c r="F50" s="677"/>
      <c r="G50" s="677"/>
      <c r="H50" s="677"/>
      <c r="I50" s="677"/>
      <c r="J50" s="677"/>
      <c r="K50" s="678"/>
      <c r="L50" s="679" t="s">
        <v>6</v>
      </c>
      <c r="M50" s="677"/>
      <c r="N50" s="677"/>
      <c r="O50" s="677"/>
      <c r="P50" s="677"/>
      <c r="Q50" s="677"/>
      <c r="R50" s="677"/>
      <c r="S50" s="677"/>
      <c r="T50" s="677"/>
      <c r="U50" s="677"/>
      <c r="V50" s="677"/>
      <c r="W50" s="677"/>
      <c r="X50" s="677"/>
      <c r="Y50" s="677" t="s">
        <v>294</v>
      </c>
      <c r="Z50" s="677"/>
      <c r="AA50" s="677"/>
      <c r="AB50" s="677"/>
      <c r="AC50" s="677"/>
      <c r="AD50" s="677"/>
      <c r="AE50" s="677"/>
      <c r="AF50" s="677"/>
      <c r="AG50" s="677"/>
      <c r="AH50" s="677"/>
      <c r="AI50" s="677"/>
      <c r="AJ50" s="677"/>
      <c r="AK50" s="678"/>
    </row>
    <row r="51" spans="1:37" ht="21" thickBot="1">
      <c r="A51" s="680" t="s">
        <v>39</v>
      </c>
      <c r="B51" s="666"/>
      <c r="C51" s="666"/>
      <c r="D51" s="666"/>
      <c r="E51" s="666"/>
      <c r="F51" s="666" t="s">
        <v>142</v>
      </c>
      <c r="G51" s="666"/>
      <c r="H51" s="666"/>
      <c r="I51" s="666"/>
      <c r="J51" s="666" t="s">
        <v>279</v>
      </c>
      <c r="K51" s="666"/>
      <c r="L51" s="666" t="s">
        <v>39</v>
      </c>
      <c r="M51" s="666"/>
      <c r="N51" s="666"/>
      <c r="O51" s="666"/>
      <c r="P51" s="666"/>
      <c r="Q51" s="666"/>
      <c r="R51" s="160" t="s">
        <v>142</v>
      </c>
      <c r="S51" s="673" t="s">
        <v>142</v>
      </c>
      <c r="T51" s="674"/>
      <c r="U51" s="675"/>
      <c r="V51" s="317" t="s">
        <v>279</v>
      </c>
      <c r="W51" s="160"/>
      <c r="X51" s="161" t="s">
        <v>279</v>
      </c>
      <c r="Y51" s="666" t="s">
        <v>39</v>
      </c>
      <c r="Z51" s="666"/>
      <c r="AA51" s="666"/>
      <c r="AB51" s="666"/>
      <c r="AC51" s="666"/>
      <c r="AD51" s="666"/>
      <c r="AE51" s="673" t="s">
        <v>142</v>
      </c>
      <c r="AF51" s="674"/>
      <c r="AG51" s="675"/>
      <c r="AH51" s="319" t="s">
        <v>279</v>
      </c>
      <c r="AI51" s="673" t="s">
        <v>389</v>
      </c>
      <c r="AJ51" s="674"/>
      <c r="AK51" s="826"/>
    </row>
    <row r="52" spans="1:37" ht="20.25">
      <c r="A52" s="801" t="s">
        <v>378</v>
      </c>
      <c r="B52" s="659"/>
      <c r="C52" s="659"/>
      <c r="D52" s="659"/>
      <c r="E52" s="659"/>
      <c r="F52" s="659" t="s">
        <v>377</v>
      </c>
      <c r="G52" s="659"/>
      <c r="H52" s="659"/>
      <c r="I52" s="659"/>
      <c r="J52" s="658">
        <v>43223</v>
      </c>
      <c r="K52" s="659"/>
      <c r="L52" s="659" t="s">
        <v>376</v>
      </c>
      <c r="M52" s="659"/>
      <c r="N52" s="659"/>
      <c r="O52" s="659"/>
      <c r="P52" s="659"/>
      <c r="Q52" s="659"/>
      <c r="R52" s="162"/>
      <c r="S52" s="670" t="s">
        <v>349</v>
      </c>
      <c r="T52" s="671"/>
      <c r="U52" s="672"/>
      <c r="V52" s="318">
        <v>43223</v>
      </c>
      <c r="W52" s="164"/>
      <c r="X52" s="164"/>
      <c r="Y52" s="659" t="s">
        <v>385</v>
      </c>
      <c r="Z52" s="659"/>
      <c r="AA52" s="659"/>
      <c r="AB52" s="659"/>
      <c r="AC52" s="659"/>
      <c r="AD52" s="659"/>
      <c r="AE52" s="667" t="s">
        <v>386</v>
      </c>
      <c r="AF52" s="668"/>
      <c r="AG52" s="669"/>
      <c r="AH52" s="163"/>
      <c r="AI52" s="827"/>
      <c r="AJ52" s="828"/>
      <c r="AK52" s="829"/>
    </row>
    <row r="53" spans="1:37" ht="20.25">
      <c r="A53" s="654" t="s">
        <v>271</v>
      </c>
      <c r="B53" s="655"/>
      <c r="C53" s="655"/>
      <c r="D53" s="655"/>
      <c r="E53" s="655"/>
      <c r="F53" s="655" t="s">
        <v>272</v>
      </c>
      <c r="G53" s="655"/>
      <c r="H53" s="655"/>
      <c r="I53" s="655"/>
      <c r="J53" s="658">
        <v>43223</v>
      </c>
      <c r="K53" s="659"/>
      <c r="L53" s="660"/>
      <c r="M53" s="661"/>
      <c r="N53" s="661"/>
      <c r="O53" s="661"/>
      <c r="P53" s="661"/>
      <c r="Q53" s="662"/>
      <c r="R53" s="162"/>
      <c r="S53" s="663"/>
      <c r="T53" s="664"/>
      <c r="U53" s="665"/>
      <c r="V53" s="318"/>
      <c r="W53" s="166"/>
      <c r="X53" s="167"/>
      <c r="Y53" s="655"/>
      <c r="Z53" s="655"/>
      <c r="AA53" s="655"/>
      <c r="AB53" s="655"/>
      <c r="AC53" s="655"/>
      <c r="AD53" s="655"/>
      <c r="AE53" s="660"/>
      <c r="AF53" s="661"/>
      <c r="AG53" s="662"/>
      <c r="AH53" s="167"/>
      <c r="AI53" s="660"/>
      <c r="AJ53" s="661"/>
      <c r="AK53" s="821"/>
    </row>
    <row r="54" spans="1:37" ht="20.25">
      <c r="A54" s="654" t="s">
        <v>379</v>
      </c>
      <c r="B54" s="655"/>
      <c r="C54" s="655"/>
      <c r="D54" s="655"/>
      <c r="E54" s="655"/>
      <c r="F54" s="655" t="s">
        <v>272</v>
      </c>
      <c r="G54" s="655"/>
      <c r="H54" s="655"/>
      <c r="I54" s="655"/>
      <c r="J54" s="658">
        <v>43223</v>
      </c>
      <c r="K54" s="659"/>
      <c r="L54" s="660" t="s">
        <v>382</v>
      </c>
      <c r="M54" s="661"/>
      <c r="N54" s="661"/>
      <c r="O54" s="661"/>
      <c r="P54" s="661"/>
      <c r="Q54" s="662"/>
      <c r="R54" s="645" t="s">
        <v>387</v>
      </c>
      <c r="S54" s="646"/>
      <c r="T54" s="646"/>
      <c r="U54" s="647"/>
      <c r="V54" s="340">
        <v>43223</v>
      </c>
      <c r="W54" s="165"/>
      <c r="X54" s="167"/>
      <c r="Y54" s="655"/>
      <c r="Z54" s="655"/>
      <c r="AA54" s="655"/>
      <c r="AB54" s="655"/>
      <c r="AC54" s="655"/>
      <c r="AD54" s="655"/>
      <c r="AE54" s="660"/>
      <c r="AF54" s="661"/>
      <c r="AG54" s="662"/>
      <c r="AH54" s="167"/>
      <c r="AI54" s="660"/>
      <c r="AJ54" s="661"/>
      <c r="AK54" s="821"/>
    </row>
    <row r="55" spans="1:37" ht="20.25">
      <c r="A55" s="654"/>
      <c r="B55" s="655"/>
      <c r="C55" s="655"/>
      <c r="D55" s="655"/>
      <c r="E55" s="655"/>
      <c r="F55" s="659"/>
      <c r="G55" s="659"/>
      <c r="H55" s="659"/>
      <c r="I55" s="659"/>
      <c r="J55" s="658"/>
      <c r="K55" s="659"/>
      <c r="L55" s="660" t="s">
        <v>383</v>
      </c>
      <c r="M55" s="661"/>
      <c r="N55" s="661"/>
      <c r="O55" s="661"/>
      <c r="P55" s="661"/>
      <c r="Q55" s="662"/>
      <c r="R55" s="645" t="s">
        <v>272</v>
      </c>
      <c r="S55" s="646"/>
      <c r="T55" s="646"/>
      <c r="U55" s="647"/>
      <c r="V55" s="340">
        <v>43223</v>
      </c>
      <c r="W55" s="165"/>
      <c r="X55" s="167"/>
      <c r="Y55" s="655"/>
      <c r="Z55" s="655"/>
      <c r="AA55" s="655"/>
      <c r="AB55" s="655"/>
      <c r="AC55" s="655"/>
      <c r="AD55" s="655"/>
      <c r="AE55" s="660"/>
      <c r="AF55" s="661"/>
      <c r="AG55" s="662"/>
      <c r="AH55" s="167"/>
      <c r="AI55" s="660"/>
      <c r="AJ55" s="661"/>
      <c r="AK55" s="821"/>
    </row>
    <row r="56" spans="1:37" ht="20.25">
      <c r="A56" s="654"/>
      <c r="B56" s="655"/>
      <c r="C56" s="655"/>
      <c r="D56" s="655"/>
      <c r="E56" s="655"/>
      <c r="F56" s="655"/>
      <c r="G56" s="655"/>
      <c r="H56" s="655"/>
      <c r="I56" s="655"/>
      <c r="J56" s="657"/>
      <c r="K56" s="655"/>
      <c r="L56" s="655" t="s">
        <v>384</v>
      </c>
      <c r="M56" s="655"/>
      <c r="N56" s="655"/>
      <c r="O56" s="655"/>
      <c r="P56" s="655"/>
      <c r="Q56" s="655"/>
      <c r="R56" s="645" t="s">
        <v>272</v>
      </c>
      <c r="S56" s="646"/>
      <c r="T56" s="646"/>
      <c r="U56" s="647"/>
      <c r="V56" s="340">
        <v>43223</v>
      </c>
      <c r="W56" s="165"/>
      <c r="X56" s="167"/>
      <c r="Y56" s="655"/>
      <c r="Z56" s="655"/>
      <c r="AA56" s="655"/>
      <c r="AB56" s="655"/>
      <c r="AC56" s="655"/>
      <c r="AD56" s="655"/>
      <c r="AE56" s="660"/>
      <c r="AF56" s="661"/>
      <c r="AG56" s="662"/>
      <c r="AH56" s="167"/>
      <c r="AI56" s="660"/>
      <c r="AJ56" s="661"/>
      <c r="AK56" s="821"/>
    </row>
    <row r="57" spans="1:37" ht="20.25">
      <c r="A57" s="654"/>
      <c r="B57" s="655"/>
      <c r="C57" s="655"/>
      <c r="D57" s="655"/>
      <c r="E57" s="655"/>
      <c r="F57" s="655"/>
      <c r="G57" s="655"/>
      <c r="H57" s="655"/>
      <c r="I57" s="655"/>
      <c r="J57" s="657"/>
      <c r="K57" s="655"/>
      <c r="L57" s="655"/>
      <c r="M57" s="655"/>
      <c r="N57" s="655"/>
      <c r="O57" s="655"/>
      <c r="P57" s="655"/>
      <c r="Q57" s="655"/>
      <c r="R57" s="645"/>
      <c r="S57" s="646"/>
      <c r="T57" s="646"/>
      <c r="U57" s="647"/>
      <c r="V57" s="165"/>
      <c r="W57" s="165"/>
      <c r="X57" s="167"/>
      <c r="Y57" s="655"/>
      <c r="Z57" s="655"/>
      <c r="AA57" s="655"/>
      <c r="AB57" s="655"/>
      <c r="AC57" s="655"/>
      <c r="AD57" s="655"/>
      <c r="AE57" s="660"/>
      <c r="AF57" s="661"/>
      <c r="AG57" s="662"/>
      <c r="AH57" s="167"/>
      <c r="AI57" s="660"/>
      <c r="AJ57" s="661"/>
      <c r="AK57" s="821"/>
    </row>
    <row r="58" spans="1:37" ht="20.25">
      <c r="A58" s="654"/>
      <c r="B58" s="655"/>
      <c r="C58" s="655"/>
      <c r="D58" s="655"/>
      <c r="E58" s="655"/>
      <c r="F58" s="655"/>
      <c r="G58" s="655"/>
      <c r="H58" s="655"/>
      <c r="I58" s="655"/>
      <c r="J58" s="655"/>
      <c r="K58" s="655"/>
      <c r="L58" s="655"/>
      <c r="M58" s="655"/>
      <c r="N58" s="655"/>
      <c r="O58" s="655"/>
      <c r="P58" s="655"/>
      <c r="Q58" s="655"/>
      <c r="R58" s="645"/>
      <c r="S58" s="646"/>
      <c r="T58" s="646"/>
      <c r="U58" s="647"/>
      <c r="V58" s="165"/>
      <c r="W58" s="165"/>
      <c r="X58" s="167"/>
      <c r="Y58" s="655"/>
      <c r="Z58" s="655"/>
      <c r="AA58" s="655"/>
      <c r="AB58" s="655"/>
      <c r="AC58" s="655"/>
      <c r="AD58" s="655"/>
      <c r="AE58" s="660"/>
      <c r="AF58" s="661"/>
      <c r="AG58" s="662"/>
      <c r="AH58" s="167"/>
      <c r="AI58" s="660"/>
      <c r="AJ58" s="661"/>
      <c r="AK58" s="821"/>
    </row>
    <row r="59" spans="1:37" ht="20.25">
      <c r="A59" s="654"/>
      <c r="B59" s="655"/>
      <c r="C59" s="655"/>
      <c r="D59" s="655"/>
      <c r="E59" s="655"/>
      <c r="F59" s="655"/>
      <c r="G59" s="655"/>
      <c r="H59" s="655"/>
      <c r="I59" s="655"/>
      <c r="J59" s="655"/>
      <c r="K59" s="655"/>
      <c r="L59" s="655"/>
      <c r="M59" s="655"/>
      <c r="N59" s="655"/>
      <c r="O59" s="655"/>
      <c r="P59" s="655"/>
      <c r="Q59" s="655"/>
      <c r="R59" s="645"/>
      <c r="S59" s="646"/>
      <c r="T59" s="646"/>
      <c r="U59" s="647"/>
      <c r="V59" s="165"/>
      <c r="W59" s="165"/>
      <c r="X59" s="167"/>
      <c r="Y59" s="655"/>
      <c r="Z59" s="655"/>
      <c r="AA59" s="655"/>
      <c r="AB59" s="655"/>
      <c r="AC59" s="655"/>
      <c r="AD59" s="655"/>
      <c r="AE59" s="660"/>
      <c r="AF59" s="661"/>
      <c r="AG59" s="662"/>
      <c r="AH59" s="167"/>
      <c r="AI59" s="660"/>
      <c r="AJ59" s="661"/>
      <c r="AK59" s="821"/>
    </row>
    <row r="60" spans="1:37" ht="21" thickBot="1">
      <c r="A60" s="656"/>
      <c r="B60" s="653"/>
      <c r="C60" s="653"/>
      <c r="D60" s="653"/>
      <c r="E60" s="653"/>
      <c r="F60" s="653"/>
      <c r="G60" s="653"/>
      <c r="H60" s="653"/>
      <c r="I60" s="653"/>
      <c r="J60" s="653"/>
      <c r="K60" s="653"/>
      <c r="L60" s="653"/>
      <c r="M60" s="653"/>
      <c r="N60" s="653"/>
      <c r="O60" s="653"/>
      <c r="P60" s="653"/>
      <c r="Q60" s="653"/>
      <c r="R60" s="642"/>
      <c r="S60" s="643"/>
      <c r="T60" s="643"/>
      <c r="U60" s="644"/>
      <c r="V60" s="168"/>
      <c r="W60" s="168"/>
      <c r="X60" s="169"/>
      <c r="Y60" s="653"/>
      <c r="Z60" s="653"/>
      <c r="AA60" s="653"/>
      <c r="AB60" s="653"/>
      <c r="AC60" s="653"/>
      <c r="AD60" s="653"/>
      <c r="AE60" s="822"/>
      <c r="AF60" s="823"/>
      <c r="AG60" s="824"/>
      <c r="AH60" s="169"/>
      <c r="AI60" s="822"/>
      <c r="AJ60" s="823"/>
      <c r="AK60" s="825"/>
    </row>
  </sheetData>
  <sheetProtection/>
  <mergeCells count="319">
    <mergeCell ref="S41:S43"/>
    <mergeCell ref="T41:T43"/>
    <mergeCell ref="U41:U43"/>
    <mergeCell ref="V41:V43"/>
    <mergeCell ref="C42:C43"/>
    <mergeCell ref="D42:D43"/>
    <mergeCell ref="E42:E43"/>
    <mergeCell ref="AB38:AB40"/>
    <mergeCell ref="AC38:AC40"/>
    <mergeCell ref="C39:C40"/>
    <mergeCell ref="D39:D40"/>
    <mergeCell ref="E39:E40"/>
    <mergeCell ref="A41:A43"/>
    <mergeCell ref="B41:B43"/>
    <mergeCell ref="F41:F43"/>
    <mergeCell ref="P41:P43"/>
    <mergeCell ref="Q41:Q43"/>
    <mergeCell ref="T38:T40"/>
    <mergeCell ref="U38:U40"/>
    <mergeCell ref="V38:V40"/>
    <mergeCell ref="Y38:Y40"/>
    <mergeCell ref="Z38:Z40"/>
    <mergeCell ref="AA38:AA40"/>
    <mergeCell ref="A38:A40"/>
    <mergeCell ref="B38:B40"/>
    <mergeCell ref="F38:F40"/>
    <mergeCell ref="P38:P40"/>
    <mergeCell ref="Q38:Q40"/>
    <mergeCell ref="S38:S40"/>
    <mergeCell ref="S32:S34"/>
    <mergeCell ref="AB35:AB37"/>
    <mergeCell ref="AC35:AC37"/>
    <mergeCell ref="AD35:AD37"/>
    <mergeCell ref="C36:C37"/>
    <mergeCell ref="D36:D37"/>
    <mergeCell ref="E36:E37"/>
    <mergeCell ref="T35:T37"/>
    <mergeCell ref="U35:U37"/>
    <mergeCell ref="V35:V37"/>
    <mergeCell ref="C33:C34"/>
    <mergeCell ref="D33:D34"/>
    <mergeCell ref="E33:E34"/>
    <mergeCell ref="F32:F34"/>
    <mergeCell ref="P32:P34"/>
    <mergeCell ref="Q32:Q34"/>
    <mergeCell ref="F35:F37"/>
    <mergeCell ref="P35:P37"/>
    <mergeCell ref="Q35:Q37"/>
    <mergeCell ref="S35:S37"/>
    <mergeCell ref="Z35:Z37"/>
    <mergeCell ref="AA35:AA37"/>
    <mergeCell ref="Y35:Y37"/>
    <mergeCell ref="T32:T34"/>
    <mergeCell ref="U32:U34"/>
    <mergeCell ref="AD29:AD31"/>
    <mergeCell ref="AE29:AE31"/>
    <mergeCell ref="AF29:AF31"/>
    <mergeCell ref="AG29:AG31"/>
    <mergeCell ref="Y32:Y34"/>
    <mergeCell ref="Z32:Z34"/>
    <mergeCell ref="V32:V34"/>
    <mergeCell ref="AH29:AI31"/>
    <mergeCell ref="AJ29:AK31"/>
    <mergeCell ref="V29:V31"/>
    <mergeCell ref="Y29:Y31"/>
    <mergeCell ref="Z29:Z31"/>
    <mergeCell ref="AA29:AA31"/>
    <mergeCell ref="AB29:AB31"/>
    <mergeCell ref="AC29:AC31"/>
    <mergeCell ref="AH26:AI28"/>
    <mergeCell ref="AJ26:AK28"/>
    <mergeCell ref="D27:D28"/>
    <mergeCell ref="E27:E28"/>
    <mergeCell ref="A29:A31"/>
    <mergeCell ref="B29:B31"/>
    <mergeCell ref="F29:F31"/>
    <mergeCell ref="P29:P31"/>
    <mergeCell ref="Q29:Q31"/>
    <mergeCell ref="S29:S31"/>
    <mergeCell ref="AG41:AG43"/>
    <mergeCell ref="AH41:AI43"/>
    <mergeCell ref="AJ41:AK43"/>
    <mergeCell ref="A26:A28"/>
    <mergeCell ref="B26:B28"/>
    <mergeCell ref="F26:F28"/>
    <mergeCell ref="P26:P28"/>
    <mergeCell ref="Q26:Q28"/>
    <mergeCell ref="S26:S28"/>
    <mergeCell ref="T26:T28"/>
    <mergeCell ref="AA41:AA43"/>
    <mergeCell ref="AB41:AB43"/>
    <mergeCell ref="AC41:AC43"/>
    <mergeCell ref="AD41:AD43"/>
    <mergeCell ref="AE41:AE43"/>
    <mergeCell ref="AF41:AF43"/>
    <mergeCell ref="AD38:AD40"/>
    <mergeCell ref="AE38:AE40"/>
    <mergeCell ref="AF38:AF40"/>
    <mergeCell ref="AG38:AG40"/>
    <mergeCell ref="AH38:AI40"/>
    <mergeCell ref="AJ38:AK40"/>
    <mergeCell ref="AH35:AI37"/>
    <mergeCell ref="AJ35:AK37"/>
    <mergeCell ref="AF32:AF34"/>
    <mergeCell ref="AG32:AG34"/>
    <mergeCell ref="AH32:AI34"/>
    <mergeCell ref="AJ32:AK34"/>
    <mergeCell ref="Y41:Y43"/>
    <mergeCell ref="Z41:Z43"/>
    <mergeCell ref="A32:A34"/>
    <mergeCell ref="B32:B34"/>
    <mergeCell ref="AE60:AG60"/>
    <mergeCell ref="AI60:AK60"/>
    <mergeCell ref="AI51:AK51"/>
    <mergeCell ref="AI52:AK52"/>
    <mergeCell ref="AI53:AK53"/>
    <mergeCell ref="AI54:AK54"/>
    <mergeCell ref="AI55:AK55"/>
    <mergeCell ref="AI56:AK56"/>
    <mergeCell ref="AE54:AG54"/>
    <mergeCell ref="AE59:AG59"/>
    <mergeCell ref="AE51:AG51"/>
    <mergeCell ref="AI57:AK57"/>
    <mergeCell ref="AI58:AK58"/>
    <mergeCell ref="AI59:AK59"/>
    <mergeCell ref="AE55:AG55"/>
    <mergeCell ref="AE56:AG56"/>
    <mergeCell ref="AD21:AE21"/>
    <mergeCell ref="AE57:AG57"/>
    <mergeCell ref="AE58:AG58"/>
    <mergeCell ref="AA32:AA34"/>
    <mergeCell ref="AB32:AB34"/>
    <mergeCell ref="AC32:AC34"/>
    <mergeCell ref="AD32:AD34"/>
    <mergeCell ref="AE35:AE37"/>
    <mergeCell ref="AF35:AF37"/>
    <mergeCell ref="AG35:AG37"/>
    <mergeCell ref="AG26:AG28"/>
    <mergeCell ref="Y26:Y28"/>
    <mergeCell ref="Z26:Z28"/>
    <mergeCell ref="AA26:AA28"/>
    <mergeCell ref="AB26:AB28"/>
    <mergeCell ref="AE32:AE34"/>
    <mergeCell ref="AC26:AC28"/>
    <mergeCell ref="AD26:AD28"/>
    <mergeCell ref="AE26:AE28"/>
    <mergeCell ref="AF26:AF28"/>
    <mergeCell ref="AG21:AG22"/>
    <mergeCell ref="AH21:AI22"/>
    <mergeCell ref="AF21:AF22"/>
    <mergeCell ref="AH23:AI25"/>
    <mergeCell ref="Y20:AK20"/>
    <mergeCell ref="Y21:Y22"/>
    <mergeCell ref="AD23:AD25"/>
    <mergeCell ref="AE23:AE25"/>
    <mergeCell ref="AJ21:AK22"/>
    <mergeCell ref="AA21:AC21"/>
    <mergeCell ref="U26:U28"/>
    <mergeCell ref="V26:V28"/>
    <mergeCell ref="U29:U31"/>
    <mergeCell ref="U23:U25"/>
    <mergeCell ref="P23:P25"/>
    <mergeCell ref="E24:E25"/>
    <mergeCell ref="T29:T31"/>
    <mergeCell ref="V23:V25"/>
    <mergeCell ref="F52:I52"/>
    <mergeCell ref="C30:C31"/>
    <mergeCell ref="D30:D31"/>
    <mergeCell ref="E30:E31"/>
    <mergeCell ref="B23:B25"/>
    <mergeCell ref="C24:C25"/>
    <mergeCell ref="A52:E52"/>
    <mergeCell ref="C27:C28"/>
    <mergeCell ref="A35:A37"/>
    <mergeCell ref="B35:B37"/>
    <mergeCell ref="Y23:Y25"/>
    <mergeCell ref="A15:K15"/>
    <mergeCell ref="A23:A25"/>
    <mergeCell ref="A17:K18"/>
    <mergeCell ref="A20:F21"/>
    <mergeCell ref="V21:V22"/>
    <mergeCell ref="U21:U22"/>
    <mergeCell ref="T23:T25"/>
    <mergeCell ref="G20:M21"/>
    <mergeCell ref="N20:O21"/>
    <mergeCell ref="A44:AK44"/>
    <mergeCell ref="AJ23:AK25"/>
    <mergeCell ref="F23:F25"/>
    <mergeCell ref="AA23:AA25"/>
    <mergeCell ref="AB23:AB25"/>
    <mergeCell ref="D24:D25"/>
    <mergeCell ref="Q23:Q25"/>
    <mergeCell ref="AF23:AF25"/>
    <mergeCell ref="S23:S25"/>
    <mergeCell ref="Z23:Z25"/>
    <mergeCell ref="G6:AD6"/>
    <mergeCell ref="AE6:AF6"/>
    <mergeCell ref="AG6:AK6"/>
    <mergeCell ref="C7:F7"/>
    <mergeCell ref="G7:AD7"/>
    <mergeCell ref="AE7:AF7"/>
    <mergeCell ref="AG7:AK7"/>
    <mergeCell ref="A8:B8"/>
    <mergeCell ref="B9:C9"/>
    <mergeCell ref="D9:AK9"/>
    <mergeCell ref="A10:C10"/>
    <mergeCell ref="D10:AK10"/>
    <mergeCell ref="A5:B7"/>
    <mergeCell ref="C5:AD5"/>
    <mergeCell ref="AE5:AF5"/>
    <mergeCell ref="AG5:AK5"/>
    <mergeCell ref="C6:F6"/>
    <mergeCell ref="A12:AK12"/>
    <mergeCell ref="A13:AK13"/>
    <mergeCell ref="A14:E14"/>
    <mergeCell ref="F14:V14"/>
    <mergeCell ref="V15:W15"/>
    <mergeCell ref="A16:K16"/>
    <mergeCell ref="P20:S20"/>
    <mergeCell ref="T20:W20"/>
    <mergeCell ref="W21:W22"/>
    <mergeCell ref="S21:S22"/>
    <mergeCell ref="T21:T22"/>
    <mergeCell ref="P21:P22"/>
    <mergeCell ref="Q21:Q22"/>
    <mergeCell ref="R21:R22"/>
    <mergeCell ref="A45:H46"/>
    <mergeCell ref="I45:AK45"/>
    <mergeCell ref="I46:K47"/>
    <mergeCell ref="L46:U46"/>
    <mergeCell ref="V46:X46"/>
    <mergeCell ref="Y46:AA47"/>
    <mergeCell ref="AB46:AD47"/>
    <mergeCell ref="AE46:AF47"/>
    <mergeCell ref="AG46:AK47"/>
    <mergeCell ref="B47:C47"/>
    <mergeCell ref="D47:E47"/>
    <mergeCell ref="F47:H47"/>
    <mergeCell ref="L47:N47"/>
    <mergeCell ref="O47:Q47"/>
    <mergeCell ref="R47:U47"/>
    <mergeCell ref="V47:W47"/>
    <mergeCell ref="I48:K48"/>
    <mergeCell ref="L48:N48"/>
    <mergeCell ref="B48:C48"/>
    <mergeCell ref="D48:E48"/>
    <mergeCell ref="F48:H48"/>
    <mergeCell ref="O48:Q48"/>
    <mergeCell ref="R48:U48"/>
    <mergeCell ref="V48:W48"/>
    <mergeCell ref="Y48:AA48"/>
    <mergeCell ref="AB48:AD48"/>
    <mergeCell ref="AE48:AF48"/>
    <mergeCell ref="AG48:AK48"/>
    <mergeCell ref="A50:K50"/>
    <mergeCell ref="L50:X50"/>
    <mergeCell ref="Y50:AK50"/>
    <mergeCell ref="A51:E51"/>
    <mergeCell ref="F51:I51"/>
    <mergeCell ref="A55:E55"/>
    <mergeCell ref="F55:I55"/>
    <mergeCell ref="J55:K55"/>
    <mergeCell ref="L55:Q55"/>
    <mergeCell ref="J51:K51"/>
    <mergeCell ref="J52:K52"/>
    <mergeCell ref="L52:Q52"/>
    <mergeCell ref="S52:U52"/>
    <mergeCell ref="Y52:AD52"/>
    <mergeCell ref="L51:Q51"/>
    <mergeCell ref="S51:U51"/>
    <mergeCell ref="L53:Q53"/>
    <mergeCell ref="S53:U53"/>
    <mergeCell ref="Y53:AD53"/>
    <mergeCell ref="Y51:AD51"/>
    <mergeCell ref="AE52:AG52"/>
    <mergeCell ref="AE53:AG53"/>
    <mergeCell ref="A54:E54"/>
    <mergeCell ref="F54:I54"/>
    <mergeCell ref="J54:K54"/>
    <mergeCell ref="L54:Q54"/>
    <mergeCell ref="R54:U54"/>
    <mergeCell ref="Y54:AD54"/>
    <mergeCell ref="J53:K53"/>
    <mergeCell ref="Y55:AD55"/>
    <mergeCell ref="A56:E56"/>
    <mergeCell ref="F56:I56"/>
    <mergeCell ref="J56:K56"/>
    <mergeCell ref="L56:Q56"/>
    <mergeCell ref="R56:U56"/>
    <mergeCell ref="Y56:AD56"/>
    <mergeCell ref="A53:E53"/>
    <mergeCell ref="F53:I53"/>
    <mergeCell ref="Y58:AD58"/>
    <mergeCell ref="A57:E57"/>
    <mergeCell ref="F57:I57"/>
    <mergeCell ref="J57:K57"/>
    <mergeCell ref="L57:Q57"/>
    <mergeCell ref="R57:U57"/>
    <mergeCell ref="Y57:AD57"/>
    <mergeCell ref="A60:E60"/>
    <mergeCell ref="F60:I60"/>
    <mergeCell ref="J60:K60"/>
    <mergeCell ref="L60:Q60"/>
    <mergeCell ref="Y59:AD59"/>
    <mergeCell ref="A58:E58"/>
    <mergeCell ref="F58:I58"/>
    <mergeCell ref="J58:K58"/>
    <mergeCell ref="L58:Q58"/>
    <mergeCell ref="R58:U58"/>
    <mergeCell ref="R60:U60"/>
    <mergeCell ref="R55:U55"/>
    <mergeCell ref="AC23:AC25"/>
    <mergeCell ref="AG23:AG25"/>
    <mergeCell ref="Y60:AD60"/>
    <mergeCell ref="A59:E59"/>
    <mergeCell ref="F59:I59"/>
    <mergeCell ref="J59:K59"/>
    <mergeCell ref="L59:Q59"/>
    <mergeCell ref="R59:U59"/>
  </mergeCells>
  <conditionalFormatting sqref="V23">
    <cfRule type="containsText" priority="602" dxfId="1" operator="containsText" stopIfTrue="1" text="Riesgo Alto">
      <formula>NOT(ISERROR(SEARCH("Riesgo Alto",V23)))</formula>
    </cfRule>
    <cfRule type="containsText" priority="603" dxfId="0" operator="containsText" stopIfTrue="1" text="Riesgo Moderado">
      <formula>NOT(ISERROR(SEARCH("Riesgo Moderado",V23)))</formula>
    </cfRule>
    <cfRule type="containsText" priority="604" dxfId="7" operator="containsText" stopIfTrue="1" text="Riesgo Bajo">
      <formula>NOT(ISERROR(SEARCH("Riesgo Bajo",V23)))</formula>
    </cfRule>
    <cfRule type="containsText" priority="605" dxfId="1" operator="containsText" stopIfTrue="1" text="Riesgo Alto">
      <formula>NOT(ISERROR(SEARCH("Riesgo Alto",V23)))</formula>
    </cfRule>
    <cfRule type="containsText" priority="606" dxfId="115" operator="containsText" stopIfTrue="1" text="Riesgo Extremo">
      <formula>NOT(ISERROR(SEARCH("Riesgo Extremo",V23)))</formula>
    </cfRule>
  </conditionalFormatting>
  <conditionalFormatting sqref="V23">
    <cfRule type="containsText" priority="601" dxfId="6" operator="containsText" stopIfTrue="1" text="Riesgo Extremo">
      <formula>NOT(ISERROR(SEARCH("Riesgo Extremo",V23)))</formula>
    </cfRule>
  </conditionalFormatting>
  <conditionalFormatting sqref="E24">
    <cfRule type="containsText" priority="488" dxfId="1" operator="containsText" stopIfTrue="1" text="Riesgo Alto">
      <formula>NOT(ISERROR(SEARCH("Riesgo Alto",E24)))</formula>
    </cfRule>
    <cfRule type="containsText" priority="489" dxfId="0" operator="containsText" stopIfTrue="1" text="Riesgo Moderado">
      <formula>NOT(ISERROR(SEARCH("Riesgo Moderado",E24)))</formula>
    </cfRule>
    <cfRule type="containsText" priority="490" dxfId="7" operator="containsText" stopIfTrue="1" text="Riesgo Bajo">
      <formula>NOT(ISERROR(SEARCH("Riesgo Bajo",E24)))</formula>
    </cfRule>
    <cfRule type="containsText" priority="491" dxfId="1" operator="containsText" stopIfTrue="1" text="Riesgo Alto">
      <formula>NOT(ISERROR(SEARCH("Riesgo Alto",E24)))</formula>
    </cfRule>
    <cfRule type="containsText" priority="492" dxfId="115" operator="containsText" stopIfTrue="1" text="Riesgo Extremo">
      <formula>NOT(ISERROR(SEARCH("Riesgo Extremo",E24)))</formula>
    </cfRule>
  </conditionalFormatting>
  <conditionalFormatting sqref="E24">
    <cfRule type="containsText" priority="487" dxfId="6" operator="containsText" stopIfTrue="1" text="Riesgo Extremo">
      <formula>NOT(ISERROR(SEARCH("Riesgo Extremo",E24)))</formula>
    </cfRule>
  </conditionalFormatting>
  <conditionalFormatting sqref="V26">
    <cfRule type="containsText" priority="68" dxfId="1" operator="containsText" stopIfTrue="1" text="Riesgo Alto">
      <formula>NOT(ISERROR(SEARCH("Riesgo Alto",V26)))</formula>
    </cfRule>
    <cfRule type="containsText" priority="69" dxfId="0" operator="containsText" stopIfTrue="1" text="Riesgo Moderado">
      <formula>NOT(ISERROR(SEARCH("Riesgo Moderado",V26)))</formula>
    </cfRule>
    <cfRule type="containsText" priority="70" dxfId="7" operator="containsText" stopIfTrue="1" text="Riesgo Bajo">
      <formula>NOT(ISERROR(SEARCH("Riesgo Bajo",V26)))</formula>
    </cfRule>
    <cfRule type="containsText" priority="71" dxfId="1" operator="containsText" stopIfTrue="1" text="Riesgo Alto">
      <formula>NOT(ISERROR(SEARCH("Riesgo Alto",V26)))</formula>
    </cfRule>
    <cfRule type="containsText" priority="72" dxfId="115" operator="containsText" stopIfTrue="1" text="Riesgo Extremo">
      <formula>NOT(ISERROR(SEARCH("Riesgo Extremo",V26)))</formula>
    </cfRule>
  </conditionalFormatting>
  <conditionalFormatting sqref="V26">
    <cfRule type="containsText" priority="67" dxfId="6" operator="containsText" stopIfTrue="1" text="Riesgo Extremo">
      <formula>NOT(ISERROR(SEARCH("Riesgo Extremo",V26)))</formula>
    </cfRule>
  </conditionalFormatting>
  <conditionalFormatting sqref="E27">
    <cfRule type="containsText" priority="62" dxfId="1" operator="containsText" stopIfTrue="1" text="Riesgo Alto">
      <formula>NOT(ISERROR(SEARCH("Riesgo Alto",E27)))</formula>
    </cfRule>
    <cfRule type="containsText" priority="63" dxfId="0" operator="containsText" stopIfTrue="1" text="Riesgo Moderado">
      <formula>NOT(ISERROR(SEARCH("Riesgo Moderado",E27)))</formula>
    </cfRule>
    <cfRule type="containsText" priority="64" dxfId="7" operator="containsText" stopIfTrue="1" text="Riesgo Bajo">
      <formula>NOT(ISERROR(SEARCH("Riesgo Bajo",E27)))</formula>
    </cfRule>
    <cfRule type="containsText" priority="65" dxfId="1" operator="containsText" stopIfTrue="1" text="Riesgo Alto">
      <formula>NOT(ISERROR(SEARCH("Riesgo Alto",E27)))</formula>
    </cfRule>
    <cfRule type="containsText" priority="66" dxfId="115" operator="containsText" stopIfTrue="1" text="Riesgo Extremo">
      <formula>NOT(ISERROR(SEARCH("Riesgo Extremo",E27)))</formula>
    </cfRule>
  </conditionalFormatting>
  <conditionalFormatting sqref="E27">
    <cfRule type="containsText" priority="61" dxfId="6" operator="containsText" stopIfTrue="1" text="Riesgo Extremo">
      <formula>NOT(ISERROR(SEARCH("Riesgo Extremo",E27)))</formula>
    </cfRule>
  </conditionalFormatting>
  <conditionalFormatting sqref="V29">
    <cfRule type="containsText" priority="56" dxfId="1" operator="containsText" stopIfTrue="1" text="Riesgo Alto">
      <formula>NOT(ISERROR(SEARCH("Riesgo Alto",V29)))</formula>
    </cfRule>
    <cfRule type="containsText" priority="57" dxfId="0" operator="containsText" stopIfTrue="1" text="Riesgo Moderado">
      <formula>NOT(ISERROR(SEARCH("Riesgo Moderado",V29)))</formula>
    </cfRule>
    <cfRule type="containsText" priority="58" dxfId="7" operator="containsText" stopIfTrue="1" text="Riesgo Bajo">
      <formula>NOT(ISERROR(SEARCH("Riesgo Bajo",V29)))</formula>
    </cfRule>
    <cfRule type="containsText" priority="59" dxfId="1" operator="containsText" stopIfTrue="1" text="Riesgo Alto">
      <formula>NOT(ISERROR(SEARCH("Riesgo Alto",V29)))</formula>
    </cfRule>
    <cfRule type="containsText" priority="60" dxfId="115" operator="containsText" stopIfTrue="1" text="Riesgo Extremo">
      <formula>NOT(ISERROR(SEARCH("Riesgo Extremo",V29)))</formula>
    </cfRule>
  </conditionalFormatting>
  <conditionalFormatting sqref="V29">
    <cfRule type="containsText" priority="55" dxfId="6" operator="containsText" stopIfTrue="1" text="Riesgo Extremo">
      <formula>NOT(ISERROR(SEARCH("Riesgo Extremo",V29)))</formula>
    </cfRule>
  </conditionalFormatting>
  <conditionalFormatting sqref="E30">
    <cfRule type="containsText" priority="50" dxfId="1" operator="containsText" stopIfTrue="1" text="Riesgo Alto">
      <formula>NOT(ISERROR(SEARCH("Riesgo Alto",E30)))</formula>
    </cfRule>
    <cfRule type="containsText" priority="51" dxfId="0" operator="containsText" stopIfTrue="1" text="Riesgo Moderado">
      <formula>NOT(ISERROR(SEARCH("Riesgo Moderado",E30)))</formula>
    </cfRule>
    <cfRule type="containsText" priority="52" dxfId="7" operator="containsText" stopIfTrue="1" text="Riesgo Bajo">
      <formula>NOT(ISERROR(SEARCH("Riesgo Bajo",E30)))</formula>
    </cfRule>
    <cfRule type="containsText" priority="53" dxfId="1" operator="containsText" stopIfTrue="1" text="Riesgo Alto">
      <formula>NOT(ISERROR(SEARCH("Riesgo Alto",E30)))</formula>
    </cfRule>
    <cfRule type="containsText" priority="54" dxfId="115" operator="containsText" stopIfTrue="1" text="Riesgo Extremo">
      <formula>NOT(ISERROR(SEARCH("Riesgo Extremo",E30)))</formula>
    </cfRule>
  </conditionalFormatting>
  <conditionalFormatting sqref="E30">
    <cfRule type="containsText" priority="49" dxfId="6" operator="containsText" stopIfTrue="1" text="Riesgo Extremo">
      <formula>NOT(ISERROR(SEARCH("Riesgo Extremo",E30)))</formula>
    </cfRule>
  </conditionalFormatting>
  <conditionalFormatting sqref="V32">
    <cfRule type="containsText" priority="44" dxfId="1" operator="containsText" stopIfTrue="1" text="Riesgo Alto">
      <formula>NOT(ISERROR(SEARCH("Riesgo Alto",V32)))</formula>
    </cfRule>
    <cfRule type="containsText" priority="45" dxfId="0" operator="containsText" stopIfTrue="1" text="Riesgo Moderado">
      <formula>NOT(ISERROR(SEARCH("Riesgo Moderado",V32)))</formula>
    </cfRule>
    <cfRule type="containsText" priority="46" dxfId="7" operator="containsText" stopIfTrue="1" text="Riesgo Bajo">
      <formula>NOT(ISERROR(SEARCH("Riesgo Bajo",V32)))</formula>
    </cfRule>
    <cfRule type="containsText" priority="47" dxfId="1" operator="containsText" stopIfTrue="1" text="Riesgo Alto">
      <formula>NOT(ISERROR(SEARCH("Riesgo Alto",V32)))</formula>
    </cfRule>
    <cfRule type="containsText" priority="48" dxfId="115" operator="containsText" stopIfTrue="1" text="Riesgo Extremo">
      <formula>NOT(ISERROR(SEARCH("Riesgo Extremo",V32)))</formula>
    </cfRule>
  </conditionalFormatting>
  <conditionalFormatting sqref="V32">
    <cfRule type="containsText" priority="43" dxfId="6" operator="containsText" stopIfTrue="1" text="Riesgo Extremo">
      <formula>NOT(ISERROR(SEARCH("Riesgo Extremo",V32)))</formula>
    </cfRule>
  </conditionalFormatting>
  <conditionalFormatting sqref="E33">
    <cfRule type="containsText" priority="38" dxfId="1" operator="containsText" stopIfTrue="1" text="Riesgo Alto">
      <formula>NOT(ISERROR(SEARCH("Riesgo Alto",E33)))</formula>
    </cfRule>
    <cfRule type="containsText" priority="39" dxfId="0" operator="containsText" stopIfTrue="1" text="Riesgo Moderado">
      <formula>NOT(ISERROR(SEARCH("Riesgo Moderado",E33)))</formula>
    </cfRule>
    <cfRule type="containsText" priority="40" dxfId="7" operator="containsText" stopIfTrue="1" text="Riesgo Bajo">
      <formula>NOT(ISERROR(SEARCH("Riesgo Bajo",E33)))</formula>
    </cfRule>
    <cfRule type="containsText" priority="41" dxfId="1" operator="containsText" stopIfTrue="1" text="Riesgo Alto">
      <formula>NOT(ISERROR(SEARCH("Riesgo Alto",E33)))</formula>
    </cfRule>
    <cfRule type="containsText" priority="42" dxfId="115" operator="containsText" stopIfTrue="1" text="Riesgo Extremo">
      <formula>NOT(ISERROR(SEARCH("Riesgo Extremo",E33)))</formula>
    </cfRule>
  </conditionalFormatting>
  <conditionalFormatting sqref="E33">
    <cfRule type="containsText" priority="37" dxfId="6" operator="containsText" stopIfTrue="1" text="Riesgo Extremo">
      <formula>NOT(ISERROR(SEARCH("Riesgo Extremo",E33)))</formula>
    </cfRule>
  </conditionalFormatting>
  <conditionalFormatting sqref="V35">
    <cfRule type="containsText" priority="32" dxfId="1" operator="containsText" stopIfTrue="1" text="Riesgo Alto">
      <formula>NOT(ISERROR(SEARCH("Riesgo Alto",V35)))</formula>
    </cfRule>
    <cfRule type="containsText" priority="33" dxfId="0" operator="containsText" stopIfTrue="1" text="Riesgo Moderado">
      <formula>NOT(ISERROR(SEARCH("Riesgo Moderado",V35)))</formula>
    </cfRule>
    <cfRule type="containsText" priority="34" dxfId="7" operator="containsText" stopIfTrue="1" text="Riesgo Bajo">
      <formula>NOT(ISERROR(SEARCH("Riesgo Bajo",V35)))</formula>
    </cfRule>
    <cfRule type="containsText" priority="35" dxfId="1" operator="containsText" stopIfTrue="1" text="Riesgo Alto">
      <formula>NOT(ISERROR(SEARCH("Riesgo Alto",V35)))</formula>
    </cfRule>
    <cfRule type="containsText" priority="36" dxfId="115" operator="containsText" stopIfTrue="1" text="Riesgo Extremo">
      <formula>NOT(ISERROR(SEARCH("Riesgo Extremo",V35)))</formula>
    </cfRule>
  </conditionalFormatting>
  <conditionalFormatting sqref="V35">
    <cfRule type="containsText" priority="31" dxfId="6" operator="containsText" stopIfTrue="1" text="Riesgo Extremo">
      <formula>NOT(ISERROR(SEARCH("Riesgo Extremo",V35)))</formula>
    </cfRule>
  </conditionalFormatting>
  <conditionalFormatting sqref="E36">
    <cfRule type="containsText" priority="26" dxfId="1" operator="containsText" stopIfTrue="1" text="Riesgo Alto">
      <formula>NOT(ISERROR(SEARCH("Riesgo Alto",E36)))</formula>
    </cfRule>
    <cfRule type="containsText" priority="27" dxfId="0" operator="containsText" stopIfTrue="1" text="Riesgo Moderado">
      <formula>NOT(ISERROR(SEARCH("Riesgo Moderado",E36)))</formula>
    </cfRule>
    <cfRule type="containsText" priority="28" dxfId="7" operator="containsText" stopIfTrue="1" text="Riesgo Bajo">
      <formula>NOT(ISERROR(SEARCH("Riesgo Bajo",E36)))</formula>
    </cfRule>
    <cfRule type="containsText" priority="29" dxfId="1" operator="containsText" stopIfTrue="1" text="Riesgo Alto">
      <formula>NOT(ISERROR(SEARCH("Riesgo Alto",E36)))</formula>
    </cfRule>
    <cfRule type="containsText" priority="30" dxfId="115" operator="containsText" stopIfTrue="1" text="Riesgo Extremo">
      <formula>NOT(ISERROR(SEARCH("Riesgo Extremo",E36)))</formula>
    </cfRule>
  </conditionalFormatting>
  <conditionalFormatting sqref="E36">
    <cfRule type="containsText" priority="25" dxfId="6" operator="containsText" stopIfTrue="1" text="Riesgo Extremo">
      <formula>NOT(ISERROR(SEARCH("Riesgo Extremo",E36)))</formula>
    </cfRule>
  </conditionalFormatting>
  <conditionalFormatting sqref="V38">
    <cfRule type="containsText" priority="20" dxfId="1" operator="containsText" stopIfTrue="1" text="Riesgo Alto">
      <formula>NOT(ISERROR(SEARCH("Riesgo Alto",V38)))</formula>
    </cfRule>
    <cfRule type="containsText" priority="21" dxfId="0" operator="containsText" stopIfTrue="1" text="Riesgo Moderado">
      <formula>NOT(ISERROR(SEARCH("Riesgo Moderado",V38)))</formula>
    </cfRule>
    <cfRule type="containsText" priority="22" dxfId="7" operator="containsText" stopIfTrue="1" text="Riesgo Bajo">
      <formula>NOT(ISERROR(SEARCH("Riesgo Bajo",V38)))</formula>
    </cfRule>
    <cfRule type="containsText" priority="23" dxfId="1" operator="containsText" stopIfTrue="1" text="Riesgo Alto">
      <formula>NOT(ISERROR(SEARCH("Riesgo Alto",V38)))</formula>
    </cfRule>
    <cfRule type="containsText" priority="24" dxfId="115" operator="containsText" stopIfTrue="1" text="Riesgo Extremo">
      <formula>NOT(ISERROR(SEARCH("Riesgo Extremo",V38)))</formula>
    </cfRule>
  </conditionalFormatting>
  <conditionalFormatting sqref="V38">
    <cfRule type="containsText" priority="19" dxfId="6" operator="containsText" stopIfTrue="1" text="Riesgo Extremo">
      <formula>NOT(ISERROR(SEARCH("Riesgo Extremo",V38)))</formula>
    </cfRule>
  </conditionalFormatting>
  <conditionalFormatting sqref="E39">
    <cfRule type="containsText" priority="14" dxfId="1" operator="containsText" stopIfTrue="1" text="Riesgo Alto">
      <formula>NOT(ISERROR(SEARCH("Riesgo Alto",E39)))</formula>
    </cfRule>
    <cfRule type="containsText" priority="15" dxfId="0" operator="containsText" stopIfTrue="1" text="Riesgo Moderado">
      <formula>NOT(ISERROR(SEARCH("Riesgo Moderado",E39)))</formula>
    </cfRule>
    <cfRule type="containsText" priority="16" dxfId="7" operator="containsText" stopIfTrue="1" text="Riesgo Bajo">
      <formula>NOT(ISERROR(SEARCH("Riesgo Bajo",E39)))</formula>
    </cfRule>
    <cfRule type="containsText" priority="17" dxfId="1" operator="containsText" stopIfTrue="1" text="Riesgo Alto">
      <formula>NOT(ISERROR(SEARCH("Riesgo Alto",E39)))</formula>
    </cfRule>
    <cfRule type="containsText" priority="18" dxfId="115" operator="containsText" stopIfTrue="1" text="Riesgo Extremo">
      <formula>NOT(ISERROR(SEARCH("Riesgo Extremo",E39)))</formula>
    </cfRule>
  </conditionalFormatting>
  <conditionalFormatting sqref="E39">
    <cfRule type="containsText" priority="13" dxfId="6" operator="containsText" stopIfTrue="1" text="Riesgo Extremo">
      <formula>NOT(ISERROR(SEARCH("Riesgo Extremo",E39)))</formula>
    </cfRule>
  </conditionalFormatting>
  <conditionalFormatting sqref="V41">
    <cfRule type="containsText" priority="8" dxfId="1" operator="containsText" stopIfTrue="1" text="Riesgo Alto">
      <formula>NOT(ISERROR(SEARCH("Riesgo Alto",V41)))</formula>
    </cfRule>
    <cfRule type="containsText" priority="9" dxfId="0" operator="containsText" stopIfTrue="1" text="Riesgo Moderado">
      <formula>NOT(ISERROR(SEARCH("Riesgo Moderado",V41)))</formula>
    </cfRule>
    <cfRule type="containsText" priority="10" dxfId="7" operator="containsText" stopIfTrue="1" text="Riesgo Bajo">
      <formula>NOT(ISERROR(SEARCH("Riesgo Bajo",V41)))</formula>
    </cfRule>
    <cfRule type="containsText" priority="11" dxfId="1" operator="containsText" stopIfTrue="1" text="Riesgo Alto">
      <formula>NOT(ISERROR(SEARCH("Riesgo Alto",V41)))</formula>
    </cfRule>
    <cfRule type="containsText" priority="12" dxfId="115" operator="containsText" stopIfTrue="1" text="Riesgo Extremo">
      <formula>NOT(ISERROR(SEARCH("Riesgo Extremo",V41)))</formula>
    </cfRule>
  </conditionalFormatting>
  <conditionalFormatting sqref="V41">
    <cfRule type="containsText" priority="7" dxfId="6" operator="containsText" stopIfTrue="1" text="Riesgo Extremo">
      <formula>NOT(ISERROR(SEARCH("Riesgo Extremo",V41)))</formula>
    </cfRule>
  </conditionalFormatting>
  <conditionalFormatting sqref="E42">
    <cfRule type="containsText" priority="2" dxfId="1" operator="containsText" stopIfTrue="1" text="Riesgo Alto">
      <formula>NOT(ISERROR(SEARCH("Riesgo Alto",E42)))</formula>
    </cfRule>
    <cfRule type="containsText" priority="3" dxfId="0" operator="containsText" stopIfTrue="1" text="Riesgo Moderado">
      <formula>NOT(ISERROR(SEARCH("Riesgo Moderado",E42)))</formula>
    </cfRule>
    <cfRule type="containsText" priority="4" dxfId="7" operator="containsText" stopIfTrue="1" text="Riesgo Bajo">
      <formula>NOT(ISERROR(SEARCH("Riesgo Bajo",E42)))</formula>
    </cfRule>
    <cfRule type="containsText" priority="5" dxfId="1" operator="containsText" stopIfTrue="1" text="Riesgo Alto">
      <formula>NOT(ISERROR(SEARCH("Riesgo Alto",E42)))</formula>
    </cfRule>
    <cfRule type="containsText" priority="6" dxfId="115" operator="containsText" stopIfTrue="1" text="Riesgo Extremo">
      <formula>NOT(ISERROR(SEARCH("Riesgo Extremo",E42)))</formula>
    </cfRule>
  </conditionalFormatting>
  <conditionalFormatting sqref="E42">
    <cfRule type="containsText" priority="1" dxfId="6" operator="containsText" stopIfTrue="1" text="Riesgo Extremo">
      <formula>NOT(ISERROR(SEARCH("Riesgo Extremo",E42)))</formula>
    </cfRule>
  </conditionalFormatting>
  <dataValidations count="9">
    <dataValidation type="list" allowBlank="1" showDropDown="1" showInputMessage="1" showErrorMessage="1" sqref="H24:H25 H27:H28 H30:H31 H42:H43 H36:H37 H39:H40 H33:H34">
      <formula1>PROBABILIDAD</formula1>
    </dataValidation>
    <dataValidation type="list" allowBlank="1" showDropDown="1" showInputMessage="1" showErrorMessage="1" sqref="I23:I43">
      <formula1>IMPACTO</formula1>
    </dataValidation>
    <dataValidation type="list" allowBlank="1" showInputMessage="1" showErrorMessage="1" errorTitle="Error" error="Esta opción no está permitida" sqref="Y23 Y26 Y29 Y32 Y35 Y38 Y41">
      <formula1>OPCIONESDEMANEJO</formula1>
    </dataValidation>
    <dataValidation type="list" allowBlank="1" showInputMessage="1" showErrorMessage="1" errorTitle="ERROR" error="Este valor no es permitido" sqref="F23 F26 F29 F32 F35 F38 F41">
      <formula1>EXISTENCONTROLES</formula1>
    </dataValidation>
    <dataValidation type="list" allowBlank="1" showInputMessage="1" showErrorMessage="1" sqref="J23:J43">
      <formula1>HerramientaControl</formula1>
    </dataValidation>
    <dataValidation type="list" allowBlank="1" showInputMessage="1" showErrorMessage="1" errorTitle="ERROR" error="Este valor no es permitido" sqref="K23:K43">
      <formula1>ManualesInstructivos</formula1>
    </dataValidation>
    <dataValidation type="list" allowBlank="1" showInputMessage="1" showErrorMessage="1" errorTitle="ERROR" error="Este valor no es permitido" sqref="L23:L43">
      <formula1>HerramientaEfectiva</formula1>
    </dataValidation>
    <dataValidation type="list" allowBlank="1" showInputMessage="1" showErrorMessage="1" errorTitle="ERROR" error="Este valor no es permitido" sqref="M23:M43">
      <formula1>ResponDefinidos</formula1>
    </dataValidation>
    <dataValidation type="list" allowBlank="1" showInputMessage="1" showErrorMessage="1" errorTitle="ERROR" error="Este valor no es permitido" sqref="N23:N43">
      <formula1>FrecuenciaSeguim</formula1>
    </dataValidation>
  </dataValidations>
  <printOptions horizontalCentered="1" verticalCentered="1"/>
  <pageMargins left="0.984251968503937" right="0" top="0" bottom="0" header="0" footer="0"/>
  <pageSetup horizontalDpi="600" verticalDpi="600" orientation="portrait" scale="50" r:id="rId4"/>
  <drawing r:id="rId3"/>
  <legacyDrawing r:id="rId2"/>
</worksheet>
</file>

<file path=xl/worksheets/sheet6.xml><?xml version="1.0" encoding="utf-8"?>
<worksheet xmlns="http://schemas.openxmlformats.org/spreadsheetml/2006/main" xmlns:r="http://schemas.openxmlformats.org/officeDocument/2006/relationships">
  <dimension ref="A1:L46"/>
  <sheetViews>
    <sheetView tabSelected="1" zoomScale="55" zoomScaleNormal="55" zoomScalePageLayoutView="0" workbookViewId="0" topLeftCell="A1">
      <selection activeCell="A6" sqref="A6"/>
    </sheetView>
  </sheetViews>
  <sheetFormatPr defaultColWidth="11.421875" defaultRowHeight="12.75"/>
  <cols>
    <col min="1" max="1" width="73.140625" style="313" customWidth="1"/>
    <col min="2" max="2" width="44.421875" style="313" customWidth="1"/>
    <col min="3" max="3" width="77.421875" style="313" customWidth="1"/>
    <col min="4" max="4" width="41.421875" style="313" customWidth="1"/>
    <col min="5" max="5" width="50.140625" style="313" customWidth="1"/>
    <col min="6" max="6" width="11.421875" style="313" customWidth="1"/>
    <col min="7" max="7" width="14.421875" style="313" customWidth="1"/>
    <col min="8" max="8" width="34.28125" style="313" customWidth="1"/>
    <col min="9" max="9" width="48.00390625" style="314" customWidth="1"/>
    <col min="10" max="10" width="27.140625" style="273" customWidth="1"/>
    <col min="11" max="11" width="29.8515625" style="273" customWidth="1"/>
    <col min="12" max="12" width="61.140625" style="271" customWidth="1"/>
    <col min="13" max="13" width="45.421875" style="271" customWidth="1"/>
    <col min="14" max="14" width="16.00390625" style="271" customWidth="1"/>
    <col min="15" max="19" width="11.421875" style="271" customWidth="1"/>
    <col min="20" max="20" width="26.8515625" style="271" customWidth="1"/>
    <col min="21" max="21" width="5.00390625" style="313" customWidth="1"/>
    <col min="22" max="22" width="11.421875" style="313" customWidth="1"/>
    <col min="23" max="23" width="45.421875" style="313" customWidth="1"/>
    <col min="24" max="24" width="13.421875" style="313" customWidth="1"/>
    <col min="25" max="25" width="11.421875" style="313" customWidth="1"/>
    <col min="26" max="26" width="14.140625" style="313" customWidth="1"/>
    <col min="27" max="27" width="13.140625" style="313" customWidth="1"/>
    <col min="28" max="28" width="11.421875" style="313" customWidth="1"/>
    <col min="29" max="29" width="15.8515625" style="313" customWidth="1"/>
    <col min="30" max="30" width="26.00390625" style="313" customWidth="1"/>
    <col min="31" max="16384" width="11.421875" style="313" customWidth="1"/>
  </cols>
  <sheetData>
    <row r="1" spans="9:11" s="271" customFormat="1" ht="20.25" thickBot="1">
      <c r="I1" s="272"/>
      <c r="J1" s="273"/>
      <c r="K1" s="273"/>
    </row>
    <row r="2" spans="1:12" s="271" customFormat="1" ht="20.25" thickBot="1">
      <c r="A2" s="855" t="s">
        <v>352</v>
      </c>
      <c r="B2" s="856"/>
      <c r="C2" s="856"/>
      <c r="D2" s="856"/>
      <c r="E2" s="856"/>
      <c r="F2" s="856"/>
      <c r="G2" s="856"/>
      <c r="H2" s="856"/>
      <c r="I2" s="856"/>
      <c r="J2" s="856"/>
      <c r="K2" s="856"/>
      <c r="L2" s="857"/>
    </row>
    <row r="3" spans="1:11" s="271" customFormat="1" ht="20.25" thickBot="1">
      <c r="A3" s="274"/>
      <c r="B3" s="275"/>
      <c r="C3" s="275"/>
      <c r="D3" s="275"/>
      <c r="E3" s="275"/>
      <c r="F3" s="275"/>
      <c r="G3" s="275"/>
      <c r="H3" s="275"/>
      <c r="I3" s="275"/>
      <c r="J3" s="276"/>
      <c r="K3" s="273"/>
    </row>
    <row r="4" spans="1:12" s="271" customFormat="1" ht="20.25" thickBot="1">
      <c r="A4" s="858" t="s">
        <v>333</v>
      </c>
      <c r="B4" s="859"/>
      <c r="C4" s="860"/>
      <c r="D4" s="861" t="s">
        <v>334</v>
      </c>
      <c r="E4" s="861" t="s">
        <v>10</v>
      </c>
      <c r="F4" s="864" t="s">
        <v>335</v>
      </c>
      <c r="G4" s="865"/>
      <c r="H4" s="865"/>
      <c r="I4" s="865"/>
      <c r="J4" s="865"/>
      <c r="K4" s="866"/>
      <c r="L4" s="277"/>
    </row>
    <row r="5" spans="1:12" s="271" customFormat="1" ht="77.25" customHeight="1" thickBot="1">
      <c r="A5" s="278" t="s">
        <v>353</v>
      </c>
      <c r="B5" s="279" t="s">
        <v>336</v>
      </c>
      <c r="C5" s="280" t="s">
        <v>337</v>
      </c>
      <c r="D5" s="862"/>
      <c r="E5" s="863"/>
      <c r="F5" s="281" t="s">
        <v>338</v>
      </c>
      <c r="G5" s="281" t="s">
        <v>339</v>
      </c>
      <c r="H5" s="281" t="s">
        <v>340</v>
      </c>
      <c r="I5" s="281" t="s">
        <v>338</v>
      </c>
      <c r="J5" s="281" t="s">
        <v>339</v>
      </c>
      <c r="K5" s="281" t="s">
        <v>341</v>
      </c>
      <c r="L5" s="282" t="s">
        <v>342</v>
      </c>
    </row>
    <row r="6" spans="1:12" s="271" customFormat="1" ht="115.5" customHeight="1" thickBot="1">
      <c r="A6" s="283" t="s">
        <v>354</v>
      </c>
      <c r="B6" s="284" t="s">
        <v>355</v>
      </c>
      <c r="C6" s="285" t="s">
        <v>356</v>
      </c>
      <c r="D6" s="286">
        <v>1</v>
      </c>
      <c r="E6" s="287" t="str">
        <f>'SEPG-F-007'!C10</f>
        <v>1. Desarticulación de la estratégia de la organización  y el Plan Estratégico de Tecnología de Información.</v>
      </c>
      <c r="F6" s="288">
        <f>'SPG-F-012'!N23</f>
        <v>3</v>
      </c>
      <c r="G6" s="289">
        <f>'SPG-F-012'!N24</f>
        <v>6</v>
      </c>
      <c r="H6" s="290" t="str">
        <f>'SPG-F-012'!Q23</f>
        <v>Riesgo Moderado (Z-7)</v>
      </c>
      <c r="I6" s="291">
        <f>'SPG-F-014'!S23</f>
        <v>1</v>
      </c>
      <c r="J6" s="291">
        <f>'SPG-F-014'!T23</f>
        <v>6</v>
      </c>
      <c r="K6" s="290" t="str">
        <f>'SPG-F-014'!V23</f>
        <v>Riesgo Bajo (Z-4)</v>
      </c>
      <c r="L6" s="292"/>
    </row>
    <row r="7" spans="1:12" s="271" customFormat="1" ht="111.75" customHeight="1" thickBot="1">
      <c r="A7" s="293" t="s">
        <v>357</v>
      </c>
      <c r="B7" s="294" t="s">
        <v>358</v>
      </c>
      <c r="C7" s="295" t="s">
        <v>359</v>
      </c>
      <c r="D7" s="296">
        <v>2</v>
      </c>
      <c r="E7" s="297" t="str">
        <f>'SEPG-F-007'!C11</f>
        <v>2. Incumplimiento normativo asociado TIC.</v>
      </c>
      <c r="F7" s="288">
        <f>'SPG-F-012'!N25</f>
        <v>2</v>
      </c>
      <c r="G7" s="334">
        <f>'SPG-F-012'!N26</f>
        <v>7</v>
      </c>
      <c r="H7" s="290" t="str">
        <f>'SPG-F-012'!Q25</f>
        <v>Riesgo Moderado (Z-9)</v>
      </c>
      <c r="I7" s="341">
        <f>'SPG-F-014'!S26</f>
        <v>1</v>
      </c>
      <c r="J7" s="341">
        <f>'SPG-F-014'!T26</f>
        <v>7</v>
      </c>
      <c r="K7" s="290" t="str">
        <f>'SPG-F-014'!V26</f>
        <v>Riesgo Moderado (Z-8)</v>
      </c>
      <c r="L7" s="298"/>
    </row>
    <row r="8" spans="1:12" s="271" customFormat="1" ht="128.25" customHeight="1" thickBot="1">
      <c r="A8" s="293" t="s">
        <v>360</v>
      </c>
      <c r="B8" s="294" t="s">
        <v>343</v>
      </c>
      <c r="C8" s="295" t="s">
        <v>361</v>
      </c>
      <c r="D8" s="296">
        <v>3</v>
      </c>
      <c r="E8" s="297" t="str">
        <f>'SEPG-F-007'!C12</f>
        <v>3. Indisponibilidad de los servicios  tecnológicos.</v>
      </c>
      <c r="F8" s="288">
        <f>'SPG-F-012'!N27</f>
        <v>2</v>
      </c>
      <c r="G8" s="334">
        <f>'SPG-F-012'!N28</f>
        <v>7</v>
      </c>
      <c r="H8" s="290" t="str">
        <f>'SPG-F-012'!Q27</f>
        <v>Riesgo Moderado (Z-9)</v>
      </c>
      <c r="I8" s="341">
        <f>'SPG-F-014'!S29</f>
        <v>1</v>
      </c>
      <c r="J8" s="341">
        <f>'SPG-F-014'!T29</f>
        <v>7</v>
      </c>
      <c r="K8" s="290" t="str">
        <f>'SPG-F-014'!V29</f>
        <v>Riesgo Moderado (Z-8)</v>
      </c>
      <c r="L8" s="299"/>
    </row>
    <row r="9" spans="1:12" s="271" customFormat="1" ht="163.5" customHeight="1" thickBot="1">
      <c r="A9" s="293" t="s">
        <v>362</v>
      </c>
      <c r="B9" s="294" t="s">
        <v>358</v>
      </c>
      <c r="C9" s="295" t="s">
        <v>363</v>
      </c>
      <c r="D9" s="300">
        <v>4</v>
      </c>
      <c r="E9" s="297" t="str">
        <f>'SEPG-F-007'!C13</f>
        <v>4. Reducción de recursos presupuestales por inadecuada ejecución presupuestal.</v>
      </c>
      <c r="F9" s="288">
        <f>'SPG-F-012'!N29</f>
        <v>2</v>
      </c>
      <c r="G9" s="334">
        <f>'SPG-F-012'!N30</f>
        <v>6</v>
      </c>
      <c r="H9" s="290" t="str">
        <f>'SPG-F-012'!Q29</f>
        <v>Riesgo Bajo (Z-5)</v>
      </c>
      <c r="I9" s="341">
        <f>'SPG-F-014'!S32</f>
        <v>1</v>
      </c>
      <c r="J9" s="341">
        <f>'SPG-F-014'!T32</f>
        <v>6</v>
      </c>
      <c r="K9" s="290" t="str">
        <f>'SPG-F-014'!V32</f>
        <v>Riesgo Bajo (Z-4)</v>
      </c>
      <c r="L9" s="299"/>
    </row>
    <row r="10" spans="1:12" s="271" customFormat="1" ht="163.5" customHeight="1" thickBot="1">
      <c r="A10" s="293" t="s">
        <v>270</v>
      </c>
      <c r="B10" s="294" t="s">
        <v>364</v>
      </c>
      <c r="C10" s="295" t="s">
        <v>363</v>
      </c>
      <c r="D10" s="300">
        <v>5</v>
      </c>
      <c r="E10" s="297" t="str">
        <f>'SEPG-F-007'!C14</f>
        <v>5. Incumplimiento del plan de acción de TI.</v>
      </c>
      <c r="F10" s="288">
        <f>'SPG-F-012'!N31</f>
        <v>2</v>
      </c>
      <c r="G10" s="334">
        <f>'SPG-F-012'!N32</f>
        <v>7</v>
      </c>
      <c r="H10" s="290" t="str">
        <f>'SPG-F-012'!Q31</f>
        <v>Riesgo Moderado (Z-9)</v>
      </c>
      <c r="I10" s="341">
        <f>'SPG-F-014'!S35</f>
        <v>1</v>
      </c>
      <c r="J10" s="341">
        <f>'SPG-F-014'!T35</f>
        <v>7</v>
      </c>
      <c r="K10" s="290" t="str">
        <f>'SPG-F-014'!V35</f>
        <v>Riesgo Moderado (Z-8)</v>
      </c>
      <c r="L10" s="299"/>
    </row>
    <row r="11" spans="1:12" s="271" customFormat="1" ht="84.75" customHeight="1" thickBot="1">
      <c r="A11" s="293" t="s">
        <v>365</v>
      </c>
      <c r="B11" s="294" t="s">
        <v>364</v>
      </c>
      <c r="C11" s="295" t="s">
        <v>361</v>
      </c>
      <c r="D11" s="300">
        <v>6</v>
      </c>
      <c r="E11" s="297" t="str">
        <f>'SEPG-F-007'!C15</f>
        <v>6. Pérdida de la confidencialidad e integridad de la información.</v>
      </c>
      <c r="F11" s="288">
        <f>'SPG-F-012'!N33</f>
        <v>3</v>
      </c>
      <c r="G11" s="334">
        <f>'SPG-F-012'!N34</f>
        <v>11</v>
      </c>
      <c r="H11" s="290" t="str">
        <f>'SPG-F-012'!Q33</f>
        <v>Riesgo Extremo (Z-19)</v>
      </c>
      <c r="I11" s="341">
        <f>'SPG-F-014'!S38</f>
        <v>1</v>
      </c>
      <c r="J11" s="341">
        <f>'SPG-F-014'!T38</f>
        <v>11</v>
      </c>
      <c r="K11" s="290" t="str">
        <f>'SPG-F-014'!V38</f>
        <v>Riesgo Alto (Z-15)</v>
      </c>
      <c r="L11" s="299"/>
    </row>
    <row r="12" spans="1:12" s="271" customFormat="1" ht="126" customHeight="1" thickBot="1">
      <c r="A12" s="293"/>
      <c r="B12" s="294"/>
      <c r="C12" s="295"/>
      <c r="D12" s="300">
        <v>7</v>
      </c>
      <c r="E12" s="297" t="str">
        <f>'SEPG-F-007'!C16</f>
        <v>7. No cumplir con los objetivos de los proyectos TI.</v>
      </c>
      <c r="F12" s="288">
        <f>'SPG-F-012'!N35</f>
        <v>3</v>
      </c>
      <c r="G12" s="334">
        <f>'SPG-F-012'!N36</f>
        <v>7</v>
      </c>
      <c r="H12" s="290" t="str">
        <f>'SPG-F-012'!Q35</f>
        <v>Riesgo Alto (Z-13)</v>
      </c>
      <c r="I12" s="341">
        <f>'SPG-F-014'!S41</f>
        <v>1</v>
      </c>
      <c r="J12" s="341">
        <f>'SPG-F-014'!T41</f>
        <v>7</v>
      </c>
      <c r="K12" s="290" t="str">
        <f>'SPG-F-014'!V41</f>
        <v>Riesgo Moderado (Z-8)</v>
      </c>
      <c r="L12" s="299"/>
    </row>
    <row r="13" spans="1:12" s="271" customFormat="1" ht="20.25" thickBot="1">
      <c r="A13" s="878"/>
      <c r="B13" s="879"/>
      <c r="C13" s="880"/>
      <c r="D13" s="867" t="s">
        <v>334</v>
      </c>
      <c r="E13" s="861" t="s">
        <v>4</v>
      </c>
      <c r="F13" s="890" t="s">
        <v>335</v>
      </c>
      <c r="G13" s="890"/>
      <c r="H13" s="890"/>
      <c r="I13" s="890"/>
      <c r="J13" s="890"/>
      <c r="K13" s="870"/>
      <c r="L13" s="861" t="s">
        <v>342</v>
      </c>
    </row>
    <row r="14" spans="1:12" s="271" customFormat="1" ht="115.5" customHeight="1" thickBot="1">
      <c r="A14" s="881"/>
      <c r="B14" s="882"/>
      <c r="C14" s="883"/>
      <c r="D14" s="863"/>
      <c r="E14" s="862"/>
      <c r="F14" s="869" t="s">
        <v>344</v>
      </c>
      <c r="G14" s="870"/>
      <c r="H14" s="869" t="s">
        <v>345</v>
      </c>
      <c r="I14" s="870"/>
      <c r="J14" s="869" t="s">
        <v>346</v>
      </c>
      <c r="K14" s="870"/>
      <c r="L14" s="868"/>
    </row>
    <row r="15" spans="1:12" s="271" customFormat="1" ht="69.75" customHeight="1">
      <c r="A15" s="881"/>
      <c r="B15" s="882"/>
      <c r="C15" s="883"/>
      <c r="D15" s="867">
        <v>1</v>
      </c>
      <c r="E15" s="888" t="s">
        <v>309</v>
      </c>
      <c r="F15" s="844" t="s">
        <v>133</v>
      </c>
      <c r="G15" s="845"/>
      <c r="H15" s="844" t="s">
        <v>133</v>
      </c>
      <c r="I15" s="845"/>
      <c r="J15" s="844" t="s">
        <v>366</v>
      </c>
      <c r="K15" s="845"/>
      <c r="L15" s="873"/>
    </row>
    <row r="16" spans="1:12" s="271" customFormat="1" ht="49.5" customHeight="1" thickBot="1">
      <c r="A16" s="884"/>
      <c r="B16" s="885"/>
      <c r="C16" s="886"/>
      <c r="D16" s="887"/>
      <c r="E16" s="889"/>
      <c r="F16" s="846"/>
      <c r="G16" s="847"/>
      <c r="H16" s="846"/>
      <c r="I16" s="847"/>
      <c r="J16" s="846"/>
      <c r="K16" s="847"/>
      <c r="L16" s="874"/>
    </row>
    <row r="17" spans="1:12" s="271" customFormat="1" ht="19.5">
      <c r="A17" s="274"/>
      <c r="B17" s="275"/>
      <c r="C17" s="275"/>
      <c r="D17" s="301"/>
      <c r="E17" s="302"/>
      <c r="F17" s="876"/>
      <c r="G17" s="877"/>
      <c r="H17" s="876"/>
      <c r="I17" s="877"/>
      <c r="J17" s="876"/>
      <c r="K17" s="877"/>
      <c r="L17" s="874"/>
    </row>
    <row r="18" spans="1:12" s="271" customFormat="1" ht="20.25" thickBot="1">
      <c r="A18" s="274"/>
      <c r="B18" s="275"/>
      <c r="C18" s="275"/>
      <c r="D18" s="303"/>
      <c r="E18" s="304"/>
      <c r="F18" s="850"/>
      <c r="G18" s="851"/>
      <c r="H18" s="850"/>
      <c r="I18" s="851"/>
      <c r="J18" s="850"/>
      <c r="K18" s="851"/>
      <c r="L18" s="875"/>
    </row>
    <row r="19" spans="1:11" s="271" customFormat="1" ht="19.5">
      <c r="A19" s="306"/>
      <c r="B19" s="305"/>
      <c r="C19" s="305"/>
      <c r="D19" s="305"/>
      <c r="E19" s="305"/>
      <c r="F19" s="305"/>
      <c r="G19" s="305"/>
      <c r="H19" s="305"/>
      <c r="I19" s="273"/>
      <c r="J19" s="273"/>
      <c r="K19" s="273"/>
    </row>
    <row r="20" spans="9:11" s="271" customFormat="1" ht="20.25" thickBot="1">
      <c r="I20" s="272"/>
      <c r="J20" s="273"/>
      <c r="K20" s="273"/>
    </row>
    <row r="21" spans="1:10" s="271" customFormat="1" ht="47.25" customHeight="1" thickBot="1">
      <c r="A21" s="331" t="s">
        <v>166</v>
      </c>
      <c r="B21" s="332"/>
      <c r="C21" s="332"/>
      <c r="D21" s="333"/>
      <c r="E21" s="852" t="s">
        <v>6</v>
      </c>
      <c r="F21" s="853"/>
      <c r="G21" s="853"/>
      <c r="H21" s="854"/>
      <c r="I21" s="852" t="s">
        <v>16</v>
      </c>
      <c r="J21" s="854"/>
    </row>
    <row r="22" spans="1:10" s="271" customFormat="1" ht="39.75" thickBot="1">
      <c r="A22" s="834" t="s">
        <v>7</v>
      </c>
      <c r="B22" s="835"/>
      <c r="C22" s="325" t="s">
        <v>280</v>
      </c>
      <c r="D22" s="326"/>
      <c r="E22" s="834" t="s">
        <v>17</v>
      </c>
      <c r="F22" s="835"/>
      <c r="G22" s="834" t="s">
        <v>280</v>
      </c>
      <c r="H22" s="835"/>
      <c r="I22" s="307" t="s">
        <v>18</v>
      </c>
      <c r="J22" s="308" t="s">
        <v>280</v>
      </c>
    </row>
    <row r="23" spans="1:10" s="271" customFormat="1" ht="33" customHeight="1">
      <c r="A23" s="836" t="s">
        <v>367</v>
      </c>
      <c r="B23" s="837"/>
      <c r="C23" s="327">
        <v>43455</v>
      </c>
      <c r="D23" s="328"/>
      <c r="E23" s="838" t="s">
        <v>368</v>
      </c>
      <c r="F23" s="839"/>
      <c r="G23" s="840"/>
      <c r="H23" s="841"/>
      <c r="I23" s="848" t="s">
        <v>369</v>
      </c>
      <c r="J23" s="871"/>
    </row>
    <row r="24" spans="1:10" s="271" customFormat="1" ht="39.75" customHeight="1">
      <c r="A24" s="832" t="s">
        <v>370</v>
      </c>
      <c r="B24" s="833"/>
      <c r="C24" s="329" t="s">
        <v>371</v>
      </c>
      <c r="D24" s="330"/>
      <c r="E24" s="838" t="s">
        <v>372</v>
      </c>
      <c r="F24" s="839"/>
      <c r="G24" s="842"/>
      <c r="H24" s="843"/>
      <c r="I24" s="849"/>
      <c r="J24" s="872"/>
    </row>
    <row r="25" spans="1:10" s="271" customFormat="1" ht="44.25" customHeight="1">
      <c r="A25" s="832" t="s">
        <v>373</v>
      </c>
      <c r="B25" s="833"/>
      <c r="C25" s="329">
        <v>43455</v>
      </c>
      <c r="D25" s="330"/>
      <c r="E25" s="309" t="s">
        <v>374</v>
      </c>
      <c r="F25" s="310"/>
      <c r="G25" s="842"/>
      <c r="H25" s="843"/>
      <c r="I25" s="311"/>
      <c r="J25" s="311"/>
    </row>
    <row r="26" spans="1:10" s="271" customFormat="1" ht="42" customHeight="1">
      <c r="A26" s="832" t="s">
        <v>375</v>
      </c>
      <c r="B26" s="833"/>
      <c r="C26" s="329">
        <v>43455</v>
      </c>
      <c r="D26" s="330"/>
      <c r="E26" s="309" t="s">
        <v>347</v>
      </c>
      <c r="F26" s="310"/>
      <c r="G26" s="842"/>
      <c r="H26" s="843"/>
      <c r="I26" s="312"/>
      <c r="J26" s="312"/>
    </row>
    <row r="27" spans="9:11" s="271" customFormat="1" ht="19.5">
      <c r="I27" s="272"/>
      <c r="J27" s="273"/>
      <c r="K27" s="273"/>
    </row>
    <row r="28" spans="9:11" s="271" customFormat="1" ht="19.5">
      <c r="I28" s="272"/>
      <c r="J28" s="273"/>
      <c r="K28" s="273"/>
    </row>
    <row r="29" spans="9:11" s="271" customFormat="1" ht="19.5">
      <c r="I29" s="272"/>
      <c r="J29" s="273"/>
      <c r="K29" s="273"/>
    </row>
    <row r="30" spans="9:11" s="271" customFormat="1" ht="19.5">
      <c r="I30" s="272"/>
      <c r="J30" s="273"/>
      <c r="K30" s="273"/>
    </row>
    <row r="31" spans="9:11" s="271" customFormat="1" ht="19.5">
      <c r="I31" s="272"/>
      <c r="J31" s="273"/>
      <c r="K31" s="273"/>
    </row>
    <row r="32" spans="9:11" s="271" customFormat="1" ht="19.5">
      <c r="I32" s="272"/>
      <c r="J32" s="273"/>
      <c r="K32" s="273"/>
    </row>
    <row r="33" spans="9:11" s="271" customFormat="1" ht="19.5">
      <c r="I33" s="272"/>
      <c r="J33" s="273"/>
      <c r="K33" s="273"/>
    </row>
    <row r="34" spans="9:11" s="271" customFormat="1" ht="19.5">
      <c r="I34" s="272"/>
      <c r="J34" s="273"/>
      <c r="K34" s="273"/>
    </row>
    <row r="35" spans="9:11" s="271" customFormat="1" ht="19.5">
      <c r="I35" s="272"/>
      <c r="J35" s="273"/>
      <c r="K35" s="273"/>
    </row>
    <row r="36" spans="9:11" s="271" customFormat="1" ht="19.5">
      <c r="I36" s="272"/>
      <c r="J36" s="273"/>
      <c r="K36" s="273"/>
    </row>
    <row r="37" spans="9:11" s="271" customFormat="1" ht="19.5">
      <c r="I37" s="272"/>
      <c r="J37" s="273"/>
      <c r="K37" s="273"/>
    </row>
    <row r="38" spans="9:11" s="271" customFormat="1" ht="19.5">
      <c r="I38" s="272"/>
      <c r="J38" s="273"/>
      <c r="K38" s="273"/>
    </row>
    <row r="39" spans="9:11" s="271" customFormat="1" ht="19.5">
      <c r="I39" s="272"/>
      <c r="J39" s="273"/>
      <c r="K39" s="273"/>
    </row>
    <row r="40" spans="9:11" s="271" customFormat="1" ht="19.5">
      <c r="I40" s="272"/>
      <c r="J40" s="273"/>
      <c r="K40" s="273"/>
    </row>
    <row r="41" spans="9:11" s="271" customFormat="1" ht="19.5">
      <c r="I41" s="272"/>
      <c r="J41" s="273"/>
      <c r="K41" s="273"/>
    </row>
    <row r="42" spans="9:11" s="271" customFormat="1" ht="19.5">
      <c r="I42" s="272"/>
      <c r="J42" s="273"/>
      <c r="K42" s="273"/>
    </row>
    <row r="43" spans="9:11" s="271" customFormat="1" ht="19.5">
      <c r="I43" s="272"/>
      <c r="J43" s="273"/>
      <c r="K43" s="273"/>
    </row>
    <row r="44" spans="9:11" s="271" customFormat="1" ht="19.5">
      <c r="I44" s="272"/>
      <c r="J44" s="273"/>
      <c r="K44" s="273"/>
    </row>
    <row r="45" spans="9:11" s="271" customFormat="1" ht="19.5">
      <c r="I45" s="272"/>
      <c r="J45" s="273"/>
      <c r="K45" s="273"/>
    </row>
    <row r="46" spans="9:11" s="271" customFormat="1" ht="19.5">
      <c r="I46" s="272"/>
      <c r="J46" s="273"/>
      <c r="K46" s="273"/>
    </row>
  </sheetData>
  <sheetProtection/>
  <mergeCells count="42">
    <mergeCell ref="D15:D16"/>
    <mergeCell ref="E15:E16"/>
    <mergeCell ref="F15:G16"/>
    <mergeCell ref="J18:K18"/>
    <mergeCell ref="F13:K13"/>
    <mergeCell ref="J14:K14"/>
    <mergeCell ref="J23:J24"/>
    <mergeCell ref="A24:B24"/>
    <mergeCell ref="L15:L18"/>
    <mergeCell ref="J17:K17"/>
    <mergeCell ref="I21:J21"/>
    <mergeCell ref="J15:K16"/>
    <mergeCell ref="F17:G17"/>
    <mergeCell ref="H17:I17"/>
    <mergeCell ref="A13:C16"/>
    <mergeCell ref="E24:F24"/>
    <mergeCell ref="A2:L2"/>
    <mergeCell ref="A4:C4"/>
    <mergeCell ref="D4:D5"/>
    <mergeCell ref="E4:E5"/>
    <mergeCell ref="F4:K4"/>
    <mergeCell ref="D13:D14"/>
    <mergeCell ref="E13:E14"/>
    <mergeCell ref="L13:L14"/>
    <mergeCell ref="F14:G14"/>
    <mergeCell ref="H14:I14"/>
    <mergeCell ref="G24:H24"/>
    <mergeCell ref="H15:I16"/>
    <mergeCell ref="I23:I24"/>
    <mergeCell ref="F18:G18"/>
    <mergeCell ref="H18:I18"/>
    <mergeCell ref="E21:H21"/>
    <mergeCell ref="A25:B25"/>
    <mergeCell ref="A26:B26"/>
    <mergeCell ref="A22:B22"/>
    <mergeCell ref="E22:F22"/>
    <mergeCell ref="G22:H22"/>
    <mergeCell ref="A23:B23"/>
    <mergeCell ref="E23:F23"/>
    <mergeCell ref="G23:H23"/>
    <mergeCell ref="G25:H25"/>
    <mergeCell ref="G26:H26"/>
  </mergeCells>
  <conditionalFormatting sqref="H6:H12">
    <cfRule type="containsText" priority="98" dxfId="1" operator="containsText" stopIfTrue="1" text="Riesgo Alto">
      <formula>NOT(ISERROR(SEARCH("Riesgo Alto",H6)))</formula>
    </cfRule>
    <cfRule type="containsText" priority="99" dxfId="0" operator="containsText" stopIfTrue="1" text="Riesgo Moderado">
      <formula>NOT(ISERROR(SEARCH("Riesgo Moderado",H6)))</formula>
    </cfRule>
    <cfRule type="containsText" priority="100" dxfId="7" operator="containsText" stopIfTrue="1" text="Riesgo Bajo">
      <formula>NOT(ISERROR(SEARCH("Riesgo Bajo",H6)))</formula>
    </cfRule>
    <cfRule type="containsText" priority="101" dxfId="1" operator="containsText" stopIfTrue="1" text="Riesgo Alto">
      <formula>NOT(ISERROR(SEARCH("Riesgo Alto",H6)))</formula>
    </cfRule>
    <cfRule type="containsText" priority="102" dxfId="115" operator="containsText" stopIfTrue="1" text="Riesgo Extremo">
      <formula>NOT(ISERROR(SEARCH("Riesgo Extremo",H6)))</formula>
    </cfRule>
  </conditionalFormatting>
  <conditionalFormatting sqref="H6:H12">
    <cfRule type="containsText" priority="97" dxfId="6" operator="containsText" stopIfTrue="1" text="Riesgo Extremo">
      <formula>NOT(ISERROR(SEARCH("Riesgo Extremo",H6)))</formula>
    </cfRule>
  </conditionalFormatting>
  <conditionalFormatting sqref="K6:K12">
    <cfRule type="containsText" priority="92" dxfId="1" operator="containsText" stopIfTrue="1" text="Riesgo Alto">
      <formula>NOT(ISERROR(SEARCH("Riesgo Alto",K6)))</formula>
    </cfRule>
    <cfRule type="containsText" priority="93" dxfId="0" operator="containsText" stopIfTrue="1" text="Riesgo Moderado">
      <formula>NOT(ISERROR(SEARCH("Riesgo Moderado",K6)))</formula>
    </cfRule>
    <cfRule type="containsText" priority="94" dxfId="7" operator="containsText" stopIfTrue="1" text="Riesgo Bajo">
      <formula>NOT(ISERROR(SEARCH("Riesgo Bajo",K6)))</formula>
    </cfRule>
    <cfRule type="containsText" priority="95" dxfId="1" operator="containsText" stopIfTrue="1" text="Riesgo Alto">
      <formula>NOT(ISERROR(SEARCH("Riesgo Alto",K6)))</formula>
    </cfRule>
    <cfRule type="containsText" priority="96" dxfId="115" operator="containsText" stopIfTrue="1" text="Riesgo Extremo">
      <formula>NOT(ISERROR(SEARCH("Riesgo Extremo",K6)))</formula>
    </cfRule>
  </conditionalFormatting>
  <conditionalFormatting sqref="K6:K12">
    <cfRule type="containsText" priority="91" dxfId="6" operator="containsText" stopIfTrue="1" text="Riesgo Extremo">
      <formula>NOT(ISERROR(SEARCH("Riesgo Extremo",K6)))</formula>
    </cfRule>
  </conditionalFormatting>
  <dataValidations count="2">
    <dataValidation type="list" allowBlank="1" showInputMessage="1" showErrorMessage="1" sqref="W12:W29 M12:M29 O12:O29 Q12:Q29 S12:S29 U12:U29 I14:I29 K14:K29 G14:G29 E14:E29">
      <formula1>$E$10:$E$13</formula1>
    </dataValidation>
    <dataValidation type="list" allowBlank="1" showInputMessage="1" showErrorMessage="1" sqref="N12:N29 P12:P29 R12:R29 T12:T29 V12:V29 J14:J29 L14:L29 H14:H29 F14:F29 D14:D29">
      <formula1>$D$10:$D$13</formula1>
    </dataValidation>
  </dataValidations>
  <printOptions/>
  <pageMargins left="0.75" right="0.75" top="1" bottom="1" header="0.3" footer="0.3"/>
  <pageSetup orientation="portrait" paperSize="9"/>
</worksheet>
</file>

<file path=xl/worksheets/sheet7.xml><?xml version="1.0" encoding="utf-8"?>
<worksheet xmlns="http://schemas.openxmlformats.org/spreadsheetml/2006/main" xmlns:r="http://schemas.openxmlformats.org/officeDocument/2006/relationships">
  <sheetPr codeName="Hoja7">
    <tabColor theme="0"/>
    <pageSetUpPr fitToPage="1"/>
  </sheetPr>
  <dimension ref="B2:U28"/>
  <sheetViews>
    <sheetView zoomScalePageLayoutView="0" workbookViewId="0" topLeftCell="A4">
      <selection activeCell="H14" sqref="H14"/>
    </sheetView>
  </sheetViews>
  <sheetFormatPr defaultColWidth="11.421875" defaultRowHeight="12.75"/>
  <cols>
    <col min="1" max="1" width="7.00390625" style="0" customWidth="1"/>
    <col min="2" max="3" width="9.421875" style="0" customWidth="1"/>
    <col min="4" max="4" width="27.28125" style="0" customWidth="1"/>
    <col min="5" max="5" width="13.7109375" style="0" customWidth="1"/>
    <col min="6" max="6" width="26.140625" style="0" customWidth="1"/>
    <col min="7" max="7" width="16.421875" style="0" customWidth="1"/>
    <col min="8" max="8" width="21.28125" style="0" bestFit="1" customWidth="1"/>
    <col min="9" max="9" width="21.421875" style="0" customWidth="1"/>
    <col min="10" max="10" width="22.8515625" style="0" customWidth="1"/>
    <col min="11" max="12" width="19.421875" style="0" customWidth="1"/>
    <col min="13" max="13" width="24.00390625" style="0" customWidth="1"/>
    <col min="14" max="14" width="51.28125" style="0" customWidth="1"/>
    <col min="15" max="16" width="22.00390625" style="0" customWidth="1"/>
    <col min="17" max="20" width="26.28125" style="0" customWidth="1"/>
    <col min="21" max="21" width="22.00390625" style="0" customWidth="1"/>
  </cols>
  <sheetData>
    <row r="2" spans="2:21" ht="22.5" customHeight="1">
      <c r="B2" s="927"/>
      <c r="C2" s="927"/>
      <c r="D2" s="927"/>
      <c r="E2" s="927"/>
      <c r="F2" s="927"/>
      <c r="G2" s="922" t="s">
        <v>0</v>
      </c>
      <c r="H2" s="923"/>
      <c r="I2" s="923"/>
      <c r="J2" s="923"/>
      <c r="K2" s="923"/>
      <c r="L2" s="923"/>
      <c r="M2" s="923"/>
      <c r="N2" s="923"/>
      <c r="O2" s="923"/>
      <c r="P2" s="924"/>
      <c r="Q2" s="931" t="s">
        <v>153</v>
      </c>
      <c r="R2" s="931"/>
      <c r="S2" s="931"/>
      <c r="T2" s="931"/>
      <c r="U2" s="931"/>
    </row>
    <row r="3" spans="2:21" ht="22.5" customHeight="1">
      <c r="B3" s="927"/>
      <c r="C3" s="927"/>
      <c r="D3" s="927"/>
      <c r="E3" s="927"/>
      <c r="F3" s="927"/>
      <c r="G3" s="922" t="s">
        <v>1</v>
      </c>
      <c r="H3" s="923"/>
      <c r="I3" s="923"/>
      <c r="J3" s="923"/>
      <c r="K3" s="923"/>
      <c r="L3" s="923"/>
      <c r="M3" s="923"/>
      <c r="N3" s="923"/>
      <c r="O3" s="923"/>
      <c r="P3" s="924"/>
      <c r="Q3" s="932" t="s">
        <v>154</v>
      </c>
      <c r="R3" s="932"/>
      <c r="S3" s="932"/>
      <c r="T3" s="932"/>
      <c r="U3" s="932"/>
    </row>
    <row r="4" spans="2:21" ht="22.5" customHeight="1">
      <c r="B4" s="927"/>
      <c r="C4" s="927"/>
      <c r="D4" s="927"/>
      <c r="E4" s="927"/>
      <c r="F4" s="927"/>
      <c r="G4" s="922" t="s">
        <v>2</v>
      </c>
      <c r="H4" s="923"/>
      <c r="I4" s="923"/>
      <c r="J4" s="923"/>
      <c r="K4" s="923"/>
      <c r="L4" s="923"/>
      <c r="M4" s="923"/>
      <c r="N4" s="923"/>
      <c r="O4" s="923"/>
      <c r="P4" s="924"/>
      <c r="Q4" s="921" t="s">
        <v>155</v>
      </c>
      <c r="R4" s="921"/>
      <c r="S4" s="921"/>
      <c r="T4" s="921"/>
      <c r="U4" s="921"/>
    </row>
    <row r="5" spans="2:21" ht="22.5" customHeight="1">
      <c r="B5" s="927"/>
      <c r="C5" s="927"/>
      <c r="D5" s="927"/>
      <c r="E5" s="927"/>
      <c r="F5" s="927"/>
      <c r="G5" s="922" t="s">
        <v>156</v>
      </c>
      <c r="H5" s="923"/>
      <c r="I5" s="923"/>
      <c r="J5" s="923"/>
      <c r="K5" s="923"/>
      <c r="L5" s="923"/>
      <c r="M5" s="923"/>
      <c r="N5" s="923"/>
      <c r="O5" s="923"/>
      <c r="P5" s="924"/>
      <c r="Q5" s="925" t="s">
        <v>19</v>
      </c>
      <c r="R5" s="925"/>
      <c r="S5" s="925"/>
      <c r="T5" s="925"/>
      <c r="U5" s="925"/>
    </row>
    <row r="7" spans="2:14" ht="16.5" customHeight="1">
      <c r="B7" s="44"/>
      <c r="C7" s="44"/>
      <c r="D7" s="44"/>
      <c r="E7" s="44"/>
      <c r="F7" s="45"/>
      <c r="G7" s="45"/>
      <c r="H7" s="21"/>
      <c r="I7" s="21"/>
      <c r="J7" s="21"/>
      <c r="K7" s="21"/>
      <c r="L7" s="21"/>
      <c r="M7" s="21"/>
      <c r="N7" s="21"/>
    </row>
    <row r="8" spans="2:20" ht="25.5" customHeight="1">
      <c r="B8" s="95" t="s">
        <v>157</v>
      </c>
      <c r="C8" s="96"/>
      <c r="D8" s="96"/>
      <c r="E8" s="52"/>
      <c r="F8" s="52"/>
      <c r="G8" s="52"/>
      <c r="H8" s="52"/>
      <c r="I8" s="52"/>
      <c r="J8" s="52"/>
      <c r="K8" s="52"/>
      <c r="L8" s="53"/>
      <c r="M8" s="928" t="s">
        <v>134</v>
      </c>
      <c r="N8" s="929"/>
      <c r="O8" s="929"/>
      <c r="P8" s="929"/>
      <c r="Q8" s="929"/>
      <c r="R8" s="929"/>
      <c r="S8" s="929"/>
      <c r="T8" s="929"/>
    </row>
    <row r="9" spans="2:20" s="2" customFormat="1" ht="24.75" customHeight="1">
      <c r="B9" s="54"/>
      <c r="C9" s="55"/>
      <c r="D9" s="55"/>
      <c r="E9" s="55"/>
      <c r="F9" s="55"/>
      <c r="G9" s="55"/>
      <c r="H9" s="55"/>
      <c r="I9" s="55"/>
      <c r="J9" s="55"/>
      <c r="K9" s="55"/>
      <c r="L9" s="56"/>
      <c r="M9" s="930" t="s">
        <v>158</v>
      </c>
      <c r="N9" s="911" t="s">
        <v>136</v>
      </c>
      <c r="O9" s="911"/>
      <c r="P9" s="911"/>
      <c r="Q9" s="911" t="s">
        <v>137</v>
      </c>
      <c r="R9" s="911"/>
      <c r="S9" s="909" t="s">
        <v>138</v>
      </c>
      <c r="T9" s="909" t="s">
        <v>159</v>
      </c>
    </row>
    <row r="10" spans="2:20" s="4" customFormat="1" ht="39.75" customHeight="1">
      <c r="B10" s="3" t="s">
        <v>9</v>
      </c>
      <c r="C10" s="3" t="s">
        <v>160</v>
      </c>
      <c r="D10" s="3" t="s">
        <v>139</v>
      </c>
      <c r="E10" s="10" t="s">
        <v>10</v>
      </c>
      <c r="F10" s="7" t="s">
        <v>45</v>
      </c>
      <c r="G10" s="7" t="s">
        <v>44</v>
      </c>
      <c r="H10" s="7" t="s">
        <v>161</v>
      </c>
      <c r="I10" s="7" t="s">
        <v>162</v>
      </c>
      <c r="J10" s="7" t="s">
        <v>163</v>
      </c>
      <c r="K10" s="7" t="s">
        <v>13</v>
      </c>
      <c r="L10" s="7" t="s">
        <v>141</v>
      </c>
      <c r="M10" s="910"/>
      <c r="N10" s="88" t="s">
        <v>39</v>
      </c>
      <c r="O10" s="88" t="s">
        <v>142</v>
      </c>
      <c r="P10" s="88" t="s">
        <v>143</v>
      </c>
      <c r="Q10" s="88" t="s">
        <v>144</v>
      </c>
      <c r="R10" s="88" t="s">
        <v>145</v>
      </c>
      <c r="S10" s="910"/>
      <c r="T10" s="910"/>
    </row>
    <row r="11" spans="2:20" ht="24" customHeight="1">
      <c r="B11" s="902">
        <f>'SEPG-F-007'!B17</f>
        <v>0</v>
      </c>
      <c r="C11" s="902"/>
      <c r="D11" s="906" t="e">
        <f>'SEPG-F-007'!#REF!</f>
        <v>#REF!</v>
      </c>
      <c r="E11" s="897" t="e">
        <f>'SEPG-F-007'!#REF!</f>
        <v>#REF!</v>
      </c>
      <c r="F11" s="86" t="e">
        <f>#REF!</f>
        <v>#REF!</v>
      </c>
      <c r="G11" s="86" t="e">
        <f>#REF!</f>
        <v>#REF!</v>
      </c>
      <c r="H11" s="87" t="e">
        <f>#REF!</f>
        <v>#REF!</v>
      </c>
      <c r="I11" s="97" t="str">
        <f>'SPG-F-014'!H23</f>
        <v>X</v>
      </c>
      <c r="J11" s="87">
        <f>'SPG-F-014'!R23</f>
        <v>-2</v>
      </c>
      <c r="K11" s="905">
        <f>'SEPG-F-007'!N17</f>
        <v>0</v>
      </c>
      <c r="L11" s="894" t="s">
        <v>146</v>
      </c>
      <c r="M11" s="891" t="e">
        <f>#REF!</f>
        <v>#REF!</v>
      </c>
      <c r="N11" s="891" t="e">
        <f>#REF!</f>
        <v>#REF!</v>
      </c>
      <c r="O11" s="891" t="e">
        <f>#REF!</f>
        <v>#REF!</v>
      </c>
      <c r="P11" s="891" t="e">
        <f>#REF!</f>
        <v>#REF!</v>
      </c>
      <c r="Q11" s="891" t="e">
        <f>#REF!</f>
        <v>#REF!</v>
      </c>
      <c r="R11" s="891" t="e">
        <f>#REF!</f>
        <v>#REF!</v>
      </c>
      <c r="S11" s="891" t="e">
        <f>#REF!</f>
        <v>#REF!</v>
      </c>
      <c r="T11" s="891"/>
    </row>
    <row r="12" spans="2:20" ht="24" customHeight="1">
      <c r="B12" s="903"/>
      <c r="C12" s="903"/>
      <c r="D12" s="907"/>
      <c r="E12" s="898"/>
      <c r="F12" s="900" t="e">
        <f>#REF!</f>
        <v>#REF!</v>
      </c>
      <c r="G12" s="900" t="e">
        <f>#REF!</f>
        <v>#REF!</v>
      </c>
      <c r="H12" s="900" t="e">
        <f>#REF!</f>
        <v>#REF!</v>
      </c>
      <c r="I12" s="98" t="str">
        <f>'SPG-F-014'!G24</f>
        <v>Cumplimiento de lineamientos de Gobierno Digital y AE.</v>
      </c>
      <c r="J12" s="900">
        <f>'SPG-F-014'!R24</f>
        <v>-2</v>
      </c>
      <c r="K12" s="900"/>
      <c r="L12" s="895"/>
      <c r="M12" s="892"/>
      <c r="N12" s="892"/>
      <c r="O12" s="892"/>
      <c r="P12" s="892"/>
      <c r="Q12" s="892"/>
      <c r="R12" s="892"/>
      <c r="S12" s="892"/>
      <c r="T12" s="892"/>
    </row>
    <row r="13" spans="2:20" ht="24" customHeight="1">
      <c r="B13" s="904"/>
      <c r="C13" s="903"/>
      <c r="D13" s="907"/>
      <c r="E13" s="899"/>
      <c r="F13" s="901"/>
      <c r="G13" s="901"/>
      <c r="H13" s="901"/>
      <c r="I13" s="99">
        <f>'SPG-F-014'!G25</f>
        <v>0</v>
      </c>
      <c r="J13" s="901"/>
      <c r="K13" s="901"/>
      <c r="L13" s="896"/>
      <c r="M13" s="893"/>
      <c r="N13" s="893"/>
      <c r="O13" s="893"/>
      <c r="P13" s="893"/>
      <c r="Q13" s="893"/>
      <c r="R13" s="893"/>
      <c r="S13" s="893"/>
      <c r="T13" s="893"/>
    </row>
    <row r="14" spans="2:20" ht="24" customHeight="1">
      <c r="B14" s="902" t="str">
        <f>'SEPG-F-007'!B18</f>
        <v>ORIGEN</v>
      </c>
      <c r="C14" s="903"/>
      <c r="D14" s="907"/>
      <c r="E14" s="897">
        <f>'SEPG-F-007'!D17</f>
        <v>0</v>
      </c>
      <c r="F14" s="86" t="e">
        <f>#REF!</f>
        <v>#REF!</v>
      </c>
      <c r="G14" s="86" t="e">
        <f>#REF!</f>
        <v>#REF!</v>
      </c>
      <c r="H14" s="87" t="e">
        <f>#REF!</f>
        <v>#REF!</v>
      </c>
      <c r="I14" s="97" t="e">
        <f>'SPG-F-014'!#REF!</f>
        <v>#REF!</v>
      </c>
      <c r="J14" s="87" t="e">
        <f>'SPG-F-014'!#REF!</f>
        <v>#REF!</v>
      </c>
      <c r="K14" s="905">
        <f>'SEPG-F-007'!N18</f>
        <v>0</v>
      </c>
      <c r="L14" s="894" t="s">
        <v>146</v>
      </c>
      <c r="M14" s="891" t="e">
        <f>#REF!</f>
        <v>#REF!</v>
      </c>
      <c r="N14" s="891" t="e">
        <f>#REF!</f>
        <v>#REF!</v>
      </c>
      <c r="O14" s="891" t="e">
        <f>#REF!</f>
        <v>#REF!</v>
      </c>
      <c r="P14" s="891" t="e">
        <f>#REF!</f>
        <v>#REF!</v>
      </c>
      <c r="Q14" s="891" t="e">
        <f>#REF!</f>
        <v>#REF!</v>
      </c>
      <c r="R14" s="891" t="e">
        <f>#REF!</f>
        <v>#REF!</v>
      </c>
      <c r="S14" s="891" t="e">
        <f>#REF!</f>
        <v>#REF!</v>
      </c>
      <c r="T14" s="891"/>
    </row>
    <row r="15" spans="2:20" ht="24" customHeight="1">
      <c r="B15" s="903"/>
      <c r="C15" s="903"/>
      <c r="D15" s="907"/>
      <c r="E15" s="898"/>
      <c r="F15" s="900" t="e">
        <f>#REF!</f>
        <v>#REF!</v>
      </c>
      <c r="G15" s="900" t="e">
        <f>#REF!</f>
        <v>#REF!</v>
      </c>
      <c r="H15" s="900" t="e">
        <f>#REF!</f>
        <v>#REF!</v>
      </c>
      <c r="I15" s="98" t="e">
        <f>'SPG-F-014'!#REF!</f>
        <v>#REF!</v>
      </c>
      <c r="J15" s="900" t="e">
        <f>'SPG-F-014'!#REF!</f>
        <v>#REF!</v>
      </c>
      <c r="K15" s="900"/>
      <c r="L15" s="895"/>
      <c r="M15" s="892"/>
      <c r="N15" s="892"/>
      <c r="O15" s="892"/>
      <c r="P15" s="892"/>
      <c r="Q15" s="892"/>
      <c r="R15" s="892"/>
      <c r="S15" s="892"/>
      <c r="T15" s="892"/>
    </row>
    <row r="16" spans="2:20" ht="24" customHeight="1">
      <c r="B16" s="904"/>
      <c r="C16" s="903"/>
      <c r="D16" s="907"/>
      <c r="E16" s="899"/>
      <c r="F16" s="901"/>
      <c r="G16" s="901"/>
      <c r="H16" s="901"/>
      <c r="I16" s="99" t="e">
        <f>'SPG-F-014'!#REF!</f>
        <v>#REF!</v>
      </c>
      <c r="J16" s="901"/>
      <c r="K16" s="901"/>
      <c r="L16" s="896"/>
      <c r="M16" s="893"/>
      <c r="N16" s="893"/>
      <c r="O16" s="893"/>
      <c r="P16" s="893"/>
      <c r="Q16" s="893"/>
      <c r="R16" s="893"/>
      <c r="S16" s="893"/>
      <c r="T16" s="893"/>
    </row>
    <row r="17" spans="2:20" ht="24" customHeight="1">
      <c r="B17" s="902" t="str">
        <f>'SEPG-F-007'!B19</f>
        <v>Plan de Acción</v>
      </c>
      <c r="C17" s="903"/>
      <c r="D17" s="907"/>
      <c r="E17" s="897" t="str">
        <f>'SEPG-F-007'!D19</f>
        <v>Presentar a la ANI la adopción de buenas prácticas de tecnología.</v>
      </c>
      <c r="F17" s="86" t="e">
        <f>#REF!</f>
        <v>#REF!</v>
      </c>
      <c r="G17" s="86" t="e">
        <f>#REF!</f>
        <v>#REF!</v>
      </c>
      <c r="H17" s="87" t="e">
        <f>#REF!</f>
        <v>#REF!</v>
      </c>
      <c r="I17" s="97" t="e">
        <f>'SPG-F-014'!#REF!</f>
        <v>#REF!</v>
      </c>
      <c r="J17" s="87" t="e">
        <f>'SPG-F-014'!#REF!</f>
        <v>#REF!</v>
      </c>
      <c r="K17" s="905">
        <f>'SEPG-F-007'!N19</f>
        <v>0</v>
      </c>
      <c r="L17" s="894" t="s">
        <v>164</v>
      </c>
      <c r="M17" s="891" t="e">
        <f>#REF!</f>
        <v>#REF!</v>
      </c>
      <c r="N17" s="891" t="e">
        <f>#REF!</f>
        <v>#REF!</v>
      </c>
      <c r="O17" s="891" t="e">
        <f>#REF!</f>
        <v>#REF!</v>
      </c>
      <c r="P17" s="891" t="e">
        <f>#REF!</f>
        <v>#REF!</v>
      </c>
      <c r="Q17" s="891" t="e">
        <f>#REF!</f>
        <v>#REF!</v>
      </c>
      <c r="R17" s="891" t="e">
        <f>#REF!</f>
        <v>#REF!</v>
      </c>
      <c r="S17" s="891" t="e">
        <f>#REF!</f>
        <v>#REF!</v>
      </c>
      <c r="T17" s="891"/>
    </row>
    <row r="18" spans="2:20" ht="24" customHeight="1">
      <c r="B18" s="903"/>
      <c r="C18" s="903"/>
      <c r="D18" s="907"/>
      <c r="E18" s="898"/>
      <c r="F18" s="900" t="e">
        <f>#REF!</f>
        <v>#REF!</v>
      </c>
      <c r="G18" s="900" t="e">
        <f>#REF!</f>
        <v>#REF!</v>
      </c>
      <c r="H18" s="900" t="e">
        <f>#REF!</f>
        <v>#REF!</v>
      </c>
      <c r="I18" s="98" t="e">
        <f>'SPG-F-014'!#REF!</f>
        <v>#REF!</v>
      </c>
      <c r="J18" s="926" t="e">
        <f>'SPG-F-014'!#REF!</f>
        <v>#REF!</v>
      </c>
      <c r="K18" s="900"/>
      <c r="L18" s="895"/>
      <c r="M18" s="892"/>
      <c r="N18" s="892"/>
      <c r="O18" s="892"/>
      <c r="P18" s="892"/>
      <c r="Q18" s="892"/>
      <c r="R18" s="892"/>
      <c r="S18" s="892"/>
      <c r="T18" s="892"/>
    </row>
    <row r="19" spans="2:20" ht="24" customHeight="1">
      <c r="B19" s="904"/>
      <c r="C19" s="903"/>
      <c r="D19" s="907"/>
      <c r="E19" s="899"/>
      <c r="F19" s="901"/>
      <c r="G19" s="901"/>
      <c r="H19" s="901"/>
      <c r="I19" s="99" t="e">
        <f>'SPG-F-014'!#REF!</f>
        <v>#REF!</v>
      </c>
      <c r="J19" s="926"/>
      <c r="K19" s="901"/>
      <c r="L19" s="896"/>
      <c r="M19" s="893"/>
      <c r="N19" s="893"/>
      <c r="O19" s="893"/>
      <c r="P19" s="893"/>
      <c r="Q19" s="893"/>
      <c r="R19" s="893"/>
      <c r="S19" s="893"/>
      <c r="T19" s="893"/>
    </row>
    <row r="20" spans="2:20" ht="24" customHeight="1">
      <c r="B20" s="902" t="e">
        <f>'SEPG-F-007'!#REF!</f>
        <v>#REF!</v>
      </c>
      <c r="C20" s="903"/>
      <c r="D20" s="907"/>
      <c r="E20" s="897" t="e">
        <f>'SEPG-F-007'!#REF!</f>
        <v>#REF!</v>
      </c>
      <c r="F20" s="86" t="e">
        <f>#REF!</f>
        <v>#REF!</v>
      </c>
      <c r="G20" s="86" t="e">
        <f>#REF!</f>
        <v>#REF!</v>
      </c>
      <c r="H20" s="87" t="e">
        <f>#REF!</f>
        <v>#REF!</v>
      </c>
      <c r="I20" s="97" t="e">
        <f>'SPG-F-014'!#REF!</f>
        <v>#REF!</v>
      </c>
      <c r="J20" s="87" t="e">
        <f>'SPG-F-014'!#REF!</f>
        <v>#REF!</v>
      </c>
      <c r="K20" s="905" t="e">
        <f>'SEPG-F-007'!#REF!</f>
        <v>#REF!</v>
      </c>
      <c r="L20" s="894" t="s">
        <v>165</v>
      </c>
      <c r="M20" s="891" t="e">
        <f>#REF!</f>
        <v>#REF!</v>
      </c>
      <c r="N20" s="891" t="e">
        <f>#REF!</f>
        <v>#REF!</v>
      </c>
      <c r="O20" s="891" t="e">
        <f>#REF!</f>
        <v>#REF!</v>
      </c>
      <c r="P20" s="891" t="e">
        <f>#REF!</f>
        <v>#REF!</v>
      </c>
      <c r="Q20" s="891" t="e">
        <f>#REF!</f>
        <v>#REF!</v>
      </c>
      <c r="R20" s="891" t="e">
        <f>#REF!</f>
        <v>#REF!</v>
      </c>
      <c r="S20" s="891" t="e">
        <f>#REF!</f>
        <v>#REF!</v>
      </c>
      <c r="T20" s="891"/>
    </row>
    <row r="21" spans="2:20" ht="24" customHeight="1">
      <c r="B21" s="903"/>
      <c r="C21" s="903"/>
      <c r="D21" s="907"/>
      <c r="E21" s="898"/>
      <c r="F21" s="900" t="e">
        <f>#REF!</f>
        <v>#REF!</v>
      </c>
      <c r="G21" s="900" t="e">
        <f>#REF!</f>
        <v>#REF!</v>
      </c>
      <c r="H21" s="900" t="e">
        <f>#REF!</f>
        <v>#REF!</v>
      </c>
      <c r="I21" s="98" t="e">
        <f>'SPG-F-014'!#REF!</f>
        <v>#REF!</v>
      </c>
      <c r="J21" s="900" t="e">
        <f>'SPG-F-014'!#REF!</f>
        <v>#REF!</v>
      </c>
      <c r="K21" s="900"/>
      <c r="L21" s="895"/>
      <c r="M21" s="892"/>
      <c r="N21" s="892"/>
      <c r="O21" s="892"/>
      <c r="P21" s="892"/>
      <c r="Q21" s="892"/>
      <c r="R21" s="892"/>
      <c r="S21" s="892"/>
      <c r="T21" s="892"/>
    </row>
    <row r="22" spans="2:20" ht="24" customHeight="1">
      <c r="B22" s="904"/>
      <c r="C22" s="903"/>
      <c r="D22" s="907"/>
      <c r="E22" s="899"/>
      <c r="F22" s="901"/>
      <c r="G22" s="901"/>
      <c r="H22" s="901"/>
      <c r="I22" s="99" t="e">
        <f>'SPG-F-014'!#REF!</f>
        <v>#REF!</v>
      </c>
      <c r="J22" s="901"/>
      <c r="K22" s="901"/>
      <c r="L22" s="896"/>
      <c r="M22" s="893"/>
      <c r="N22" s="893"/>
      <c r="O22" s="893"/>
      <c r="P22" s="893"/>
      <c r="Q22" s="893"/>
      <c r="R22" s="893"/>
      <c r="S22" s="893"/>
      <c r="T22" s="893"/>
    </row>
    <row r="23" spans="2:20" ht="24" customHeight="1">
      <c r="B23" s="902" t="e">
        <f>'SEPG-F-007'!#REF!</f>
        <v>#REF!</v>
      </c>
      <c r="C23" s="903"/>
      <c r="D23" s="907"/>
      <c r="E23" s="897" t="e">
        <f>'SEPG-F-007'!#REF!</f>
        <v>#REF!</v>
      </c>
      <c r="F23" s="86" t="e">
        <f>#REF!</f>
        <v>#REF!</v>
      </c>
      <c r="G23" s="86" t="e">
        <f>#REF!</f>
        <v>#REF!</v>
      </c>
      <c r="H23" s="87" t="e">
        <f>#REF!</f>
        <v>#REF!</v>
      </c>
      <c r="I23" s="97" t="e">
        <f>'SPG-F-014'!#REF!</f>
        <v>#REF!</v>
      </c>
      <c r="J23" s="87" t="e">
        <f>'SPG-F-014'!#REF!</f>
        <v>#REF!</v>
      </c>
      <c r="K23" s="905" t="e">
        <f>'SEPG-F-007'!#REF!</f>
        <v>#REF!</v>
      </c>
      <c r="L23" s="894" t="s">
        <v>147</v>
      </c>
      <c r="M23" s="891" t="e">
        <f>#REF!</f>
        <v>#REF!</v>
      </c>
      <c r="N23" s="891" t="e">
        <f>#REF!</f>
        <v>#REF!</v>
      </c>
      <c r="O23" s="891" t="e">
        <f>#REF!</f>
        <v>#REF!</v>
      </c>
      <c r="P23" s="891" t="e">
        <f>#REF!</f>
        <v>#REF!</v>
      </c>
      <c r="Q23" s="891" t="e">
        <f>#REF!</f>
        <v>#REF!</v>
      </c>
      <c r="R23" s="891" t="e">
        <f>#REF!</f>
        <v>#REF!</v>
      </c>
      <c r="S23" s="891" t="e">
        <f>#REF!</f>
        <v>#REF!</v>
      </c>
      <c r="T23" s="891"/>
    </row>
    <row r="24" spans="2:20" ht="24" customHeight="1">
      <c r="B24" s="903"/>
      <c r="C24" s="903"/>
      <c r="D24" s="907"/>
      <c r="E24" s="898"/>
      <c r="F24" s="900" t="e">
        <f>#REF!</f>
        <v>#REF!</v>
      </c>
      <c r="G24" s="900" t="e">
        <f>#REF!</f>
        <v>#REF!</v>
      </c>
      <c r="H24" s="900" t="e">
        <f>#REF!</f>
        <v>#REF!</v>
      </c>
      <c r="I24" s="98" t="e">
        <f>'SPG-F-014'!#REF!</f>
        <v>#REF!</v>
      </c>
      <c r="J24" s="900" t="e">
        <f>'SPG-F-014'!#REF!</f>
        <v>#REF!</v>
      </c>
      <c r="K24" s="900"/>
      <c r="L24" s="895"/>
      <c r="M24" s="892"/>
      <c r="N24" s="892"/>
      <c r="O24" s="892"/>
      <c r="P24" s="892"/>
      <c r="Q24" s="892"/>
      <c r="R24" s="892"/>
      <c r="S24" s="892"/>
      <c r="T24" s="892"/>
    </row>
    <row r="25" spans="2:20" ht="24" customHeight="1">
      <c r="B25" s="904"/>
      <c r="C25" s="904"/>
      <c r="D25" s="908"/>
      <c r="E25" s="899"/>
      <c r="F25" s="901"/>
      <c r="G25" s="901"/>
      <c r="H25" s="901"/>
      <c r="I25" s="99" t="e">
        <f>'SPG-F-014'!#REF!</f>
        <v>#REF!</v>
      </c>
      <c r="J25" s="901"/>
      <c r="K25" s="901"/>
      <c r="L25" s="896"/>
      <c r="M25" s="893"/>
      <c r="N25" s="893"/>
      <c r="O25" s="893"/>
      <c r="P25" s="893"/>
      <c r="Q25" s="893"/>
      <c r="R25" s="893"/>
      <c r="S25" s="893"/>
      <c r="T25" s="893"/>
    </row>
    <row r="26" spans="2:14" ht="6.75" customHeight="1" thickBot="1">
      <c r="B26" s="9"/>
      <c r="C26" s="9"/>
      <c r="D26" s="9"/>
      <c r="E26" s="9"/>
      <c r="F26" s="100"/>
      <c r="G26" s="11"/>
      <c r="H26" s="11"/>
      <c r="I26" s="11"/>
      <c r="J26" s="101"/>
      <c r="K26" s="11"/>
      <c r="L26" s="11"/>
      <c r="M26" s="1"/>
      <c r="N26" s="9"/>
    </row>
    <row r="27" spans="2:21" ht="15.75" customHeight="1" thickBot="1">
      <c r="B27" s="918" t="s">
        <v>166</v>
      </c>
      <c r="C27" s="919"/>
      <c r="D27" s="919"/>
      <c r="E27" s="919"/>
      <c r="F27" s="919"/>
      <c r="G27" s="919"/>
      <c r="H27" s="919"/>
      <c r="I27" s="920"/>
      <c r="J27" s="918" t="s">
        <v>6</v>
      </c>
      <c r="K27" s="919"/>
      <c r="L27" s="919"/>
      <c r="M27" s="919"/>
      <c r="N27" s="920"/>
      <c r="O27" s="912" t="s">
        <v>167</v>
      </c>
      <c r="P27" s="913"/>
      <c r="Q27" s="913"/>
      <c r="R27" s="913"/>
      <c r="S27" s="913"/>
      <c r="T27" s="913"/>
      <c r="U27" s="914"/>
    </row>
    <row r="28" spans="2:21" ht="52.5" customHeight="1" thickBot="1">
      <c r="B28" s="915" t="s">
        <v>168</v>
      </c>
      <c r="C28" s="916"/>
      <c r="D28" s="916"/>
      <c r="E28" s="916"/>
      <c r="F28" s="916"/>
      <c r="G28" s="916"/>
      <c r="H28" s="916"/>
      <c r="I28" s="917"/>
      <c r="J28" s="915" t="s">
        <v>168</v>
      </c>
      <c r="K28" s="916"/>
      <c r="L28" s="916"/>
      <c r="M28" s="916"/>
      <c r="N28" s="917"/>
      <c r="O28" s="915" t="s">
        <v>169</v>
      </c>
      <c r="P28" s="916"/>
      <c r="Q28" s="916"/>
      <c r="R28" s="916"/>
      <c r="S28" s="916"/>
      <c r="T28" s="916"/>
      <c r="U28" s="917"/>
    </row>
  </sheetData>
  <sheetProtection/>
  <mergeCells count="103">
    <mergeCell ref="B17:B19"/>
    <mergeCell ref="E17:E19"/>
    <mergeCell ref="C11:C25"/>
    <mergeCell ref="G2:P2"/>
    <mergeCell ref="M8:T8"/>
    <mergeCell ref="M9:M10"/>
    <mergeCell ref="Q2:U2"/>
    <mergeCell ref="G3:P3"/>
    <mergeCell ref="Q3:U3"/>
    <mergeCell ref="G4:P4"/>
    <mergeCell ref="Q4:U4"/>
    <mergeCell ref="G5:P5"/>
    <mergeCell ref="Q5:U5"/>
    <mergeCell ref="J18:J19"/>
    <mergeCell ref="B2:F5"/>
    <mergeCell ref="Q9:R9"/>
    <mergeCell ref="S9:S10"/>
    <mergeCell ref="T11:T13"/>
    <mergeCell ref="F12:F13"/>
    <mergeCell ref="G12:G13"/>
    <mergeCell ref="O27:U27"/>
    <mergeCell ref="O28:U28"/>
    <mergeCell ref="J27:N27"/>
    <mergeCell ref="J28:N28"/>
    <mergeCell ref="B27:I27"/>
    <mergeCell ref="B28:I28"/>
    <mergeCell ref="H12:H13"/>
    <mergeCell ref="J12:J13"/>
    <mergeCell ref="M11:M13"/>
    <mergeCell ref="N11:N13"/>
    <mergeCell ref="K11:K13"/>
    <mergeCell ref="N9:P9"/>
    <mergeCell ref="O11:O13"/>
    <mergeCell ref="P11:P13"/>
    <mergeCell ref="T9:T10"/>
    <mergeCell ref="T14:T16"/>
    <mergeCell ref="F15:F16"/>
    <mergeCell ref="G15:G16"/>
    <mergeCell ref="N17:N19"/>
    <mergeCell ref="S14:S16"/>
    <mergeCell ref="L17:L19"/>
    <mergeCell ref="M17:M19"/>
    <mergeCell ref="O17:O19"/>
    <mergeCell ref="L11:L13"/>
    <mergeCell ref="F21:F22"/>
    <mergeCell ref="G21:G22"/>
    <mergeCell ref="H21:H22"/>
    <mergeCell ref="J21:J22"/>
    <mergeCell ref="J24:J25"/>
    <mergeCell ref="K17:K19"/>
    <mergeCell ref="K23:K25"/>
    <mergeCell ref="K20:K22"/>
    <mergeCell ref="J15:J16"/>
    <mergeCell ref="K14:K16"/>
    <mergeCell ref="G18:G19"/>
    <mergeCell ref="B14:B16"/>
    <mergeCell ref="E14:E16"/>
    <mergeCell ref="B23:B25"/>
    <mergeCell ref="E23:E25"/>
    <mergeCell ref="E20:E22"/>
    <mergeCell ref="H15:H16"/>
    <mergeCell ref="D11:D25"/>
    <mergeCell ref="E11:E13"/>
    <mergeCell ref="H18:H19"/>
    <mergeCell ref="B11:B13"/>
    <mergeCell ref="F18:F19"/>
    <mergeCell ref="O20:O22"/>
    <mergeCell ref="O23:O25"/>
    <mergeCell ref="B20:B22"/>
    <mergeCell ref="F24:F25"/>
    <mergeCell ref="G24:G25"/>
    <mergeCell ref="H24:H25"/>
    <mergeCell ref="M23:M25"/>
    <mergeCell ref="N23:N25"/>
    <mergeCell ref="M20:M22"/>
    <mergeCell ref="L14:L16"/>
    <mergeCell ref="L23:L25"/>
    <mergeCell ref="L20:L22"/>
    <mergeCell ref="N20:N22"/>
    <mergeCell ref="M14:M16"/>
    <mergeCell ref="N14:N16"/>
    <mergeCell ref="P23:P25"/>
    <mergeCell ref="Q17:Q19"/>
    <mergeCell ref="R17:R19"/>
    <mergeCell ref="S11:S13"/>
    <mergeCell ref="Q14:Q16"/>
    <mergeCell ref="S20:S22"/>
    <mergeCell ref="Q20:Q22"/>
    <mergeCell ref="S17:S19"/>
    <mergeCell ref="P17:P19"/>
    <mergeCell ref="P20:P22"/>
    <mergeCell ref="T23:T25"/>
    <mergeCell ref="T17:T19"/>
    <mergeCell ref="T20:T22"/>
    <mergeCell ref="Q23:Q25"/>
    <mergeCell ref="R23:R25"/>
    <mergeCell ref="S23:S25"/>
    <mergeCell ref="P14:P16"/>
    <mergeCell ref="R20:R22"/>
    <mergeCell ref="Q11:Q13"/>
    <mergeCell ref="R11:R13"/>
    <mergeCell ref="R14:R16"/>
    <mergeCell ref="O14:O16"/>
  </mergeCells>
  <conditionalFormatting sqref="H12:H13">
    <cfRule type="containsText" priority="5" dxfId="2" operator="containsText" stopIfTrue="1" text="riesgo Extrema">
      <formula>NOT(ISERROR(SEARCH("riesgo Extrema",H12)))</formula>
    </cfRule>
    <cfRule type="containsText" priority="6" dxfId="1" operator="containsText" stopIfTrue="1" text="riesgo Alta">
      <formula>NOT(ISERROR(SEARCH("riesgo Alta",H12)))</formula>
    </cfRule>
    <cfRule type="containsText" priority="7" dxfId="0" operator="containsText" stopIfTrue="1" text="riesgo Moderada">
      <formula>NOT(ISERROR(SEARCH("riesgo Moderada",H12)))</formula>
    </cfRule>
    <cfRule type="containsText" priority="8" dxfId="7" operator="containsText" stopIfTrue="1" text="riesgo Baja">
      <formula>NOT(ISERROR(SEARCH("riesgo Baja",H12)))</formula>
    </cfRule>
    <cfRule type="containsText" priority="9" dxfId="7" operator="containsText" stopIfTrue="1" text=" riesgo Baja">
      <formula>NOT(ISERROR(SEARCH(" riesgo Baja",H12)))</formula>
    </cfRule>
  </conditionalFormatting>
  <conditionalFormatting sqref="J15:J16 H15:H16 J18:J19 H18:H19 J21:J22 H21:H22 J12:J13 H24:H25 J24:J25">
    <cfRule type="containsText" priority="1" dxfId="2" operator="containsText" stopIfTrue="1" text="riesgo Extrema">
      <formula>NOT(ISERROR(SEARCH("riesgo Extrema",H12)))</formula>
    </cfRule>
    <cfRule type="containsText" priority="2" dxfId="1" operator="containsText" stopIfTrue="1" text="riesgo Alta">
      <formula>NOT(ISERROR(SEARCH("riesgo Alta",H12)))</formula>
    </cfRule>
    <cfRule type="containsText" priority="3" dxfId="0" operator="containsText" stopIfTrue="1" text="riesgo Moderada">
      <formula>NOT(ISERROR(SEARCH("riesgo Moderada",H12)))</formula>
    </cfRule>
    <cfRule type="containsText" priority="4" dxfId="7" operator="containsText" stopIfTrue="1" text="riesgo Baja">
      <formula>NOT(ISERROR(SEARCH("riesgo Baja",H12)))</formula>
    </cfRule>
  </conditionalFormatting>
  <dataValidations count="1">
    <dataValidation type="list" allowBlank="1" showInputMessage="1" showErrorMessage="1" errorTitle="Error" error="Esta opción no está permitida" sqref="L11:L25">
      <formula1>OPCIONESDEMANEJO</formula1>
    </dataValidation>
  </dataValidations>
  <printOptions horizontalCentered="1" verticalCentered="1"/>
  <pageMargins left="0.984251968503937" right="0.7874015748031497" top="0" bottom="0" header="0" footer="0"/>
  <pageSetup fitToHeight="1" fitToWidth="1" horizontalDpi="600" verticalDpi="600" orientation="landscape" scale="27"/>
  <drawing r:id="rId3"/>
  <legacyDrawing r:id="rId2"/>
</worksheet>
</file>

<file path=xl/worksheets/sheet8.xml><?xml version="1.0" encoding="utf-8"?>
<worksheet xmlns="http://schemas.openxmlformats.org/spreadsheetml/2006/main" xmlns:r="http://schemas.openxmlformats.org/officeDocument/2006/relationships">
  <sheetPr codeName="Hoja8"/>
  <dimension ref="B3:N88"/>
  <sheetViews>
    <sheetView zoomScalePageLayoutView="0" workbookViewId="0" topLeftCell="A9">
      <selection activeCell="D22" sqref="D22"/>
    </sheetView>
  </sheetViews>
  <sheetFormatPr defaultColWidth="11.421875" defaultRowHeight="12.75"/>
  <cols>
    <col min="1" max="1" width="4.421875" style="0" customWidth="1"/>
    <col min="2" max="2" width="45.7109375" style="0" customWidth="1"/>
    <col min="3" max="3" width="28.421875" style="0" customWidth="1"/>
    <col min="4" max="4" width="26.28125" style="0" customWidth="1"/>
    <col min="5" max="5" width="18.00390625" style="0" customWidth="1"/>
    <col min="6" max="7" width="17.8515625" style="0" customWidth="1"/>
    <col min="8" max="8" width="20.421875" style="0" customWidth="1"/>
    <col min="9" max="12" width="11.421875" style="0" customWidth="1"/>
    <col min="13" max="13" width="7.00390625" style="0" customWidth="1"/>
    <col min="14" max="14" width="22.140625" style="0" customWidth="1"/>
  </cols>
  <sheetData>
    <row r="3" spans="10:14" ht="12.75">
      <c r="J3" t="s">
        <v>170</v>
      </c>
      <c r="K3" t="s">
        <v>171</v>
      </c>
      <c r="L3" t="s">
        <v>172</v>
      </c>
      <c r="N3" s="5"/>
    </row>
    <row r="4" spans="2:14" ht="107.25" customHeight="1">
      <c r="B4" t="s">
        <v>13</v>
      </c>
      <c r="D4" t="s">
        <v>173</v>
      </c>
      <c r="G4" t="s">
        <v>44</v>
      </c>
      <c r="H4" t="s">
        <v>45</v>
      </c>
      <c r="J4" s="8" t="s">
        <v>174</v>
      </c>
      <c r="K4" s="8" t="s">
        <v>175</v>
      </c>
      <c r="L4" s="8" t="s">
        <v>176</v>
      </c>
      <c r="N4" s="19" t="s">
        <v>141</v>
      </c>
    </row>
    <row r="5" spans="2:14" ht="12.75">
      <c r="B5" t="s">
        <v>177</v>
      </c>
      <c r="D5">
        <v>1</v>
      </c>
      <c r="G5" t="s">
        <v>178</v>
      </c>
      <c r="H5" t="s">
        <v>178</v>
      </c>
      <c r="J5">
        <v>0</v>
      </c>
      <c r="K5">
        <v>0</v>
      </c>
      <c r="L5">
        <v>0</v>
      </c>
      <c r="N5" s="5" t="s">
        <v>164</v>
      </c>
    </row>
    <row r="6" spans="2:14" ht="12.75">
      <c r="B6" t="s">
        <v>15</v>
      </c>
      <c r="D6">
        <v>0</v>
      </c>
      <c r="J6">
        <v>1</v>
      </c>
      <c r="K6">
        <v>1</v>
      </c>
      <c r="L6">
        <v>1</v>
      </c>
      <c r="N6" s="5" t="s">
        <v>147</v>
      </c>
    </row>
    <row r="7" spans="2:14" ht="38.25">
      <c r="B7" t="s">
        <v>179</v>
      </c>
      <c r="N7" s="20" t="s">
        <v>165</v>
      </c>
    </row>
    <row r="8" spans="2:14" ht="76.5">
      <c r="B8" t="s">
        <v>180</v>
      </c>
      <c r="D8" s="20" t="s">
        <v>128</v>
      </c>
      <c r="E8" s="20" t="s">
        <v>181</v>
      </c>
      <c r="F8" s="20" t="s">
        <v>130</v>
      </c>
      <c r="G8" s="20" t="s">
        <v>182</v>
      </c>
      <c r="H8" s="20" t="s">
        <v>132</v>
      </c>
      <c r="N8" s="5" t="s">
        <v>146</v>
      </c>
    </row>
    <row r="9" spans="2:14" ht="12.75">
      <c r="B9" t="s">
        <v>183</v>
      </c>
      <c r="D9" s="48">
        <v>0</v>
      </c>
      <c r="E9" s="48">
        <v>0</v>
      </c>
      <c r="F9" s="48">
        <v>0</v>
      </c>
      <c r="G9" s="48">
        <v>0</v>
      </c>
      <c r="H9" s="48">
        <v>0</v>
      </c>
      <c r="N9" s="5"/>
    </row>
    <row r="10" spans="2:8" ht="12.75">
      <c r="B10" t="s">
        <v>14</v>
      </c>
      <c r="D10" s="48">
        <v>15</v>
      </c>
      <c r="E10" s="48">
        <v>15</v>
      </c>
      <c r="F10" s="48">
        <v>30</v>
      </c>
      <c r="G10" s="48">
        <v>15</v>
      </c>
      <c r="H10" s="48">
        <v>25</v>
      </c>
    </row>
    <row r="11" ht="12.75">
      <c r="B11" s="5" t="s">
        <v>184</v>
      </c>
    </row>
    <row r="16" spans="2:12" ht="15.75">
      <c r="B16" s="13">
        <v>1</v>
      </c>
      <c r="C16" s="16" t="s">
        <v>185</v>
      </c>
      <c r="D16" s="14"/>
      <c r="E16" s="43" t="s">
        <v>178</v>
      </c>
      <c r="I16" s="933"/>
      <c r="J16" s="934"/>
      <c r="K16" s="934"/>
      <c r="L16" s="934"/>
    </row>
    <row r="17" spans="2:12" ht="15.75">
      <c r="B17" s="13">
        <v>2</v>
      </c>
      <c r="C17" s="16" t="s">
        <v>186</v>
      </c>
      <c r="D17" s="14"/>
      <c r="E17" s="14"/>
      <c r="I17" s="89"/>
      <c r="J17" s="90"/>
      <c r="K17" s="90"/>
      <c r="L17" s="90"/>
    </row>
    <row r="18" spans="2:12" ht="15.75">
      <c r="B18" s="13">
        <v>3</v>
      </c>
      <c r="C18" s="16" t="s">
        <v>187</v>
      </c>
      <c r="D18" s="14"/>
      <c r="E18" s="14"/>
      <c r="I18" s="89"/>
      <c r="J18" s="90"/>
      <c r="K18" s="90"/>
      <c r="L18" s="90"/>
    </row>
    <row r="19" spans="2:12" ht="15.75">
      <c r="B19" s="13">
        <v>4</v>
      </c>
      <c r="C19" s="16" t="s">
        <v>188</v>
      </c>
      <c r="D19" s="15"/>
      <c r="E19" s="15"/>
      <c r="I19" s="933"/>
      <c r="J19" s="934"/>
      <c r="K19" s="934"/>
      <c r="L19" s="934"/>
    </row>
    <row r="20" spans="2:12" ht="15.75">
      <c r="B20" s="13">
        <v>5</v>
      </c>
      <c r="C20" s="16" t="s">
        <v>189</v>
      </c>
      <c r="D20" s="15"/>
      <c r="E20" s="15"/>
      <c r="I20" s="933"/>
      <c r="J20" s="934"/>
      <c r="K20" s="934"/>
      <c r="L20" s="934"/>
    </row>
    <row r="21" spans="2:12" ht="15.75">
      <c r="B21" s="1"/>
      <c r="C21" s="28"/>
      <c r="D21" s="15"/>
      <c r="E21" s="15"/>
      <c r="I21" s="89"/>
      <c r="J21" s="90"/>
      <c r="K21" s="90"/>
      <c r="L21" s="90"/>
    </row>
    <row r="24" spans="2:4" ht="12.75">
      <c r="B24" s="17">
        <v>13</v>
      </c>
      <c r="C24" s="16" t="s">
        <v>35</v>
      </c>
      <c r="D24" s="17"/>
    </row>
    <row r="25" spans="2:4" ht="12.75">
      <c r="B25" s="17">
        <v>11</v>
      </c>
      <c r="C25" s="16" t="s">
        <v>33</v>
      </c>
      <c r="D25" s="17"/>
    </row>
    <row r="26" spans="2:4" ht="12.75">
      <c r="B26" s="17">
        <v>7</v>
      </c>
      <c r="C26" s="16" t="s">
        <v>31</v>
      </c>
      <c r="D26" s="17"/>
    </row>
    <row r="27" spans="2:4" ht="12.75">
      <c r="B27" s="12">
        <v>6</v>
      </c>
      <c r="C27" s="16" t="s">
        <v>29</v>
      </c>
      <c r="D27" s="12"/>
    </row>
    <row r="28" spans="2:4" ht="12.75">
      <c r="B28" s="12">
        <v>1</v>
      </c>
      <c r="C28" s="16" t="s">
        <v>27</v>
      </c>
      <c r="D28" s="12"/>
    </row>
    <row r="29" spans="2:4" ht="12.75">
      <c r="B29" s="15"/>
      <c r="C29" s="28"/>
      <c r="D29" s="15"/>
    </row>
    <row r="30" spans="2:4" ht="12.75">
      <c r="B30" s="15"/>
      <c r="C30" s="28"/>
      <c r="D30" s="15"/>
    </row>
    <row r="31" spans="2:4" ht="12.75">
      <c r="B31" s="15"/>
      <c r="C31" s="28"/>
      <c r="D31" s="15"/>
    </row>
    <row r="32" spans="2:4" ht="12.75">
      <c r="B32" s="15"/>
      <c r="C32" s="28"/>
      <c r="D32" s="15"/>
    </row>
    <row r="33" spans="2:4" ht="13.5" customHeight="1">
      <c r="B33" s="15"/>
      <c r="C33" s="28"/>
      <c r="D33" s="15"/>
    </row>
    <row r="34" spans="2:4" ht="13.5" customHeight="1">
      <c r="B34" s="15"/>
      <c r="C34" s="28"/>
      <c r="D34" s="15"/>
    </row>
    <row r="35" ht="13.5" thickBot="1"/>
    <row r="36" spans="2:14" ht="26.25" thickBot="1">
      <c r="B36" s="13" t="s">
        <v>190</v>
      </c>
      <c r="C36" s="13"/>
      <c r="D36" s="13" t="s">
        <v>140</v>
      </c>
      <c r="I36" s="68" t="s">
        <v>51</v>
      </c>
      <c r="J36" s="69" t="s">
        <v>52</v>
      </c>
      <c r="K36" s="1"/>
      <c r="L36" s="1"/>
      <c r="M36" s="1"/>
      <c r="N36" s="1"/>
    </row>
    <row r="37" spans="2:14" ht="12.75">
      <c r="B37" s="13">
        <v>1</v>
      </c>
      <c r="C37" s="58" t="s">
        <v>149</v>
      </c>
      <c r="D37" s="18" t="s">
        <v>191</v>
      </c>
      <c r="E37" s="42"/>
      <c r="F37" s="13"/>
      <c r="G37" s="13"/>
      <c r="I37" s="468" t="s">
        <v>54</v>
      </c>
      <c r="J37" s="66" t="s">
        <v>55</v>
      </c>
      <c r="K37" s="49"/>
      <c r="L37" s="49"/>
      <c r="M37" s="49"/>
      <c r="N37" s="49"/>
    </row>
    <row r="38" spans="2:14" ht="12.75">
      <c r="B38" s="13">
        <v>2</v>
      </c>
      <c r="C38" s="59" t="s">
        <v>192</v>
      </c>
      <c r="D38" s="18" t="s">
        <v>193</v>
      </c>
      <c r="E38" s="13"/>
      <c r="F38" s="13"/>
      <c r="G38" s="13"/>
      <c r="I38" s="469"/>
      <c r="J38" s="60" t="s">
        <v>61</v>
      </c>
      <c r="K38" s="50"/>
      <c r="L38" s="50"/>
      <c r="M38" s="50"/>
      <c r="N38" s="50"/>
    </row>
    <row r="39" spans="2:14" ht="12.75">
      <c r="B39" s="13">
        <v>3</v>
      </c>
      <c r="C39" s="59" t="s">
        <v>150</v>
      </c>
      <c r="D39" s="18" t="s">
        <v>194</v>
      </c>
      <c r="E39" s="13"/>
      <c r="F39" s="13"/>
      <c r="G39" s="13"/>
      <c r="I39" s="469"/>
      <c r="J39" s="60" t="s">
        <v>64</v>
      </c>
      <c r="K39" s="50"/>
      <c r="L39" s="50"/>
      <c r="M39" s="50"/>
      <c r="N39" s="50"/>
    </row>
    <row r="40" spans="2:14" ht="12.75">
      <c r="B40" s="13">
        <v>4</v>
      </c>
      <c r="C40" s="57" t="s">
        <v>195</v>
      </c>
      <c r="D40" s="18" t="s">
        <v>196</v>
      </c>
      <c r="E40" s="13"/>
      <c r="F40" s="13"/>
      <c r="G40" s="13"/>
      <c r="I40" s="469"/>
      <c r="J40" s="60" t="s">
        <v>66</v>
      </c>
      <c r="K40" s="50"/>
      <c r="L40" s="50"/>
      <c r="M40" s="50"/>
      <c r="N40" s="50"/>
    </row>
    <row r="41" spans="2:14" ht="12.75">
      <c r="B41" s="13">
        <v>5</v>
      </c>
      <c r="C41" s="62" t="s">
        <v>197</v>
      </c>
      <c r="D41" s="13"/>
      <c r="E41" s="13"/>
      <c r="F41" s="13"/>
      <c r="G41" s="13"/>
      <c r="I41" s="469"/>
      <c r="J41" s="60" t="s">
        <v>68</v>
      </c>
      <c r="K41" s="50"/>
      <c r="L41" s="50"/>
      <c r="M41" s="50"/>
      <c r="N41" s="50"/>
    </row>
    <row r="42" spans="2:14" ht="12.75" customHeight="1">
      <c r="B42" s="13">
        <v>6</v>
      </c>
      <c r="C42" s="59" t="s">
        <v>198</v>
      </c>
      <c r="D42" s="13"/>
      <c r="E42" s="13"/>
      <c r="F42" s="13"/>
      <c r="G42" s="13"/>
      <c r="I42" s="470" t="s">
        <v>70</v>
      </c>
      <c r="J42" s="61" t="s">
        <v>71</v>
      </c>
      <c r="K42" s="50"/>
      <c r="L42" s="50"/>
      <c r="M42" s="50"/>
      <c r="N42" s="50"/>
    </row>
    <row r="43" spans="2:14" ht="12.75">
      <c r="B43" s="13">
        <v>7</v>
      </c>
      <c r="C43" s="57" t="s">
        <v>148</v>
      </c>
      <c r="D43" s="13"/>
      <c r="E43" s="13"/>
      <c r="F43" s="13"/>
      <c r="G43" s="13"/>
      <c r="I43" s="471"/>
      <c r="J43" s="61" t="s">
        <v>77</v>
      </c>
      <c r="K43" s="50"/>
      <c r="L43" s="50"/>
      <c r="M43" s="50"/>
      <c r="N43" s="50"/>
    </row>
    <row r="44" spans="2:14" ht="12.75">
      <c r="B44" s="13">
        <v>11</v>
      </c>
      <c r="C44" s="62" t="s">
        <v>199</v>
      </c>
      <c r="D44" s="13"/>
      <c r="E44" s="13"/>
      <c r="F44" s="13"/>
      <c r="G44" s="13"/>
      <c r="I44" s="471"/>
      <c r="J44" s="61" t="s">
        <v>78</v>
      </c>
      <c r="K44" s="50"/>
      <c r="L44" s="50"/>
      <c r="M44" s="50"/>
      <c r="N44" s="50"/>
    </row>
    <row r="45" spans="2:14" ht="12.75">
      <c r="B45" s="13">
        <v>12</v>
      </c>
      <c r="C45" s="59" t="s">
        <v>200</v>
      </c>
      <c r="D45" s="13"/>
      <c r="E45" s="13"/>
      <c r="F45" s="13"/>
      <c r="G45" s="13"/>
      <c r="I45" s="471"/>
      <c r="J45" s="61" t="s">
        <v>79</v>
      </c>
      <c r="K45" s="50"/>
      <c r="L45" s="50"/>
      <c r="M45" s="50"/>
      <c r="N45" s="50"/>
    </row>
    <row r="46" spans="2:14" ht="12.75">
      <c r="B46" s="13">
        <v>13</v>
      </c>
      <c r="C46" s="62" t="s">
        <v>201</v>
      </c>
      <c r="D46" s="13"/>
      <c r="E46" s="13"/>
      <c r="F46" s="13"/>
      <c r="G46" s="13"/>
      <c r="I46" s="472" t="s">
        <v>202</v>
      </c>
      <c r="J46" s="63" t="s">
        <v>81</v>
      </c>
      <c r="K46" s="50"/>
      <c r="L46" s="50"/>
      <c r="M46" s="50"/>
      <c r="N46" s="50"/>
    </row>
    <row r="47" spans="2:14" ht="12.75">
      <c r="B47" s="13">
        <v>14</v>
      </c>
      <c r="C47" s="57" t="s">
        <v>151</v>
      </c>
      <c r="D47" s="13"/>
      <c r="E47" s="13"/>
      <c r="F47" s="13"/>
      <c r="G47" s="13"/>
      <c r="I47" s="472"/>
      <c r="J47" s="63" t="s">
        <v>83</v>
      </c>
      <c r="K47" s="50"/>
      <c r="L47" s="50"/>
      <c r="M47" s="50"/>
      <c r="N47" s="50"/>
    </row>
    <row r="48" spans="2:14" ht="12.75">
      <c r="B48" s="13">
        <v>18</v>
      </c>
      <c r="C48" s="57" t="s">
        <v>152</v>
      </c>
      <c r="D48" s="13"/>
      <c r="E48" s="13"/>
      <c r="F48" s="13"/>
      <c r="G48" s="13"/>
      <c r="I48" s="472"/>
      <c r="J48" s="63" t="s">
        <v>89</v>
      </c>
      <c r="K48" s="50"/>
      <c r="L48" s="50"/>
      <c r="M48" s="50"/>
      <c r="N48" s="50"/>
    </row>
    <row r="49" spans="2:14" ht="12.75">
      <c r="B49" s="13">
        <v>21</v>
      </c>
      <c r="C49" s="62" t="s">
        <v>203</v>
      </c>
      <c r="D49" s="13"/>
      <c r="E49" s="13"/>
      <c r="F49" s="13"/>
      <c r="G49" s="13"/>
      <c r="I49" s="472"/>
      <c r="J49" s="63" t="s">
        <v>90</v>
      </c>
      <c r="K49" s="50"/>
      <c r="L49" s="50"/>
      <c r="M49" s="50"/>
      <c r="N49" s="50"/>
    </row>
    <row r="50" spans="2:14" ht="12.75">
      <c r="B50" s="13">
        <v>22</v>
      </c>
      <c r="C50" s="62" t="s">
        <v>204</v>
      </c>
      <c r="D50" s="13"/>
      <c r="E50" s="13"/>
      <c r="F50" s="13"/>
      <c r="G50" s="13"/>
      <c r="I50" s="472"/>
      <c r="J50" s="63" t="s">
        <v>91</v>
      </c>
      <c r="K50" s="50"/>
      <c r="L50" s="50"/>
      <c r="M50" s="50"/>
      <c r="N50" s="50"/>
    </row>
    <row r="51" spans="2:14" ht="12.75">
      <c r="B51" s="13">
        <v>24</v>
      </c>
      <c r="C51" s="62" t="s">
        <v>205</v>
      </c>
      <c r="D51" s="13"/>
      <c r="E51" s="13"/>
      <c r="F51" s="13"/>
      <c r="G51" s="13"/>
      <c r="I51" s="472"/>
      <c r="J51" s="63" t="s">
        <v>92</v>
      </c>
      <c r="K51" s="50"/>
      <c r="L51" s="50"/>
      <c r="M51" s="50"/>
      <c r="N51" s="50"/>
    </row>
    <row r="52" spans="2:14" ht="12.75">
      <c r="B52" s="13">
        <v>26</v>
      </c>
      <c r="C52" s="64" t="s">
        <v>206</v>
      </c>
      <c r="D52" s="13"/>
      <c r="E52" s="13"/>
      <c r="F52" s="13"/>
      <c r="G52" s="13"/>
      <c r="I52" s="472"/>
      <c r="J52" s="63" t="s">
        <v>94</v>
      </c>
      <c r="K52" s="50"/>
      <c r="L52" s="50"/>
      <c r="M52" s="50"/>
      <c r="N52" s="50"/>
    </row>
    <row r="53" spans="2:14" ht="12.75">
      <c r="B53" s="13">
        <v>28</v>
      </c>
      <c r="C53" s="62" t="s">
        <v>207</v>
      </c>
      <c r="D53" s="13"/>
      <c r="E53" s="13"/>
      <c r="F53" s="13"/>
      <c r="G53" s="13"/>
      <c r="I53" s="472"/>
      <c r="J53" s="63" t="s">
        <v>100</v>
      </c>
      <c r="K53" s="50"/>
      <c r="L53" s="50"/>
      <c r="M53" s="50"/>
      <c r="N53" s="50"/>
    </row>
    <row r="54" spans="2:14" ht="12.75">
      <c r="B54" s="13">
        <v>30</v>
      </c>
      <c r="C54" s="62" t="s">
        <v>208</v>
      </c>
      <c r="D54" s="13"/>
      <c r="E54" s="13"/>
      <c r="F54" s="13"/>
      <c r="G54" s="13"/>
      <c r="I54" s="473" t="s">
        <v>209</v>
      </c>
      <c r="J54" s="65" t="s">
        <v>102</v>
      </c>
      <c r="K54" s="50"/>
      <c r="L54" s="50"/>
      <c r="M54" s="50"/>
      <c r="N54" s="50"/>
    </row>
    <row r="55" spans="2:14" ht="12.75">
      <c r="B55" s="13">
        <v>33</v>
      </c>
      <c r="C55" s="64" t="s">
        <v>210</v>
      </c>
      <c r="D55" s="13"/>
      <c r="E55" s="13"/>
      <c r="F55" s="13"/>
      <c r="G55" s="13"/>
      <c r="I55" s="473"/>
      <c r="J55" s="65" t="s">
        <v>103</v>
      </c>
      <c r="K55" s="50"/>
      <c r="L55" s="50"/>
      <c r="M55" s="50"/>
      <c r="N55" s="50"/>
    </row>
    <row r="56" spans="2:14" ht="12.75">
      <c r="B56" s="13">
        <v>35</v>
      </c>
      <c r="C56" s="64" t="s">
        <v>211</v>
      </c>
      <c r="D56" s="13"/>
      <c r="E56" s="13"/>
      <c r="F56" s="13"/>
      <c r="G56" s="13"/>
      <c r="I56" s="473"/>
      <c r="J56" s="65" t="s">
        <v>104</v>
      </c>
      <c r="K56" s="50"/>
      <c r="L56" s="50"/>
      <c r="M56" s="50"/>
      <c r="N56" s="50"/>
    </row>
    <row r="57" spans="2:14" ht="12.75">
      <c r="B57" s="13">
        <v>39</v>
      </c>
      <c r="C57" s="64" t="s">
        <v>212</v>
      </c>
      <c r="D57" s="13"/>
      <c r="E57" s="13"/>
      <c r="F57" s="13"/>
      <c r="G57" s="13"/>
      <c r="I57" s="473"/>
      <c r="J57" s="65" t="s">
        <v>106</v>
      </c>
      <c r="K57" s="50"/>
      <c r="L57" s="50"/>
      <c r="M57" s="50"/>
      <c r="N57" s="50"/>
    </row>
    <row r="58" spans="2:14" ht="12.75">
      <c r="B58" s="13">
        <v>44</v>
      </c>
      <c r="C58" s="64" t="s">
        <v>213</v>
      </c>
      <c r="D58" s="13"/>
      <c r="E58" s="13"/>
      <c r="F58" s="13"/>
      <c r="G58" s="13"/>
      <c r="I58" s="473"/>
      <c r="J58" s="65" t="s">
        <v>112</v>
      </c>
      <c r="K58" s="50"/>
      <c r="L58" s="50"/>
      <c r="M58" s="50"/>
      <c r="N58" s="50"/>
    </row>
    <row r="59" spans="2:14" ht="12.75">
      <c r="B59" s="13">
        <v>52</v>
      </c>
      <c r="C59" s="64" t="s">
        <v>214</v>
      </c>
      <c r="D59" s="13"/>
      <c r="E59" s="13"/>
      <c r="F59" s="13"/>
      <c r="G59" s="13"/>
      <c r="I59" s="473"/>
      <c r="J59" s="65" t="s">
        <v>113</v>
      </c>
      <c r="K59" s="50"/>
      <c r="L59" s="50"/>
      <c r="M59" s="50"/>
      <c r="N59" s="50"/>
    </row>
    <row r="60" spans="2:14" ht="12.75">
      <c r="B60" s="13">
        <v>55</v>
      </c>
      <c r="C60" s="64" t="s">
        <v>215</v>
      </c>
      <c r="D60" s="13"/>
      <c r="E60" s="13"/>
      <c r="F60" s="13"/>
      <c r="G60" s="13"/>
      <c r="I60" s="473"/>
      <c r="J60" s="65" t="s">
        <v>114</v>
      </c>
      <c r="K60" s="50"/>
      <c r="L60" s="50"/>
      <c r="M60" s="50"/>
      <c r="N60" s="50"/>
    </row>
    <row r="61" spans="2:14" ht="12.75">
      <c r="B61" s="13">
        <v>65</v>
      </c>
      <c r="C61" s="64" t="s">
        <v>216</v>
      </c>
      <c r="D61" s="13"/>
      <c r="E61" s="13"/>
      <c r="F61" s="13"/>
      <c r="G61" s="13"/>
      <c r="I61" s="473"/>
      <c r="J61" s="65" t="s">
        <v>115</v>
      </c>
      <c r="K61" s="50"/>
      <c r="L61" s="50"/>
      <c r="M61" s="50"/>
      <c r="N61" s="50"/>
    </row>
    <row r="62" spans="9:14" ht="12.75">
      <c r="I62" s="50"/>
      <c r="J62" s="50"/>
      <c r="K62" s="50"/>
      <c r="L62" s="50"/>
      <c r="M62" s="50"/>
      <c r="N62" s="50"/>
    </row>
    <row r="63" spans="9:14" ht="12.75">
      <c r="I63" s="50"/>
      <c r="J63" s="50"/>
      <c r="K63" s="50"/>
      <c r="L63" s="50"/>
      <c r="M63" s="50"/>
      <c r="N63" s="50"/>
    </row>
    <row r="64" spans="9:14" ht="13.5" thickBot="1">
      <c r="I64" s="50"/>
      <c r="J64" s="50"/>
      <c r="K64" s="50"/>
      <c r="L64" s="50"/>
      <c r="M64" s="50"/>
      <c r="N64" s="50"/>
    </row>
    <row r="65" spans="2:14" ht="12.75">
      <c r="B65" s="18" t="s">
        <v>217</v>
      </c>
      <c r="C65" s="18"/>
      <c r="E65" s="72" t="s">
        <v>45</v>
      </c>
      <c r="F65" s="73">
        <v>1</v>
      </c>
      <c r="G65" s="73">
        <v>2</v>
      </c>
      <c r="H65" s="73">
        <v>3</v>
      </c>
      <c r="I65" s="74">
        <v>4</v>
      </c>
      <c r="J65" s="50"/>
      <c r="K65" s="50"/>
      <c r="L65" s="50"/>
      <c r="M65" s="50"/>
      <c r="N65" s="50"/>
    </row>
    <row r="66" spans="2:14" ht="15.75">
      <c r="B66" s="46" t="s">
        <v>218</v>
      </c>
      <c r="C66" s="46"/>
      <c r="D66" s="80" t="s">
        <v>219</v>
      </c>
      <c r="E66" s="75">
        <v>1</v>
      </c>
      <c r="F66" s="50">
        <v>6</v>
      </c>
      <c r="G66" s="50">
        <v>7</v>
      </c>
      <c r="H66" s="50">
        <v>11</v>
      </c>
      <c r="I66" s="76">
        <v>13</v>
      </c>
      <c r="J66" s="50"/>
      <c r="K66" s="50"/>
      <c r="L66" s="50"/>
      <c r="M66" s="50"/>
      <c r="N66" s="50"/>
    </row>
    <row r="67" spans="2:14" ht="15.75">
      <c r="B67" s="46" t="s">
        <v>220</v>
      </c>
      <c r="C67" s="46"/>
      <c r="E67" s="75">
        <v>2</v>
      </c>
      <c r="F67" s="50">
        <v>12</v>
      </c>
      <c r="G67" s="50">
        <v>14</v>
      </c>
      <c r="H67" s="50">
        <v>22</v>
      </c>
      <c r="I67" s="76">
        <v>26</v>
      </c>
      <c r="J67" s="50"/>
      <c r="K67" s="50"/>
      <c r="L67" s="50"/>
      <c r="M67" s="50"/>
      <c r="N67" s="50"/>
    </row>
    <row r="68" spans="2:14" ht="15.75">
      <c r="B68" s="46" t="s">
        <v>221</v>
      </c>
      <c r="C68" s="46"/>
      <c r="E68" s="75">
        <v>3</v>
      </c>
      <c r="F68" s="50">
        <v>18</v>
      </c>
      <c r="G68" s="50">
        <v>21</v>
      </c>
      <c r="H68" s="50">
        <v>33</v>
      </c>
      <c r="I68" s="76">
        <v>39</v>
      </c>
      <c r="J68" s="50"/>
      <c r="K68" s="50"/>
      <c r="L68" s="50"/>
      <c r="M68" s="50"/>
      <c r="N68" s="50"/>
    </row>
    <row r="69" spans="2:14" ht="15.75">
      <c r="B69" s="46" t="s">
        <v>222</v>
      </c>
      <c r="C69" s="46"/>
      <c r="E69" s="75">
        <v>4</v>
      </c>
      <c r="F69" s="50">
        <v>24</v>
      </c>
      <c r="G69" s="50">
        <v>28</v>
      </c>
      <c r="H69" s="50">
        <v>44</v>
      </c>
      <c r="I69" s="76">
        <v>52</v>
      </c>
      <c r="J69" s="50"/>
      <c r="K69" s="50"/>
      <c r="L69" s="50"/>
      <c r="M69" s="50"/>
      <c r="N69" s="50"/>
    </row>
    <row r="70" spans="2:14" ht="16.5" thickBot="1">
      <c r="B70" s="46" t="s">
        <v>223</v>
      </c>
      <c r="C70" s="46"/>
      <c r="E70" s="77">
        <v>5</v>
      </c>
      <c r="F70" s="78">
        <v>30</v>
      </c>
      <c r="G70" s="78">
        <v>35</v>
      </c>
      <c r="H70" s="78">
        <v>55</v>
      </c>
      <c r="I70" s="79">
        <v>65</v>
      </c>
      <c r="J70" s="50"/>
      <c r="K70" s="50"/>
      <c r="L70" s="50"/>
      <c r="M70" s="50"/>
      <c r="N70" s="50"/>
    </row>
    <row r="71" spans="2:14" ht="15.75">
      <c r="B71" s="46" t="s">
        <v>224</v>
      </c>
      <c r="C71" s="46"/>
      <c r="I71" s="50"/>
      <c r="J71" s="50"/>
      <c r="K71" s="50"/>
      <c r="L71" s="50"/>
      <c r="M71" s="50"/>
      <c r="N71" s="50"/>
    </row>
    <row r="72" spans="2:14" ht="15.75">
      <c r="B72" s="46" t="s">
        <v>225</v>
      </c>
      <c r="C72" s="46"/>
      <c r="I72" s="50"/>
      <c r="J72" s="50"/>
      <c r="K72" s="50"/>
      <c r="L72" s="50"/>
      <c r="M72" s="50"/>
      <c r="N72" s="50"/>
    </row>
    <row r="73" spans="2:14" ht="15.75">
      <c r="B73" s="46" t="s">
        <v>226</v>
      </c>
      <c r="I73" s="50"/>
      <c r="J73" s="50"/>
      <c r="K73" s="50"/>
      <c r="L73" s="50"/>
      <c r="M73" s="50"/>
      <c r="N73" s="50"/>
    </row>
    <row r="74" spans="2:14" ht="15.75">
      <c r="B74" s="46" t="s">
        <v>227</v>
      </c>
      <c r="F74">
        <v>0</v>
      </c>
      <c r="G74">
        <v>50</v>
      </c>
      <c r="H74">
        <v>0</v>
      </c>
      <c r="I74" s="50"/>
      <c r="J74" s="50"/>
      <c r="K74" s="50"/>
      <c r="L74" s="50"/>
      <c r="M74" s="50"/>
      <c r="N74" s="50"/>
    </row>
    <row r="75" spans="2:14" ht="15.75">
      <c r="B75" s="46" t="s">
        <v>228</v>
      </c>
      <c r="F75">
        <v>51</v>
      </c>
      <c r="G75">
        <v>75</v>
      </c>
      <c r="H75">
        <v>-1</v>
      </c>
      <c r="I75" s="50"/>
      <c r="J75" s="50"/>
      <c r="K75" s="50"/>
      <c r="L75" s="50"/>
      <c r="M75" s="50"/>
      <c r="N75" s="50"/>
    </row>
    <row r="76" spans="6:14" ht="12.75">
      <c r="F76">
        <v>76</v>
      </c>
      <c r="G76">
        <v>100</v>
      </c>
      <c r="H76">
        <v>-2</v>
      </c>
      <c r="I76" s="50"/>
      <c r="J76" s="50"/>
      <c r="K76" s="50"/>
      <c r="L76" s="50"/>
      <c r="M76" s="50"/>
      <c r="N76" s="50"/>
    </row>
    <row r="77" spans="2:14" ht="12.75">
      <c r="B77" s="18" t="s">
        <v>229</v>
      </c>
      <c r="I77" s="50"/>
      <c r="J77" s="50"/>
      <c r="K77" s="50"/>
      <c r="L77" s="50"/>
      <c r="M77" s="50"/>
      <c r="N77" s="50"/>
    </row>
    <row r="78" spans="2:14" ht="15.75">
      <c r="B78" s="46" t="s">
        <v>230</v>
      </c>
      <c r="D78" s="51" t="s">
        <v>230</v>
      </c>
      <c r="I78" s="50"/>
      <c r="J78" s="50"/>
      <c r="K78" s="50"/>
      <c r="L78" s="50"/>
      <c r="M78" s="50"/>
      <c r="N78" s="50"/>
    </row>
    <row r="79" spans="2:14" ht="15.75">
      <c r="B79" s="46" t="s">
        <v>231</v>
      </c>
      <c r="D79" s="51" t="s">
        <v>232</v>
      </c>
      <c r="I79" s="50"/>
      <c r="J79" s="50"/>
      <c r="K79" s="50"/>
      <c r="L79" s="50"/>
      <c r="M79" s="50"/>
      <c r="N79" s="50"/>
    </row>
    <row r="80" spans="2:14" ht="15.75">
      <c r="B80" s="46" t="s">
        <v>233</v>
      </c>
      <c r="D80" s="51" t="s">
        <v>228</v>
      </c>
      <c r="I80" s="50"/>
      <c r="J80" s="50"/>
      <c r="K80" s="50"/>
      <c r="L80" s="50"/>
      <c r="M80" s="50"/>
      <c r="N80" s="50"/>
    </row>
    <row r="81" spans="2:14" ht="15.75">
      <c r="B81" s="46" t="s">
        <v>228</v>
      </c>
      <c r="D81" s="51" t="s">
        <v>234</v>
      </c>
      <c r="I81" s="50"/>
      <c r="J81" s="50"/>
      <c r="K81" s="50"/>
      <c r="L81" s="50"/>
      <c r="M81" s="50"/>
      <c r="N81" s="50"/>
    </row>
    <row r="82" spans="2:14" ht="15.75">
      <c r="B82" s="46" t="s">
        <v>235</v>
      </c>
      <c r="D82" s="51" t="s">
        <v>5</v>
      </c>
      <c r="I82" s="50"/>
      <c r="J82" s="50"/>
      <c r="K82" s="50"/>
      <c r="L82" s="50"/>
      <c r="M82" s="50"/>
      <c r="N82" s="50"/>
    </row>
    <row r="83" spans="2:14" ht="15.75">
      <c r="B83" s="46" t="s">
        <v>236</v>
      </c>
      <c r="D83" s="67" t="s">
        <v>236</v>
      </c>
      <c r="I83" s="50"/>
      <c r="J83" s="50"/>
      <c r="K83" s="50"/>
      <c r="L83" s="50"/>
      <c r="M83" s="50"/>
      <c r="N83" s="50"/>
    </row>
    <row r="84" spans="2:14" ht="15.75">
      <c r="B84" s="46" t="s">
        <v>5</v>
      </c>
      <c r="D84" s="67" t="s">
        <v>237</v>
      </c>
      <c r="I84" s="50"/>
      <c r="J84" s="50"/>
      <c r="K84" s="50"/>
      <c r="L84" s="50"/>
      <c r="M84" s="50"/>
      <c r="N84" s="50"/>
    </row>
    <row r="85" spans="9:14" ht="12.75">
      <c r="I85" s="50"/>
      <c r="J85" s="50"/>
      <c r="K85" s="50"/>
      <c r="L85" s="50"/>
      <c r="M85" s="50"/>
      <c r="N85" s="50"/>
    </row>
    <row r="86" spans="9:14" ht="12.75">
      <c r="I86" s="50"/>
      <c r="J86" s="50"/>
      <c r="K86" s="50"/>
      <c r="L86" s="50"/>
      <c r="M86" s="50"/>
      <c r="N86" s="50"/>
    </row>
    <row r="87" spans="9:14" ht="12.75">
      <c r="I87" s="50"/>
      <c r="J87" s="50"/>
      <c r="K87" s="50"/>
      <c r="L87" s="50"/>
      <c r="M87" s="50"/>
      <c r="N87" s="50"/>
    </row>
    <row r="88" spans="9:14" ht="12.75">
      <c r="I88" s="50"/>
      <c r="J88" s="50"/>
      <c r="K88" s="50"/>
      <c r="L88" s="50"/>
      <c r="M88" s="50"/>
      <c r="N88" s="50"/>
    </row>
  </sheetData>
  <sheetProtection/>
  <mergeCells count="7">
    <mergeCell ref="I46:I53"/>
    <mergeCell ref="I54:I61"/>
    <mergeCell ref="I20:L20"/>
    <mergeCell ref="I16:L16"/>
    <mergeCell ref="I19:L19"/>
    <mergeCell ref="I37:I41"/>
    <mergeCell ref="I42:I45"/>
  </mergeCells>
  <printOptions/>
  <pageMargins left="0.75" right="0.75" top="1" bottom="1"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sheetPr codeName="Hoja9"/>
  <dimension ref="B3:E21"/>
  <sheetViews>
    <sheetView zoomScalePageLayoutView="0" workbookViewId="0" topLeftCell="A1">
      <selection activeCell="C14" sqref="C14"/>
    </sheetView>
  </sheetViews>
  <sheetFormatPr defaultColWidth="11.421875" defaultRowHeight="12.75"/>
  <cols>
    <col min="1" max="1" width="11.421875" style="71" customWidth="1"/>
    <col min="2" max="2" width="39.421875" style="71" customWidth="1"/>
    <col min="3" max="3" width="45.421875" style="71" customWidth="1"/>
    <col min="4" max="4" width="41.421875" style="71" customWidth="1"/>
    <col min="5" max="5" width="40.00390625" style="71" customWidth="1"/>
    <col min="6" max="16384" width="11.421875" style="71" customWidth="1"/>
  </cols>
  <sheetData>
    <row r="3" spans="2:5" ht="12.75">
      <c r="B3" s="20"/>
      <c r="C3" s="20"/>
      <c r="D3" s="20"/>
      <c r="E3" s="20"/>
    </row>
    <row r="4" ht="33.75" customHeight="1"/>
    <row r="5" ht="41.25" customHeight="1"/>
    <row r="6" spans="2:5" ht="25.5" customHeight="1">
      <c r="B6" s="20"/>
      <c r="C6" s="20"/>
      <c r="D6" s="20"/>
      <c r="E6" s="20"/>
    </row>
    <row r="7" spans="2:5" ht="39.75" customHeight="1">
      <c r="B7" s="20"/>
      <c r="C7" s="20"/>
      <c r="D7" s="20"/>
      <c r="E7" s="20"/>
    </row>
    <row r="8" spans="2:4" ht="40.5" customHeight="1">
      <c r="B8" s="20"/>
      <c r="C8" s="20"/>
      <c r="D8" s="20"/>
    </row>
    <row r="9" spans="2:3" ht="51.75" customHeight="1">
      <c r="B9" s="20"/>
      <c r="C9" s="20"/>
    </row>
    <row r="15" ht="12.75">
      <c r="B15" s="20"/>
    </row>
    <row r="17" ht="12.75">
      <c r="B17" s="20"/>
    </row>
    <row r="18" ht="12.75">
      <c r="B18" s="20"/>
    </row>
    <row r="19" ht="12.75">
      <c r="B19" s="20"/>
    </row>
    <row r="20" ht="12.75">
      <c r="B20" s="20"/>
    </row>
    <row r="21" ht="12.75">
      <c r="B21" s="20"/>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Ricardo Aguilera Wilches</cp:lastModifiedBy>
  <dcterms:created xsi:type="dcterms:W3CDTF">2007-05-23T11:34:18Z</dcterms:created>
  <dcterms:modified xsi:type="dcterms:W3CDTF">2018-05-08T21:22:00Z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display_urn:schemas-microsoft-com:office:office#SharedWithUsers">
    <vt:lpwstr>Jorge Bernardo Gomez Rodriguez;Luis Fernando Morales Celedon;Bibiana Andrea Alvarez Rivera</vt:lpwstr>
  </property>
  <property fmtid="{D5CDD505-2E9C-101B-9397-08002B2CF9AE}" pid="4" name="SharedWithUsers">
    <vt:lpwstr>880;#Jorge Bernardo Gomez Rodriguez;#68;#Luis Fernando Morales Celedon;#32;#Bibiana Andrea Alvarez Rivera</vt:lpwstr>
  </property>
</Properties>
</file>