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71" windowWidth="10050" windowHeight="11760" firstSheet="2" activeTab="2"/>
  </bookViews>
  <sheets>
    <sheet name="Carretero Recursos" sheetId="1" state="hidden" r:id="rId1"/>
    <sheet name="Otros Recursos" sheetId="2" state="hidden" r:id="rId2"/>
    <sheet name="Metas Institucionales" sheetId="3" r:id="rId3"/>
    <sheet name="Metas por Proyecto" sheetId="4" r:id="rId4"/>
  </sheets>
  <definedNames>
    <definedName name="_xlnm.Print_Area" localSheetId="0">'Carretero Recursos'!$A$1:$P$38</definedName>
    <definedName name="_xlnm.Print_Area" localSheetId="2">'Metas Institucionales'!$A$1:$V$147</definedName>
    <definedName name="_xlnm.Print_Area" localSheetId="3">'Metas por Proyecto'!$D$6:$AC$339</definedName>
    <definedName name="_xlnm.Print_Area" localSheetId="1">'Otros Recursos'!$A$1:$O$41</definedName>
    <definedName name="_xlnm.Print_Titles" localSheetId="2">'Metas Institucionales'!$2:$3</definedName>
    <definedName name="_xlnm.Print_Titles" localSheetId="3">'Metas por Proyecto'!$A:$C,'Metas por Proyecto'!$2:$5</definedName>
  </definedNames>
  <calcPr fullCalcOnLoad="1"/>
</workbook>
</file>

<file path=xl/comments4.xml><?xml version="1.0" encoding="utf-8"?>
<comments xmlns="http://schemas.openxmlformats.org/spreadsheetml/2006/main">
  <authors>
    <author>gpupo</author>
  </authors>
  <commentList>
    <comment ref="V183" authorId="0">
      <text>
        <r>
          <rPr>
            <b/>
            <sz val="8"/>
            <rFont val="Tahoma"/>
            <family val="2"/>
          </rPr>
          <t>gpupo:</t>
        </r>
        <r>
          <rPr>
            <sz val="8"/>
            <rFont val="Tahoma"/>
            <family val="2"/>
          </rPr>
          <t xml:space="preserve">
sgc </t>
        </r>
      </text>
    </comment>
  </commentList>
</comments>
</file>

<file path=xl/sharedStrings.xml><?xml version="1.0" encoding="utf-8"?>
<sst xmlns="http://schemas.openxmlformats.org/spreadsheetml/2006/main" count="1057" uniqueCount="656">
  <si>
    <t>Siberia La Punta El Vino  Villeta</t>
  </si>
  <si>
    <t>Sta Marta Riohacha Paraguachón</t>
  </si>
  <si>
    <t>Bogota Villavicencio</t>
  </si>
  <si>
    <t>Cartagena Barranquilla</t>
  </si>
  <si>
    <t>Armenia Pereira Manizales</t>
  </si>
  <si>
    <t>Zipaquira Palenque</t>
  </si>
  <si>
    <t>Briceño Tunja Sogamoso</t>
  </si>
  <si>
    <t>Bosa Granada Girardot</t>
  </si>
  <si>
    <t>Pereira La Victoria</t>
  </si>
  <si>
    <t>Córdoba Sucre</t>
  </si>
  <si>
    <t>Ruta Caribe</t>
  </si>
  <si>
    <t>Ruta del Sol sector - 1</t>
  </si>
  <si>
    <t>Ruta del Sol sector - 2</t>
  </si>
  <si>
    <t>Ruta del Sol sector - 3</t>
  </si>
  <si>
    <t>Transversal de las Américas - 1</t>
  </si>
  <si>
    <t>APROPIACIÓN</t>
  </si>
  <si>
    <t>ENERO</t>
  </si>
  <si>
    <t>FEBRERO</t>
  </si>
  <si>
    <t>MARZO</t>
  </si>
  <si>
    <t>ABRIL</t>
  </si>
  <si>
    <t>MAYO</t>
  </si>
  <si>
    <t>JUNIO</t>
  </si>
  <si>
    <t>JULIO</t>
  </si>
  <si>
    <t>AGOSTO</t>
  </si>
  <si>
    <t>SEPTIEMBRE</t>
  </si>
  <si>
    <t>OCTUBRE</t>
  </si>
  <si>
    <t>NOVIEMBRE</t>
  </si>
  <si>
    <t>DICIEMBRE</t>
  </si>
  <si>
    <t>PROGRAMACIÓN PAGOS 2012</t>
  </si>
  <si>
    <t>TOTAL</t>
  </si>
  <si>
    <t>Autopista de la Montaña</t>
  </si>
  <si>
    <t>PROYECTO DE CONCESIÓN</t>
  </si>
  <si>
    <t>Nota: Según programación Plan de Acción (Recursos) 2012</t>
  </si>
  <si>
    <t>Otros recursos Ingreso Mínimo Garantizado</t>
  </si>
  <si>
    <t>Totales</t>
  </si>
  <si>
    <t xml:space="preserve">PROYECTO </t>
  </si>
  <si>
    <t>Rehabilitación de Vías Férreas a Nivel Nacional a traves del Sisteme de Concesiones</t>
  </si>
  <si>
    <t>Apoyo a la Gestión del Estado. Asesorias y Consultorias. Contratos de concesión</t>
  </si>
  <si>
    <t>Apoyo y dotación tecnico administrativo para el fortalecimiento institucional del INCO</t>
  </si>
  <si>
    <t>Apoyo estatal a los puertos a nivel nacional</t>
  </si>
  <si>
    <t>Oficina de Comunicaciones</t>
  </si>
  <si>
    <t>Promoción y publicidad SEA</t>
  </si>
  <si>
    <t>Apoyo SEA</t>
  </si>
  <si>
    <t>Apoyo Control Interno</t>
  </si>
  <si>
    <t>Apoyo Grupo Férreo</t>
  </si>
  <si>
    <t>Apoyo Grupo GPSA</t>
  </si>
  <si>
    <t>Apoyo Grupo Portuario</t>
  </si>
  <si>
    <t>Capacitación Control Interno</t>
  </si>
  <si>
    <t>Apoyo Grupo Carretero</t>
  </si>
  <si>
    <t>Apoyo SAF</t>
  </si>
  <si>
    <t>Apoyo SGC</t>
  </si>
  <si>
    <t>Apoyo Evaluación</t>
  </si>
  <si>
    <t>Capacitación Jurídica</t>
  </si>
  <si>
    <t>OTRAS ACTIVIDADES JURIDICA</t>
  </si>
  <si>
    <t xml:space="preserve">Gastos de Instalación y Arbitraje de la Agencia Nacional de Infraestructura - Tribunal de Arbitramento </t>
  </si>
  <si>
    <t>Pago Defensa dentro de Tribunales de Arbitramento</t>
  </si>
  <si>
    <t xml:space="preserve">Pago Gastos Judiciales Tribunal de Arbitramento </t>
  </si>
  <si>
    <t>Capacitación SAF</t>
  </si>
  <si>
    <t>Sistemas</t>
  </si>
  <si>
    <t>Nuevos contratistas SAF</t>
  </si>
  <si>
    <t>Nota: Programación de pagos de acuerdo a la información enviada por las dependencias en la programación del Plan de Acción 2012</t>
  </si>
  <si>
    <t>Apoyo Gerencia</t>
  </si>
  <si>
    <t>Apoyo Grupo Jurídico (externos)</t>
  </si>
  <si>
    <t>Apoyo Jurídico</t>
  </si>
  <si>
    <t>ACTIVIDAD</t>
  </si>
  <si>
    <t>Meta Año</t>
  </si>
  <si>
    <t>Revisión Informe Mensual interventoria de Pacifico</t>
  </si>
  <si>
    <t xml:space="preserve"> Informe mensual </t>
  </si>
  <si>
    <t>Revisión Informe Mensual interventoria  de Atlántico</t>
  </si>
  <si>
    <t>Informe de Comisión</t>
  </si>
  <si>
    <t>Realizar visitas de seguimiento a la concesión del Atlántico</t>
  </si>
  <si>
    <t>Realizar visitas de seguimiento a la concesión del Atlántico tramos desafectados</t>
  </si>
  <si>
    <t>Tramo Sur -Red Férrea Atlántico- tramos desafectados.</t>
  </si>
  <si>
    <t>Km -mantenidos</t>
  </si>
  <si>
    <t>Tn-transportadas</t>
  </si>
  <si>
    <t>Puntos - críticos</t>
  </si>
  <si>
    <t>Actividad</t>
  </si>
  <si>
    <t>Informe</t>
  </si>
  <si>
    <t>Auditoria</t>
  </si>
  <si>
    <t>GRUPO INTERNO DE TRABAJO FERREO</t>
  </si>
  <si>
    <t>Evaluación Técnica, Jurídica, Financiera de Iniciativas Privadas</t>
  </si>
  <si>
    <t>Evaluaciones</t>
  </si>
  <si>
    <t>Gestión Contractual</t>
  </si>
  <si>
    <t>Informes de Gestión</t>
  </si>
  <si>
    <t>Supervisión in situ de cada una de las Sociedades Portuarias</t>
  </si>
  <si>
    <t>Informes</t>
  </si>
  <si>
    <t>Manual</t>
  </si>
  <si>
    <t>Formato</t>
  </si>
  <si>
    <t>Georeferenciación de Áreas</t>
  </si>
  <si>
    <t>GRUPO INTERNO DE TRABAJO PORTUARIO</t>
  </si>
  <si>
    <t>informe</t>
  </si>
  <si>
    <t>evento</t>
  </si>
  <si>
    <t>feria</t>
  </si>
  <si>
    <t>discurso</t>
  </si>
  <si>
    <t>foro</t>
  </si>
  <si>
    <t>presentación</t>
  </si>
  <si>
    <t>Taller para periodistas</t>
  </si>
  <si>
    <t>taller</t>
  </si>
  <si>
    <t>Reunión con directores de medios</t>
  </si>
  <si>
    <t>reunión</t>
  </si>
  <si>
    <t>OFICINA DE COMUNICACIONES</t>
  </si>
  <si>
    <t xml:space="preserve">Defensa judicial de la Agencia Nacional de Infraestructura </t>
  </si>
  <si>
    <t xml:space="preserve">Informes </t>
  </si>
  <si>
    <t>Acompañamiento Concesiones Viales</t>
  </si>
  <si>
    <t>Informes y conceptos</t>
  </si>
  <si>
    <t>Elaboración de conceptos, resoluciones y seguros</t>
  </si>
  <si>
    <t>Defensa judicial de la Agencia Nacional de Infraestructura -  casos especiales</t>
  </si>
  <si>
    <t>informes</t>
  </si>
  <si>
    <t>tribunales</t>
  </si>
  <si>
    <t xml:space="preserve">Capacitación </t>
  </si>
  <si>
    <t>Temario</t>
  </si>
  <si>
    <t xml:space="preserve">Comité de Conciliación </t>
  </si>
  <si>
    <t xml:space="preserve">Comité de Asuntos Contractuales </t>
  </si>
  <si>
    <t xml:space="preserve">Proyectos Estructurados </t>
  </si>
  <si>
    <t>N° Resoluciones emitidas</t>
  </si>
  <si>
    <t>Estudios</t>
  </si>
  <si>
    <t>Informe Mensual</t>
  </si>
  <si>
    <t>Apoyo a la Subgerencia de Gestión Contractual en el Grupo Interno de Trabajo de Gestión Predial, Social y Ambiental del INCO en el desarrollo de las labores de trámite, seguimiento y control de documentación, organización de archivo y entrega de correspondencia y demás actividades relacionadas con la gestión documental.</t>
  </si>
  <si>
    <t>Apoyo al Grupo Interno de Trabajo de Gestión Predial, Social y Ambiental  del Instituto Nacional de Concesiones en el desarrollo de actividades inherentes a la estructuración, ejecución, control y seguimiento de la gestión ambiental, para el desarrollo de las concesiones a cargo del INCO.</t>
  </si>
  <si>
    <t xml:space="preserve">Apoyo al Grupo Interno de Trabajo de Gestión Predial, Social y Ambiental del Instituto Nacional de Concesiones en el desarrollo de actividades inherentes a la estructuración, ejecución, control y seguimiento de la gestión ambiental, para el desarrollo de las concesiones a cargo del INCO y sus correspondientes interventorías. </t>
  </si>
  <si>
    <t>Apoyo al Grupo Interno de Trabajo de Gestión Predial, Social y Ambiental del Instituto Nacional de Concesiones en el desarrollo de actividades inherentes a la estructuración, ejecución, control y seguimiento de la gestión predial, para el desarrollo de las concesiones a cargo del INCO y sus correspondientes interventorías.</t>
  </si>
  <si>
    <t>Apoyo al Grupo Interno de Trabajo de Gestión Predial, Social y Ambiental del Instituto Nacional de Concesiones - INCO en el desarrollo de actividades inherentes a la estructuración, ejecución control y seguimiento de la gestión social, para el desarrollo de las concesiones a cargo del Instituto Nacional de Concesiones y sus correspondientes interventorias.</t>
  </si>
  <si>
    <t>Apoyo para implementación, realización y ejecución de una base de datos  que registre el inventario de los inmuebles adquiridos por enajenación  voluntaria y expropiación judicial a favor del Instituto Nacional de Concesiones  para la ejecución  de los diferentes proyectos viales concesionados.</t>
  </si>
  <si>
    <t>Apoyo jurídico, representación judicial y demás actividades de orden legal que se presenten en desarrollo de la gestión predial a cargo del Grupo Interno de Trabajo de Gestión Predial, Social y Ambiental  del Instituto Nacional de Concesiones – INCO.</t>
  </si>
  <si>
    <t>Apoyo para implementación, revisión predial, realización y ejecución de una base de datos que registre el inventario de los inmuebles adquiridos por enajenación voluntaria y expropiación judicial a favor del Instituto Nacional de Concesiones  para la ejecución  de los diferentes proyectos viales concesionados</t>
  </si>
  <si>
    <t>Apoyo para implementación, revisión , realización y ejecución de una base de datos que registre el inventario de los inmuebles adquiridos por enajenación voluntaria y expropiación judicial a favor del Instituto Nacional de Concesiones  para la ejecución  de los diferentes proyectos viales concesionados</t>
  </si>
  <si>
    <t>Resolución</t>
  </si>
  <si>
    <t>Formulación de la Política de Generación de Empleo en los proyectos concesionados</t>
  </si>
  <si>
    <t>Documento de Política</t>
  </si>
  <si>
    <t xml:space="preserve">Resolución </t>
  </si>
  <si>
    <t>Suscripción de un Convenio Interadministrativo con el Ministerio del Interior para efectos del desarrollo de CONSULTAS PREVIAS en los proyectos concesionados</t>
  </si>
  <si>
    <t>Convenio</t>
  </si>
  <si>
    <t>Suscripción de un Convenio Interadministrativo con el Ministerio de Ambiente y Desarrollo Sostenible para efectos del desarrollo de CONSULTAS PREVIAS en los proyectos concesionados</t>
  </si>
  <si>
    <t>Proyecto de Decreto</t>
  </si>
  <si>
    <t>Incorporación de los criterios ambientales, sociales y prediales en la estructuración de los proyectos a concesionar</t>
  </si>
  <si>
    <t>Certificado de incorporación</t>
  </si>
  <si>
    <t>Revisión del Instructivo de Gestión Predial para proyectos concesionados</t>
  </si>
  <si>
    <t>Instructivo</t>
  </si>
  <si>
    <t>Desarrollo de la gestión de control y seguimiento ambiental en los proyectos concesionados</t>
  </si>
  <si>
    <t xml:space="preserve">Informe Ejecutivo </t>
  </si>
  <si>
    <t>Desarrollo de la gestión de control y seguimiento social en los proyectos concesionados</t>
  </si>
  <si>
    <t>Desarrollo de la gestión de control y seguimiento predial en los proyectos concesionados</t>
  </si>
  <si>
    <t>Ficha</t>
  </si>
  <si>
    <t>Elaboración de una ficha de seguimiento legal del licenciamiento ambiental otorgado por la Autoridad Nacional de Licencias Ambientales en los proyectos concesionados</t>
  </si>
  <si>
    <t xml:space="preserve">Elaboración de una ficha de información  ambiental general  de las concesiones y las interventorías </t>
  </si>
  <si>
    <t>GRUPO INTERNO DE TRABAJO GESTION PREDIAL, SOCIAL Y AMBIENTAL</t>
  </si>
  <si>
    <t>PRESUPUESTO</t>
  </si>
  <si>
    <t>Elaborar el Anteproyecto de Presupuesto de Gastos de Funcionamiento de acuerdo con la información suministrada por cada dependencia de la entidad y remitirla a la Vicepresidencia de Planeación</t>
  </si>
  <si>
    <t>Anteproyecto</t>
  </si>
  <si>
    <t>Proponer las modificaciones presupuestales (internas o externas) que sean necesarias de acuerdo con la revisión, análisis y proyección del presupuesto de la entidad.</t>
  </si>
  <si>
    <t>Número de Modificaciones Propuestas y Realizadas</t>
  </si>
  <si>
    <t>Control de la ejecución presupuestal de gastos a través de la expedición de Certificados de Disponibilidad Presupuestal, Registros Presupuestales y revisión de pagos(registrados por el Área de Tesorería), los cuales se reflejan cada mes en el informe de Ejecución Presupuestal</t>
  </si>
  <si>
    <t>Porcentaje de Ejecución con respecto a compromisos y Porcentaje de Ejecución Real (Pagos)</t>
  </si>
  <si>
    <t>Control de la ejecución presupuestal de ingresos(registrada por el Área de Tesorería) reflejada en el informe mensual.</t>
  </si>
  <si>
    <t>Porcentaje de Recaudo en Efectivo</t>
  </si>
  <si>
    <t>Control de la ejecución presupuestal de Reservas Presupuestales generada a través de las obligaciones y pagos(registrados por el Área de Tesorería) y reflejados en el informe mensual respectivo.</t>
  </si>
  <si>
    <t>Porcentaje de Ejecución (Pagos)</t>
  </si>
  <si>
    <t>Revisión de los cumplidos para el pago a terceros</t>
  </si>
  <si>
    <t>No. de cumplidos recibidos y entregados al área de contabilidad</t>
  </si>
  <si>
    <t xml:space="preserve">Proponer las modificaciones a que haya lugar al Manual del Área de Presupuesto de acuerdo con la normatividad vigente sobre la materia y lo preceptuado por el SIIF Nación II. </t>
  </si>
  <si>
    <t>No. modificaciones propuestas</t>
  </si>
  <si>
    <t>TESORERIA</t>
  </si>
  <si>
    <t>Realizar mensualmente la programación del Programa Anual de Caja PAC en el sistema de información del Ministerio de Hacienda y Crédito Público</t>
  </si>
  <si>
    <t xml:space="preserve">Control de la ejecución de las cuentas por pagar </t>
  </si>
  <si>
    <t>Registro de ingresos en el sistema de información</t>
  </si>
  <si>
    <t>Registros</t>
  </si>
  <si>
    <t>Carga masiva de extractos en el sistema de información SIIF Nación II</t>
  </si>
  <si>
    <t>Elaboración de Ordenes de Pago Presupuestales y no Presupuestales en los sistemas financieros SIIF Nación II y SINFAD</t>
  </si>
  <si>
    <t>Elaboración de Ordenes Bancarias en el sistema de información SIIF Nación II</t>
  </si>
  <si>
    <t>Elaboración de Boletines de Tesorería</t>
  </si>
  <si>
    <t xml:space="preserve">Elaboración de Informes </t>
  </si>
  <si>
    <t>Informes de seguimiento (Juan Gabriel Arias)</t>
  </si>
  <si>
    <t>CONTABILIDAD</t>
  </si>
  <si>
    <t xml:space="preserve">Reporte en el aplicativo CHIIP </t>
  </si>
  <si>
    <t>Cierre Contable del Año</t>
  </si>
  <si>
    <t>Cierre mensual y conciliación de cifras</t>
  </si>
  <si>
    <t>Comité técnico de sostenibilidad del sistema contabilidad pública</t>
  </si>
  <si>
    <t>Actas</t>
  </si>
  <si>
    <t>Declaración de ingresos y patrimonio - DIAN</t>
  </si>
  <si>
    <t xml:space="preserve">Elaboración Estados Contables </t>
  </si>
  <si>
    <t>Elaboración medios magnéticos DIAN</t>
  </si>
  <si>
    <t>Elaboración medios magnéticos SHD</t>
  </si>
  <si>
    <t>Publicación información web</t>
  </si>
  <si>
    <t>SISTEMAS</t>
  </si>
  <si>
    <t xml:space="preserve">Levantamiento información </t>
  </si>
  <si>
    <t>Página diseñada</t>
  </si>
  <si>
    <t>Intranet Diseñada</t>
  </si>
  <si>
    <t>Infraestructura tecnológica</t>
  </si>
  <si>
    <t>Virtualización centro de Computo</t>
  </si>
  <si>
    <t>Carga de Aplicaciones</t>
  </si>
  <si>
    <t>Estrategia de backups</t>
  </si>
  <si>
    <t>backups</t>
  </si>
  <si>
    <t>Alta disponibilidad de servicios Informáticos</t>
  </si>
  <si>
    <t>servicios informáticos</t>
  </si>
  <si>
    <t>ARCHIVO Y CORRESPONDENCIA</t>
  </si>
  <si>
    <t>Realizar aplicación de la tabla de retención Documental (TRD) en todas las dependencias de la Entidad</t>
  </si>
  <si>
    <t>TRD aplicada</t>
  </si>
  <si>
    <t>Actualizar la tabla de retención Documental</t>
  </si>
  <si>
    <t>TRD Actualizada</t>
  </si>
  <si>
    <t>Organizar 2000 planos</t>
  </si>
  <si>
    <t>Planos Organizados</t>
  </si>
  <si>
    <t xml:space="preserve">Organizar 1000 CDS </t>
  </si>
  <si>
    <t>Cds Organizados</t>
  </si>
  <si>
    <t>SERVICIOS GENERALES</t>
  </si>
  <si>
    <t>%</t>
  </si>
  <si>
    <t xml:space="preserve">Cambio de placas de inventarios de bienes </t>
  </si>
  <si>
    <t xml:space="preserve">Proceso de baja de bienes  </t>
  </si>
  <si>
    <t>TALENTO HUMANO</t>
  </si>
  <si>
    <t>Proyectos de Aprendizaje ejecutados</t>
  </si>
  <si>
    <t>Actividades de bienestar  programadas</t>
  </si>
  <si>
    <t>Incentivos efectuados de acuerdo con el Plan.</t>
  </si>
  <si>
    <t>Informes presentados relacionados con la liquidación de nómina y la gestión de talento humano.</t>
  </si>
  <si>
    <t>CONTRATACION</t>
  </si>
  <si>
    <t>Apoyo en la etapa precontractual - contractual - postcontractual</t>
  </si>
  <si>
    <t>Contratos y Actas</t>
  </si>
  <si>
    <t>Apoyo jurídico y legal de los diferentes procesos de contratación adelantados por la entidad</t>
  </si>
  <si>
    <t>Informe de Evaluación Jurídica</t>
  </si>
  <si>
    <t>Elaboración de documentos y atención a los diferentes organismos de control y demás entidades públicas</t>
  </si>
  <si>
    <t>Documento</t>
  </si>
  <si>
    <t>Apoyo en la expedición de actos administrativos</t>
  </si>
  <si>
    <t>Resoluciones</t>
  </si>
  <si>
    <t>Apoyo en la notificación personal y/o por edicto de los actos administrativos expedidos por la entidad</t>
  </si>
  <si>
    <t>Oficio y edictos</t>
  </si>
  <si>
    <t>Seguimiento vigilancia y control a los temas jurídicos asignados</t>
  </si>
  <si>
    <t>Elaboración y revisión de los documentos suscritos por la entidad</t>
  </si>
  <si>
    <t>Proyectar, estudiar y conceptuar sobre los proyectos de Resolución, contratos, convenios y demás actos administrativos que deba expedir o proponer la entidad</t>
  </si>
  <si>
    <t>Emitir los conceptos jurídicos que requiera la entidad</t>
  </si>
  <si>
    <t>Conceptos</t>
  </si>
  <si>
    <t>Plan de Capacitación</t>
  </si>
  <si>
    <t>1_Malla Vial del Meta</t>
  </si>
  <si>
    <t>Km</t>
  </si>
  <si>
    <t>2_Siberia El Vino Villeta</t>
  </si>
  <si>
    <t>Puente</t>
  </si>
  <si>
    <t>3_Santa Marta Paraguachón</t>
  </si>
  <si>
    <t>ML</t>
  </si>
  <si>
    <t>4_Bogotá Villavicencio</t>
  </si>
  <si>
    <t>5_Cartagena Barranquilla</t>
  </si>
  <si>
    <t>km</t>
  </si>
  <si>
    <t>Predios reprogramados 2011</t>
  </si>
  <si>
    <t>Mantenimiento rutinario</t>
  </si>
  <si>
    <t>6_Desarrollo Vial del Norte de Bogotá - DEVINORTE</t>
  </si>
  <si>
    <t>7_Fontibón Facatativa Los Alpes</t>
  </si>
  <si>
    <t>8_Neiva Espinal Girardot</t>
  </si>
  <si>
    <t>Mantenimiento rutinario en todo abscisado según alcance manual operación.</t>
  </si>
  <si>
    <t>Predios</t>
  </si>
  <si>
    <t>9_Desarrollo Vial del Oriente de Medellín -DEVIMED</t>
  </si>
  <si>
    <t>Mantenimiento (297.1 km)</t>
  </si>
  <si>
    <t>Puente Peatonal Acevedo Adicional 13</t>
  </si>
  <si>
    <t>10_Armenia Pereira Manizales</t>
  </si>
  <si>
    <t>Construcción solución Quiebra del Billar</t>
  </si>
  <si>
    <t>Construcción Intersección Consota</t>
  </si>
  <si>
    <t>Rehabilitación La Paila - Calarcá</t>
  </si>
  <si>
    <t>Rehabilitación Variante Troncal de Occidente - VTO</t>
  </si>
  <si>
    <t>Construcción bascula de Calarca</t>
  </si>
  <si>
    <t>11_Malla Vial del Valle del Cauca y Cauca</t>
  </si>
  <si>
    <t>12_Zipaquirá Palenque</t>
  </si>
  <si>
    <t>Construcción 2da Calzada K 33 a Casablanca</t>
  </si>
  <si>
    <t>Construcción 2da calzada (derecha) T de Portachuelo K 33</t>
  </si>
  <si>
    <t>13_Briceño Tunja Sogamoso</t>
  </si>
  <si>
    <t>Rehabilitación</t>
  </si>
  <si>
    <t>14_Bosa Granada Girardot</t>
  </si>
  <si>
    <t xml:space="preserve">Construcción doble calzada Trayecto 4 </t>
  </si>
  <si>
    <t xml:space="preserve">Construcción doble calzada Trayecto 5 </t>
  </si>
  <si>
    <t xml:space="preserve">Construcción doble calzada Trayecto 6 </t>
  </si>
  <si>
    <t>Construcción doble calzada Trayecto 8</t>
  </si>
  <si>
    <t xml:space="preserve">Construcción doble calzada Trayecto 9 </t>
  </si>
  <si>
    <t>Construcción doble calzada Trayecto 11</t>
  </si>
  <si>
    <t>15_Pereira La Victoria</t>
  </si>
  <si>
    <t>16_Zona Metropolitana de Bucaramanga</t>
  </si>
  <si>
    <t>Tramo 7 - La Cemento - El Cero Rehabilitación</t>
  </si>
  <si>
    <t>Tramo 7 - La Cemento - El Cero Construcción 2a calzada</t>
  </si>
  <si>
    <t>Paseo de Las Frutas (casetas área de servicio y parqueadero)</t>
  </si>
  <si>
    <t>Unidad</t>
  </si>
  <si>
    <t>Puente Flandes N-2</t>
  </si>
  <si>
    <t>17_Rumichaca Pasto Chachagûí</t>
  </si>
  <si>
    <t>18_Córdoba Sucre</t>
  </si>
  <si>
    <t>Terminación de la construcción del puente vehicular Lorica</t>
  </si>
  <si>
    <t>19_Área Metropolitana de Cúcuta</t>
  </si>
  <si>
    <t>20_Ruta Caribe</t>
  </si>
  <si>
    <t>Construcción Doble Calzada Sabanalarga - Palmar de Varela.</t>
  </si>
  <si>
    <t>Construcción de puente Chipalo, reprogramado de 2011</t>
  </si>
  <si>
    <t>22_Ruta del Sol 1</t>
  </si>
  <si>
    <t>23_Ruta del Sol 2</t>
  </si>
  <si>
    <t>Estudio</t>
  </si>
  <si>
    <t>24_Ruta del Sol 3</t>
  </si>
  <si>
    <t>25_Transversal de las Américas</t>
  </si>
  <si>
    <t>Realizar visitas de seguimiento a la concesión del Pacifico</t>
  </si>
  <si>
    <t>Tramo Norte Red Férrea Atlántico</t>
  </si>
  <si>
    <t>Tramo Sur - Red Férrea del Atlántico atención de emergencias</t>
  </si>
  <si>
    <t>Foro Ley APP</t>
  </si>
  <si>
    <t>Apoyo al Presidente en la asistencia Congreso CCI</t>
  </si>
  <si>
    <t>Acta</t>
  </si>
  <si>
    <t>Publicaciones - Informe de Gestión</t>
  </si>
  <si>
    <t>Construcción de Marca</t>
  </si>
  <si>
    <t>Lanzamiento marca e imagen</t>
  </si>
  <si>
    <t>Apoyo al Presidente en la participación en ferias</t>
  </si>
  <si>
    <t>Apoyo al Presidente en la Asistencia a conferencias</t>
  </si>
  <si>
    <t>Monitoreo de prensa, resumen diario</t>
  </si>
  <si>
    <t>eliminar</t>
  </si>
  <si>
    <t>un</t>
  </si>
  <si>
    <t>acta</t>
  </si>
  <si>
    <t>Informes mensuales del plan de compras</t>
  </si>
  <si>
    <t>documento aprobado</t>
  </si>
  <si>
    <t>servidores contratados</t>
  </si>
  <si>
    <t>acuerdos suscritos</t>
  </si>
  <si>
    <t>RIESGOS</t>
  </si>
  <si>
    <t>Informe de gestion de seguimiento a los contratos de concesión</t>
  </si>
  <si>
    <t>PLANEACION</t>
  </si>
  <si>
    <t>Formulacion estrategica de la Agencia</t>
  </si>
  <si>
    <t>GESTION DEL CONOCIMIENTO</t>
  </si>
  <si>
    <t>Desarrollo de metodologias para la evaluación de las concesiones en los diferentes modos</t>
  </si>
  <si>
    <t>Definicion de la metodologia de reversion</t>
  </si>
  <si>
    <t>Desarrollo del plan de infraestructura a desarrollar por la Agencia</t>
  </si>
  <si>
    <t>Informe de seguimiento al Plan de acción</t>
  </si>
  <si>
    <t>Informe de rendicion de cuentas</t>
  </si>
  <si>
    <t>Seguimiento a la ejecución presupuestal</t>
  </si>
  <si>
    <t>Elaboracion anteproyeco de presupuesto y MGMP</t>
  </si>
  <si>
    <t>Reporte SISMEG</t>
  </si>
  <si>
    <t>Actualizacion fichas SUIFP</t>
  </si>
  <si>
    <t>Reporte SPI</t>
  </si>
  <si>
    <t>Informe de gestion de seguimiento a los proyectos a estructurar</t>
  </si>
  <si>
    <t>Elaboracion documentos CONPES</t>
  </si>
  <si>
    <t>Aprobación vigencias futuras nuevos proyectos</t>
  </si>
  <si>
    <t>CONPES aprobados</t>
  </si>
  <si>
    <t>Revision de metodologias, politicas y normatividad de riesgos en cocnesiones</t>
  </si>
  <si>
    <t>Reporte de informes a las diferentes entidades que lo requieran</t>
  </si>
  <si>
    <t>Estudio del impacto climatico en los proyectos de concesion</t>
  </si>
  <si>
    <t>Realizar comites de Sistema Integrado de Gestion SIG</t>
  </si>
  <si>
    <t>Elaborar informe de seguimiento a la ejecución presupuestal</t>
  </si>
  <si>
    <t>Realizar reuniones de seguimiento presupuestal</t>
  </si>
  <si>
    <t>Publicación de información presupuestal en la pagina WEB</t>
  </si>
  <si>
    <t>Pac</t>
  </si>
  <si>
    <t xml:space="preserve">Apoyo a la Gestión de la VAF - Contratos de Prestación de Servicios </t>
  </si>
  <si>
    <t xml:space="preserve">Manual 3,0 Gobierno en línea Nivel Inicial </t>
  </si>
  <si>
    <t>Página web - diseño - Implementación</t>
  </si>
  <si>
    <t>Intranet</t>
  </si>
  <si>
    <t>Consolidación y virtualización de servidores</t>
  </si>
  <si>
    <t>Virtualizacion de estaciones de trabajo</t>
  </si>
  <si>
    <t>Informes de seguimiento</t>
  </si>
  <si>
    <t>Comités de Archivo</t>
  </si>
  <si>
    <t>Proceso de poblamiento de la planta de personal</t>
  </si>
  <si>
    <t>Red Férrea Pacifico</t>
  </si>
  <si>
    <t>Un</t>
  </si>
  <si>
    <t>Km/cs</t>
  </si>
  <si>
    <t>Segunda calzada tramo 5 (El Rosal - El Vino)</t>
  </si>
  <si>
    <t>Puente peatonal Km. 15+340 Tramo 6 (Puente Piedra - El Rosal)</t>
  </si>
  <si>
    <t>Puente peatonal Km. 19+400 Tramo 6 (Puente Piedra - El Rosal)</t>
  </si>
  <si>
    <t xml:space="preserve">Mantenimiento rutinario a los 82,4 km. Longitud desde Bogotá (Puente El Cortijo) (PR 145+000) hasta el Intercambiador vial de Guaduas - Villeta (PR 64+000) </t>
  </si>
  <si>
    <t>Rehabilitación sector El Rosal - La Vega (km 33,4)</t>
  </si>
  <si>
    <t>Avance en la construcción Anillo Vial Crespo general</t>
  </si>
  <si>
    <t>Ampliación Puente sobre el Río Bogotá (hace parte del tercer carril La Caro - Centro Chía</t>
  </si>
  <si>
    <t>Construcción Box coulvert frente Universidad de La Sabana</t>
  </si>
  <si>
    <t>Construcción acceso Altagracia</t>
  </si>
  <si>
    <t>Construcción acceso Alcalá</t>
  </si>
  <si>
    <t>Tramo 3. Construcción nueva 2ª calzada - Providencia - Buga</t>
  </si>
  <si>
    <t>Tramo 7. Construcción nueva 2ª calzada Mediacanoa -Loboguerrero</t>
  </si>
  <si>
    <t>Construcción (2da calzada) del corredor BTS correspondiente al pago establecido en el contrato original No 0377 de 2002</t>
  </si>
  <si>
    <t>Construcción Mirador en el Km 83+300</t>
  </si>
  <si>
    <t>Construcción retorno sur</t>
  </si>
  <si>
    <t>Construcción complemento retorno 6 ejes</t>
  </si>
  <si>
    <t>Construcción puente peatonal paso Nacional Cartago</t>
  </si>
  <si>
    <t>Terminación modificación glorieta Villegas</t>
  </si>
  <si>
    <t>Construcción 2ª calzada Cartagena - Turbaco - Arjona reprogramado 2011</t>
  </si>
  <si>
    <t>Construcción 2da calzada (entrega hitos tramos 1,5 y 6)</t>
  </si>
  <si>
    <t>Mejoramiento Turbo - Necocli</t>
  </si>
  <si>
    <t>Construcción nuevo puente Cajamarca. Adicional N° 2</t>
  </si>
  <si>
    <t>Construcción tercer carril La Caro - Centro Chía reprogramados 2011</t>
  </si>
  <si>
    <t>Construcción puente peatonal Centro Chía</t>
  </si>
  <si>
    <t>Conexión a desnivel Acevedo Adicional 13 (Puente vehicular)</t>
  </si>
  <si>
    <t>Construcción doble calzada Trayecto 7</t>
  </si>
  <si>
    <t>Construcción retorno norte</t>
  </si>
  <si>
    <t>Rehabilitación Sincelejo - Toluviejo</t>
  </si>
  <si>
    <t>Construcción segunda calzada Cerete - Ciénaga de Oro (alcance básico)</t>
  </si>
  <si>
    <t>Atención puntos críticos Cúcuta - Pamplona</t>
  </si>
  <si>
    <t>21_Girardot Ibagué Cajamarca</t>
  </si>
  <si>
    <t>Mejoramiento vía Santana - La Gloria</t>
  </si>
  <si>
    <t>Rehabilitación Montería - Puerto Rey</t>
  </si>
  <si>
    <t>Construcción vía barrio Ciprés</t>
  </si>
  <si>
    <t>Construcción retorno Chorros Alcalá</t>
  </si>
  <si>
    <t>Terminación vía cementerio Obando</t>
  </si>
  <si>
    <t>Cicloruta Cartago - Zaragoza</t>
  </si>
  <si>
    <t>Predios compra predios variante Guamo y Espinal</t>
  </si>
  <si>
    <t>Obras de estabilización entre el PR 88+050 al PR 88+350, reprogramado de 2011</t>
  </si>
  <si>
    <t>Construcción muro de contención en tierra armada</t>
  </si>
  <si>
    <t>Construcción rompeolas con geotubos</t>
  </si>
  <si>
    <t>Construcción obras de protección marina, sector Los Muchachitos (Adicional No. 9):</t>
  </si>
  <si>
    <t>Elaboración Resolución para el Reasentamiento Poblacional en los proyectos concesionados</t>
  </si>
  <si>
    <t>Revisión, evaluacion y ajuste de la Resolución INCO No. 545 de 2008 sobre los Instrumentos de Gestión Social en los proyectos concesionados</t>
  </si>
  <si>
    <t>Formulación del proyecto de Decreto sobre la Reglamentación del Artículo 83 del PLAN NACIONAL DE DESARROLLO-Ley 1450 de 2011</t>
  </si>
  <si>
    <t>VICEPRESIDENCIA DE GESTION CONTRACTUAL</t>
  </si>
  <si>
    <t>VICEPRESIDENCIA DE ESTRUCTURACION Y ADJUDICACION</t>
  </si>
  <si>
    <t>GRUPO INTERNO DE TRABAJO CARRETERO</t>
  </si>
  <si>
    <t>VICEPRESIDENCIA JURIDICA</t>
  </si>
  <si>
    <t>VICEPRESIDENCIA DE PLANEACION, RIESGOS Y ENTORNO</t>
  </si>
  <si>
    <t>VICEPRESIDENCIA ADMINISTRATIVA Y FINANCIERA</t>
  </si>
  <si>
    <t>PLAN DE ACCION 2012</t>
  </si>
  <si>
    <t>UNIDAD DE MEDIDA</t>
  </si>
  <si>
    <t>META AÑO</t>
  </si>
  <si>
    <t>Mejoramiento</t>
  </si>
  <si>
    <t>Construcción calzada sencilla</t>
  </si>
  <si>
    <t>Construcción doble calzada</t>
  </si>
  <si>
    <t>Mantenimiento</t>
  </si>
  <si>
    <t>Toneladas transportadas</t>
  </si>
  <si>
    <t>Ton</t>
  </si>
  <si>
    <t>Atención puntos criticos</t>
  </si>
  <si>
    <t>Georeferenciación de áreas</t>
  </si>
  <si>
    <t>Estructuración nuevos proyectos</t>
  </si>
  <si>
    <t>Elaboración de estudios de mercado</t>
  </si>
  <si>
    <t>Metodologías para estructuración de proyectos</t>
  </si>
  <si>
    <t>Proyectos por iniciativa privada</t>
  </si>
  <si>
    <t>Asesorias</t>
  </si>
  <si>
    <t>Analisis de riesgos</t>
  </si>
  <si>
    <t>Consultorias</t>
  </si>
  <si>
    <t>Elaboración de informe de seguimiento a la ejecución presupuestal</t>
  </si>
  <si>
    <t>Realización de reuniones de seguimiento presupuestal</t>
  </si>
  <si>
    <t>Programación mensual del PAC</t>
  </si>
  <si>
    <t>Elaboración de boletines de tesoreria</t>
  </si>
  <si>
    <t>sede</t>
  </si>
  <si>
    <t>documento</t>
  </si>
  <si>
    <t>plan</t>
  </si>
  <si>
    <t>Plan</t>
  </si>
  <si>
    <t>Elaboración y codificación Informe General Portuario Zonificado</t>
  </si>
  <si>
    <t>Política</t>
  </si>
  <si>
    <t>Decreto</t>
  </si>
  <si>
    <t>OFICINA DE CONTROL INTERNO</t>
  </si>
  <si>
    <t xml:space="preserve">Plan de enlace con entes de control - PEEC </t>
  </si>
  <si>
    <t xml:space="preserve">Plan de informes de Ley - PIL </t>
  </si>
  <si>
    <t xml:space="preserve">Plan de evaluación independiente - PEI </t>
  </si>
  <si>
    <t>Meta</t>
  </si>
  <si>
    <t>Construcción 2da calzada  doble calzada (La Loma - Bosconia 10km, Fundación - Ye de Ciénaga 10km)</t>
  </si>
  <si>
    <t>Rehabilitación (programa 246 Km) (La Loma - Bosconia 10 km, Bosconia - Pueblo Nuevo 14,3 km, Bosconia - Valledupar 8,65km)</t>
  </si>
  <si>
    <t>Rehabilitación Pipiral - Villavicencio</t>
  </si>
  <si>
    <t xml:space="preserve">Rehabilitación calzada existente entre K7+500 - K9+260 y K13+980 al K16+960) Tierra Baja - Marahuaco </t>
  </si>
  <si>
    <t>Construcción 2a calzada Marahuaco (PR 7+500+ PR   16+000) tierra baja</t>
  </si>
  <si>
    <t>Construcción 2da calzada sector comprendido entre el K 88+060 al K98+060 (reprogramados PA 2011) Puerto Velera - Puerto Colombia</t>
  </si>
  <si>
    <t>MT</t>
  </si>
  <si>
    <t>Doble calzada</t>
  </si>
  <si>
    <t xml:space="preserve">Mantenimiento rutinario </t>
  </si>
  <si>
    <t xml:space="preserve">Rehabilitación Tramo No. 2 3,89 km, </t>
  </si>
  <si>
    <t>Rehabilitación tramo 4 (1,56km), tramo 5. Miroliondo - Cajamarca. (27,27,12)</t>
  </si>
  <si>
    <t>Rehabilitación trayectos 1, 3 y 4</t>
  </si>
  <si>
    <t>Adecuación de sede, muebles y enseres</t>
  </si>
  <si>
    <t>Socialización de proyectos</t>
  </si>
  <si>
    <t>Sistema de Información Geografico y de gestión institucional</t>
  </si>
  <si>
    <t>Digitalización archivo de gestión</t>
  </si>
  <si>
    <t>Apoyo misional</t>
  </si>
  <si>
    <t>Mantenimiento rutinario- calzada sencilla</t>
  </si>
  <si>
    <t>Mantenimiento Rutinario</t>
  </si>
  <si>
    <t>Lomas Aisladas - El Tigre -  Turbo</t>
  </si>
  <si>
    <t>Km -construidos</t>
  </si>
  <si>
    <t>Observaciones</t>
  </si>
  <si>
    <t>Construcción</t>
  </si>
  <si>
    <t>Km -rehabilitado</t>
  </si>
  <si>
    <t>Adjudicación de concesiones portuarias</t>
  </si>
  <si>
    <t>Contratos</t>
  </si>
  <si>
    <t>Adjudicación interventorías portuarias</t>
  </si>
  <si>
    <t>Informe de Gestión</t>
  </si>
  <si>
    <t xml:space="preserve">Instalación y Arbitraje de la Agencia Nacional de Infraestructura - Tribunal de Arbitramento </t>
  </si>
  <si>
    <t>Actualización de Fichas</t>
  </si>
  <si>
    <t>Construcción C.S. Turbo - Apartado</t>
  </si>
  <si>
    <t xml:space="preserve">Plan de fomento de cultura - PFC </t>
  </si>
  <si>
    <t>Puentes peatonales</t>
  </si>
  <si>
    <t>Construcción Terminación Variante Sur de Pereira (c.s)</t>
  </si>
  <si>
    <t>Obras de Protecciòn</t>
  </si>
  <si>
    <t>Puentes vehiculares</t>
  </si>
  <si>
    <t>Construcción puentes ML 174</t>
  </si>
  <si>
    <t>Tuneles</t>
  </si>
  <si>
    <t>Construcciòn calzada sencilla</t>
  </si>
  <si>
    <t>Obras complementarias</t>
  </si>
  <si>
    <t>Puntos criticos</t>
  </si>
  <si>
    <t>Elaboración, revisión y aprobación Manual de Inventarios</t>
  </si>
  <si>
    <t>Elaboración y codificación Cuadro Base Informe de Supervisión</t>
  </si>
  <si>
    <t>Construcción doble calzada (quebrada Naranjal - Quebrada Blanca)</t>
  </si>
  <si>
    <t>Puentes (sector 3 y 3a)  (Quebrada Naranjal - Quebrada Blanca 4) (Quebrada blanca - quebrada seca 1)</t>
  </si>
  <si>
    <t>Túnel 2 (sector 3)</t>
  </si>
  <si>
    <t>Terminación glorieta Alcalá</t>
  </si>
  <si>
    <t>Construcción 2ª calzada Barranquilla - cruce vía Caracolí</t>
  </si>
  <si>
    <t>Construcción 2 calzada Cartagena - Canal Calicanto</t>
  </si>
  <si>
    <t>Mejoramiento Montería  - Planeta Rica</t>
  </si>
  <si>
    <t>1. Estructurar y evaluar nuevos proyectos de infraestructura vial modo Carretero, Férreo, Portuario y Aéreo</t>
  </si>
  <si>
    <t>2. Consultoría Autopista de La Montaña</t>
  </si>
  <si>
    <t>3. Revisión y análisis de proyectos iniciativas privadas - Decreto 4533/2008</t>
  </si>
  <si>
    <t>4. Estudios sobre investigación de mercados, Inversión en la infraestructura de transporte</t>
  </si>
  <si>
    <t>5. Metodologías para la estructuración de proyectos de concesión</t>
  </si>
  <si>
    <t xml:space="preserve">Metodologías </t>
  </si>
  <si>
    <t xml:space="preserve">6. Análisis de riesgos en los proyectos de concesión </t>
  </si>
  <si>
    <t>7. Otras Asesorías.</t>
  </si>
  <si>
    <t>Plan de Asesoría y acompañamiento - PAA</t>
  </si>
  <si>
    <t>Plan de valoración y administración de riesgos  - PVAR (asesoramiento)</t>
  </si>
  <si>
    <t>consultoría</t>
  </si>
  <si>
    <t>Informe de gestión de seguimiento a los proyectos a estructurar</t>
  </si>
  <si>
    <t>Revisión de metodologías, políticas y normatividad de riesgos en concesiones</t>
  </si>
  <si>
    <t>Formulación estratégica de la Agencia</t>
  </si>
  <si>
    <t>Plan Estratégico formulado</t>
  </si>
  <si>
    <t>Informe de rendición de cuentas</t>
  </si>
  <si>
    <t>Elaboración anteproyecto de presupuesto y MGMP</t>
  </si>
  <si>
    <t>anteproyecto</t>
  </si>
  <si>
    <t>carga de información</t>
  </si>
  <si>
    <t>Actualización fichas SUIFP</t>
  </si>
  <si>
    <t>Cargue de Información</t>
  </si>
  <si>
    <t>Elaboración documentos CONPES</t>
  </si>
  <si>
    <t>Realizar comités de Sistema Integrado de Gestión SIG</t>
  </si>
  <si>
    <t>Desarrollo de metodologías para la evaluación de las concesiones en los diferentes modos</t>
  </si>
  <si>
    <t>Metodología implementada</t>
  </si>
  <si>
    <t>Definición de la metodología de reversión</t>
  </si>
  <si>
    <t>Estudio del impacto climático en los proyectos de concesión</t>
  </si>
  <si>
    <t>Apoyo en la preparación de documentos jurídicos básicos, así como en las labores de trámite, seguimiento y control de documentación, organización de archivo, entrega de correspondencia y demás actividades relacionadas en la gestión y apoyo a la dependencia.</t>
  </si>
  <si>
    <t>Revisión, evaluación y ajuste de la Resolución INCO No. 545 de 2008 sobre los Instrumentos de Gestión Social en los proyectos concesionados</t>
  </si>
  <si>
    <t>Diligenciar la ficha de seguimiento ambiental para las licencias otorgadas por la Autoridad Nacional de Licencias Ambientales en los proyectos concesionados</t>
  </si>
  <si>
    <t>Virtualización de estaciones de trabajo</t>
  </si>
  <si>
    <t>Consecución de la Sede-oficinas  y adecuación</t>
  </si>
  <si>
    <t>Evaluación del desempeño de los funcionarios de carrera y libre nombramiento</t>
  </si>
  <si>
    <t>Apoyo en la evaluación jurídica en los procesos adelantados por la entidad</t>
  </si>
  <si>
    <t>Marzo</t>
  </si>
  <si>
    <t>Junio</t>
  </si>
  <si>
    <t>Informe Distribución de Riesgos</t>
  </si>
  <si>
    <t>Construcción DC</t>
  </si>
  <si>
    <t>Formulación de la política de talento humano de la agencia</t>
  </si>
  <si>
    <t>Enero</t>
  </si>
  <si>
    <t>Febrero</t>
  </si>
  <si>
    <t>Abril</t>
  </si>
  <si>
    <t>Mayo</t>
  </si>
  <si>
    <t>Contrato y Adecuación</t>
  </si>
  <si>
    <t>Nuevas tarifas en puertos</t>
  </si>
  <si>
    <t>VICEPRESIDENCIA DE ESTRUCTURACIÓN Y ADJUDICACIÓN</t>
  </si>
  <si>
    <t>VICEPRESIDENCIA DE PLANEACIÓN, RIESGOS Y ENTORNO</t>
  </si>
  <si>
    <t>VICEPRESIDENCIA JURÍDICA</t>
  </si>
  <si>
    <t>VICEPRESIDENCIA DE GESTIÓN CONTRACTUAL</t>
  </si>
  <si>
    <t>Trim 1</t>
  </si>
  <si>
    <t>Trim 2</t>
  </si>
  <si>
    <t>Trim 3</t>
  </si>
  <si>
    <t>Trim 4</t>
  </si>
  <si>
    <t>Ene</t>
  </si>
  <si>
    <t>Feb</t>
  </si>
  <si>
    <t>Mar</t>
  </si>
  <si>
    <t>Abr</t>
  </si>
  <si>
    <t>May</t>
  </si>
  <si>
    <t>Jun</t>
  </si>
  <si>
    <t>Jul</t>
  </si>
  <si>
    <t>Ago</t>
  </si>
  <si>
    <t>Sep</t>
  </si>
  <si>
    <t>Oct</t>
  </si>
  <si>
    <t>Nov</t>
  </si>
  <si>
    <t>Dic</t>
  </si>
  <si>
    <t>Informe FM 136 "Informe mensual procesos entidad"</t>
  </si>
  <si>
    <t xml:space="preserve">Informe </t>
  </si>
  <si>
    <t>GRUPO INTERNO DE TRABAJO FÉRREO</t>
  </si>
  <si>
    <t>AGENCIA NACIONAL DE INFRAESTRUCTURA</t>
  </si>
  <si>
    <t>Construcciòn Doble Calzada</t>
  </si>
  <si>
    <t>Unidad de Medida</t>
  </si>
  <si>
    <t xml:space="preserve">                              OFICINA CONTROL INTERNO</t>
  </si>
  <si>
    <t xml:space="preserve">                              OFICINA DE COMUNICACIONES</t>
  </si>
  <si>
    <t>Construcción calzada trafico mixto. Autopista Sur</t>
  </si>
  <si>
    <t>Mantenimiento rutinario y operación del proyectos. Vías (Villavicencio - Granada; Villavicencio - Puerto López; Villavicencio - Cumaral)</t>
  </si>
  <si>
    <t xml:space="preserve">Manual 3.0 Gobierno en línea Nivel Inicial </t>
  </si>
  <si>
    <t>8. Convenios Mininterior y CISA</t>
  </si>
  <si>
    <t>Convenios</t>
  </si>
  <si>
    <t xml:space="preserve"> </t>
  </si>
  <si>
    <t>Prog.</t>
  </si>
  <si>
    <t>Avance</t>
  </si>
  <si>
    <t>SEGUIMIENTO DE ACTIVIDADES PLAN DE ACCION 2012</t>
  </si>
  <si>
    <t>Se puso al servicio el 25 de febrero de 2012</t>
  </si>
  <si>
    <t>Dado al servicio el 26 de mayo</t>
  </si>
  <si>
    <t xml:space="preserve">Avance en los 11 primeros kilómetros en conformación de la calzada, obras de arte y subbase.
Se terminaron las obras de arte y se tiene todo el corredor con sub base, y alrededor de 14 kms con base granular.
</t>
  </si>
  <si>
    <t>Se presentan los siguientes avances:
Puente Quebrada El Chorrito K44+500 40%, Puente Quebrada Varelas K40+500 60%, Puente Quebrada La Escandalosa K46+700 40%</t>
  </si>
  <si>
    <t>Julio</t>
  </si>
  <si>
    <t>Agosto</t>
  </si>
  <si>
    <t>Septiembre</t>
  </si>
  <si>
    <t>Octubre</t>
  </si>
  <si>
    <t>Noviembre</t>
  </si>
  <si>
    <t>Diciembre</t>
  </si>
  <si>
    <t>Durante el periodo comprendido entre enero y septiembre de 2012 se adelanto la Representación Judicial, Prejudicial y Administrativa a traves de los siguiente abogados: 1- Angela Lucia Valencia mediante el Contrato No.025 del 24 de enero de 2012 y el 201 del 11 de abril de 2012 , 2- Claudia Russi mediante el Contrato No.G.G 026 del 24 de enero de 2012 .3- Guerly Lozada a traves del Contrato2 00 del 11 de abril de 2012 y 483 del 2011. 4- Marielisa Henao a traves del Contrato No. 202 del 11 de abril de 2012  y 493 del 2011. 5-Claudia Maria Jimenez mediante el Contrato No.203 del 11 de abril de 2012  y 492 del 2011. 6- Mary Belen Coronado mediante los Contratos 204 del 11-4-12 y 498 del 2011. 7- Gloria Estella Gutierrez mediante los Contratos No. 205 del 11-4-12 y 499 del 2011. 8-Yolanda del Socorro Pasto a traves de los ontratos No.206 del 11 de abril de 2012 y 491 del 2011.9-Norberto calderon a traves de los Contratos No.207 del 11-4-12 y 494 del 2011 .10-Rodrigo Martinez Silva mediante el Contrato No.208 del 11-04-12 y 495 del 2011. 11-Ramiro Parra a traves de los Contratos No.209 del 11-04-12 y 496 del 2011 . 12-Laura Carolina Gomes mediante el Contrato No.234 del 24 de abril de 2012 .13- Alfredo Rodriguez Montaña a traves del Contrato de Prestación de Servicios No. GG240 del 27 de abril de 2012. 14.- Nancy Margarita Guerrero Llamas mediante el Contarto de Prestación de Servicios No. VJ 255 del 7 d emyo de 2012. 15.- Vladimir Ilich Mendoza mediante el Contrato de Prestación de Servicios No. VJ 266 del 29 de mayo de 2012 . 16.- David Leonardo Montaño mediante el Contrato de Prestación de Servixcios No. VJ 268 del 29 de mayo de 2012 .17- Paola Ines Daza mediante el Contrato de Prestación de Servicios No. VJ 324 del 13 de agosto de 2012 Apoyo al Area:1.- Lina Alejandra Cruz Segura mediente el Contrato No. SAF 237 del 26 de abril de 2012; 2.- Emiro Andres Yaguara Bernal mediante el Contrato de Prestación de Servicios No. SAF 238 del 26 de abril de 2012. 3- Maria Olinda Torees mediante el Contrato de Prestación de Servicios No. SAF 239 del 26 de abril de 2012   Obejto solo procesos de Expropiación los siguientes:  1- Mejia y Asociados Abogados a traves del Contrato No.220 del 18-4-12 ; 2.- Vianey Bravo Paredes mediante el Contrato de Prestación de Servicios No.VJ254 del 3 de mayo de 2012 . 3- Gladys Alvares mediante el Contrato No. VGC 304 del 23 de julio de 2012. 4.- Henry Cuevas Muñoz mediante el Contrato de Prestación de Servicios No. VGC 305 del 23 de julio de 2012 .  Durante el periodo en relación se reestructuro la Entidad por lo cual funcionarios pasaron a ser contratistas de la Entidad y por el incremento en demandas y convocatorias prejudiciales conllevo a la Contratación de un mayor numeros de Abogados.</t>
  </si>
  <si>
    <t xml:space="preserve">Para la realizción de estas actividades mas el item anterior  se conto con los siguientes abogados que prestaron sus servicios profesionales durante  el periodo compremdido entre Enero y Septiembre de 2012, indicando los Contratos Suscritos en el 2012: 1.- Harbey Carrascal  a traves de los Contratos de Prestación de Servicios No.006 y G.G 157 del 2 de abril de 2012. 2- Olivia Ferreira a traves del Contrato No.147 del 2 de abril de 2012 </t>
  </si>
  <si>
    <t>Los Tribunales de Arbitramentos entablados por los Concesionarios en lo que va corrido del año 2012 son : 1- Autopistas de Santander. 2- Autopistas de los Llanos. 3- Concesión Santa Marta - Paraguachon. 4- Autopista de la Sabana S.A. 5. Autopistas Bogota- Girardot . De los Tribunales entablados en lo que va corrido del año 2012 se contrato a Nuñez &amp; Asociados Abogados S.A.S para que llevra la defensa dentro del Tribunal Convcoado por Autopistas de los Llanos y los de  Henry Norberto Sanabria para que adelante mediante el Contrato No. GG048 del 15 de febrero de 2012, la defensa de la Entidad dentro del Tribunal de Arbitramento convocado por la Concesionaria San Simon demanda entablada en el año 2011.</t>
  </si>
  <si>
    <t xml:space="preserve">A la fecha no se ha realizado capacitación en lo que va corrido del año 2012. </t>
  </si>
  <si>
    <t>El soporte son las actas del Comité de Conciliación hasta abril de2012 y la demas información de acuerdo a los datos consignados en el sistema de Gestión Documental Orfeo.</t>
  </si>
  <si>
    <t>La información fue suministrada por los Doctores Juan Manual Cajiao, Clara Maria Plazas y por Magda Lucia Olarte.</t>
  </si>
  <si>
    <t>Para el periodo de mayo se determino mantener las cifras establecidas para el mes de abril remitidas mediante el  memorando No.2012-101-002427-3 del 16 de mayo de 2012, y para junio se determinaron las cifras de acuerdo al correo remitido el 24 de junio de 2012. El periodo de Julio a Septiembre no se tiene información. Los datos fueron suministrados por la Vicepresidencia Administrativa y Financiera.</t>
  </si>
  <si>
    <t xml:space="preserve">Se esta cumpliendo con las actividades programas </t>
  </si>
  <si>
    <t>Las actividades pendientes se reprogramaran en los meses pendientes del año 2012</t>
  </si>
  <si>
    <t>Ser reprogramo para el mes de noviembre, se presentará en el congreso de la CCI</t>
  </si>
  <si>
    <t>Sin avance</t>
  </si>
  <si>
    <t>Se asistio a una conferencia en Barranquilla, donde se trataron temas de transporte y se firmo el convenio para la construccion de la segunda circunvalar de Barranquilla en coordinación con la Gobernación del Atlántico</t>
  </si>
  <si>
    <t>Se realiza sobre la totalidad de las publicaciones periodicas, y de las publicaciones en medios electrónicos.</t>
  </si>
  <si>
    <t>Se realizó el 18 de septiembre, en las instaciones de Hotel Tequendama</t>
  </si>
  <si>
    <t>Se realizó reunión con Ricardo Avila, Director de Portafolio en el mes de septiembre; así mismo se realizó reunión con Alejandro Santos director de SEMANA en el mes de septiembre.</t>
  </si>
  <si>
    <t>Se expidió la Resolución N° 509por medio de la cual se adopta el Plan estratégico 2011-2014</t>
  </si>
  <si>
    <t>En el periodo se inscribieron las siguientes fichas:
1. Pereira – La Victoria 20 de marzo de 2012
2. Santa Marta Riohacha Paraguachon – 20 de marzo de 2012
3. Bosa-Granada-Girardot – 3 de abril de 2012
4. Buga-Medicanoa-Loboguerrero – 25 de julio de 2012
5. Neiva-Espinal-Girardot – 21 de Agosto de 2012
6. Obras complementarias y pago de deudas concesiones viales 27 de septiembre de 2012
7. ZIpaquira-Palenque
8. modo ferreo tramos desafectados
9. Neiva-Espinal-Girardot</t>
  </si>
  <si>
    <t>Se elaboró el borrador del aval fiscal para el proyecto Bogotá-Villavicencio</t>
  </si>
  <si>
    <t>Se expidió la Resolución N°510 el 17 de septiembre, por medio del a cual se establece el Sistema Integrado de Gestión en la Agencia</t>
  </si>
  <si>
    <t>Se está en proceso de revisión de las metodologías para las evaluaciones ambientales, sociales y económicas,se han realizado reuniones con los responsable de las dependencias.</t>
  </si>
  <si>
    <t>realizó una reunión de acercamiento en el mes de agosto con el grupo de promoción de la Aeronautica civil con el fin de adaptar el proceso de reversión de la Agencia incluyendo el modo aeroportuario</t>
  </si>
  <si>
    <t>Se revisaron experiencias relevantes, se diseño un formato y se esta en proceso de implementación de la metodología para la recolección de información y análisis de la información de los impactos climáticos en la red concesionada</t>
  </si>
  <si>
    <t>El avance de la construcción de las variantes, depende de la adquisición predial por parte  de la Nación. Se firmó convenio entre Municipio de Pereira y la Agencia Nacional de Infraestructura, para facilitar la compra de los predios.</t>
  </si>
  <si>
    <t>Por intermedio del Concesionario Fenoco se ejecutaron 13 obras hasta agosto 31 de 2012. Las demás que se requieran se construirán dentro del nuevo proceso licitatorio que se adjudicará en el mes de noviembre</t>
  </si>
  <si>
    <t>No presento informe de avance</t>
  </si>
  <si>
    <t>En el mes de junio se finalizó la construcción de 9 Km, los 3.25 Km restantes no se construiran en la presente vigencia, debido a que el licenciamiento ambiental se obtuvo en el mes de julio, se estima que al finalizar el año se cuente con 2 km a nivel de bases granulares.</t>
  </si>
  <si>
    <t>Entregado en abril</t>
  </si>
  <si>
    <t>Se obtuvo la licencia ambiental en el mes de septiembre, se espera el inicio de las obras</t>
  </si>
  <si>
    <t>El concesionario ha incumplido con la terminación de esta obra y se ha iniciado el proceso de sanción, el cual fue remitido a la Vicepresidencia Jurídica para su trámite.</t>
  </si>
  <si>
    <t>Se avanzó en un 66% en el periodo</t>
  </si>
  <si>
    <t>la obra se finalizo en el mes junio</t>
  </si>
  <si>
    <t>Se ha avanzado en el 94% del puente del sector 3 y 74% del puente del sector 3a</t>
  </si>
  <si>
    <t>se ha avanzado en un 70% de la obra</t>
  </si>
  <si>
    <t>Se tiene un avance global del 7%</t>
  </si>
  <si>
    <t>se finalizo en el mes de junio, se realizo 1.4 mas sobre la meta programada</t>
  </si>
  <si>
    <t>Se rehabilitaron 3,34 km en el trayecto</t>
  </si>
  <si>
    <t>Se concluyeron las obras en el mes de julio</t>
  </si>
  <si>
    <t>Se ha avanzado en 4,5 Km de la construcción</t>
  </si>
  <si>
    <t>se han adquirido 15 predios en la vigencia</t>
  </si>
  <si>
    <t>El puente se dio al servicio en el mes de agosto</t>
  </si>
  <si>
    <t>finalizado en marzo</t>
  </si>
  <si>
    <t>El valor contractual según licitacion y pliego fue 18 predios. Los que se adquirieron del alcance basico fueron 53. Para el alcance complementario se requieren 97. Los predios adquiridos en 2011 (entregados) fueron 13; en el 2010 fueron 66. Segun rad 20124090156002   de 2012-06-04  INFORME PREDIAL 81 recibidos, 17 exprop.,23 terminados, 56 en adquisicion. Segun documentos contrato no se registra plazo para adquisión</t>
  </si>
  <si>
    <t>Se ha avanzado en un 34% de la solucion</t>
  </si>
  <si>
    <t>Se avanzó en 0.75Km en el trimestre</t>
  </si>
  <si>
    <t>Hacen parte de la Variante Sur de Pereira -VSP. Actualmente se avanza en la gestión predial de los predios requeridos para la ejecución de la obra.</t>
  </si>
  <si>
    <t>Se avanzo en 5.49 Km en el trimestre el acumulado es 20.62 Km</t>
  </si>
  <si>
    <t>no hubo avance en los procesos de adquisición predial por lo tanto no se avanzó en obra.</t>
  </si>
  <si>
    <t xml:space="preserve">No ha salido el Otrosí de vicepresidencia jurídica, por lo tanto no se han iniciado los puentes peatonales.
</t>
  </si>
  <si>
    <t xml:space="preserve">No hay definición por parte  de la ANLA el Ministerio de Cultura para la Rehabilitación del  Puente de Boyacá ,para los pasos urbanos de Paipa, Villapinzon y Gachancipá no se ha llegado acuerdo con la comunidad debido a que ellos solicitan variantes , equivalen a 14,36 Km que se dejarían de construir este año.
</t>
  </si>
  <si>
    <t>Se construyeron los retornos, no se ha iniciado el mirador</t>
  </si>
  <si>
    <t>terminado en 2do trim</t>
  </si>
  <si>
    <t>puesto al servicio en el mes de septiembre</t>
  </si>
  <si>
    <t>terminada en marzo</t>
  </si>
  <si>
    <t>Se encuentra en etapa de fichas prediales, a la espera de modificación de licencia ambiental por parte de la ANLA.</t>
  </si>
  <si>
    <t xml:space="preserve">No se reporta ejecución en el tercer trimestre por parte del concesionario; la meta faltante del total del proyecto de acuerdo con el avance acumulado al mes de marzo de 2012 (61,50 Km correspondientes al 92,34%) están concentrados en las problemáticas de los tramos 1, 2, 5, 6 así:
* Tramo 1: 0,50 Km por expropiación predio Luis Aldana - (0,075% Total Proyecto)
* Tramo 2: 0,15 Km por obras faltantes paseo de las frutas - (0,225% Total Proyecto)
* Tramo 5:  1,70 KM problemática predio Bavaria - (2,553% Total Proyecto)
* Tramo 6:  3,20 Km - (4,805% Total Proyecto)
En proceso de elaboración por el concesionario de propuesta para terminacion del proyecto segun requeirmiento del Dr. Andrade en reunion del 22 de Agosto de 2012
</t>
  </si>
  <si>
    <t xml:space="preserve">No se reporta ejecución en el tercer trimestre por parte del concesionario; la meta faltante del total del proyecto de acuerdo con el avance acumulado al mes de marzo de 2012 (26,27 Km correspondientes al 69,87%) están concentrados en las problemáticas de los tramos 1, 2, 5, 6 y 7 así:
* Tramo 1: 0,50 Km por expropiación predio Luis Aldana - (0,133% Total Proyecto)
* Tramo 2: 0,15 Km por obras faltantes paseo de las frutas - (0,399% Total Proyecto)
* Tramo 5: 1,70 KM problemática predio Bavaria - (4,521% Total Proyecto)
* Tramo 6: 4,07 Km - (10,824% Total Proyecto) - Problemática Punta Betín (Principalmente)
* Tramo 7: 5,36 Km - (14,255% Total proyecto) - Suspensión de obras por incumplimiento ambiental (par vial).
En proceso de elaboración por el concesionario de propuesta para terminacion del proyecto segun requeirmiento del Dr. Andrade en reunion del 22 de Agosto de 2012
</t>
  </si>
  <si>
    <t>Obras terminadas dentro del plazo establecido en el adicional No 2 (09 de agosto de 2012), pendiente entrega informe final Interventoría relacionado con la revisión de las memorias técnicas entregadas por el Concesionario</t>
  </si>
  <si>
    <t>Puentes entregados dentro del plazo establecido en el adicional No 2 (09 de agosto de 2012), pendiente entrega informe final Interventoría relacionado con la revisión de las memorias técnicas entregadas por el Concesionario</t>
  </si>
  <si>
    <t>se rehabilito 13,20KM</t>
  </si>
  <si>
    <t xml:space="preserve">De la meta total lleva ejecutado un 13,64% y se estima finalizar el año solo se entregue 3,6 km ya que los 0,8 km faltantes se encuentran en tribunal de arbitramento
</t>
  </si>
  <si>
    <t>terminado en marzo</t>
  </si>
  <si>
    <t>terminada en junio</t>
  </si>
  <si>
    <t>avanzo 5.4 Km en julio</t>
  </si>
  <si>
    <t>Se tiene un avance acumulado de 6.5 Km</t>
  </si>
  <si>
    <t>acumulado 7,8 Km</t>
  </si>
  <si>
    <t>acumulado 9,6 Km</t>
  </si>
  <si>
    <t>acumulado 5,8 Km</t>
  </si>
  <si>
    <t>Finalizado en junio</t>
  </si>
  <si>
    <t>Se han avanzado 27.8 Km en el tramo 5, el tramo 4 no ha iniciado</t>
  </si>
  <si>
    <t>Consultado con la Interventoría no existe ningún compromso de entregar kms 100% completos, el avance en este contrato se mide con un indicador "G", que lo componen los grandes procesos constructivos, como explanaciones, afirmados, asfaltos, etc, más no kms terminados. Al 30 de agosto el avance del G es del 9,17%, pero esto no se ha traducido aún en ningún km terminado.</t>
  </si>
  <si>
    <t>A septiembre estos han sido los avances:
Colocación Base granular hasta el K11+100
Construcción cunetas del K2+000 al K5+900
Colocación de mezcla asfáltica hasta el K8+800 
Adicionalmente se iniciaron por parte del Concesionario las pruebas para la colocación de la mezcla asfáltica MDC-2 para un espesor de 7 cm, según la fórmula de trabajo presentada por el Concesionario.</t>
  </si>
  <si>
    <t>En el puente de la Quebrada el Chorrito se inicio el proceso de colocación del acero de refuerzo y la colocación de la viga postensada; en el puente de la Quebrada Varelas se construyeron 464 mt3 de tablero equivalentes a 13 mt lineales; en el puente sobre la Quebrada Escandalosa se avanzo en la colocación de 13 mt lineales de tablero.</t>
  </si>
  <si>
    <t>acumulado 40 Km</t>
  </si>
  <si>
    <t>Se inicio la fase de construcción el 17 de agosto</t>
  </si>
  <si>
    <t>Se dio inicio a la fase constructiva el 26 de septiembre</t>
  </si>
  <si>
    <t>No presento informe</t>
  </si>
  <si>
    <t xml:space="preserve">se avanzó en el 70% del tunel 2 del sector 3 de bogota-villao, </t>
  </si>
  <si>
    <t>Se han realizado informes de seguimiento a los riesgos delos proyectos en estructuración, Zipaquirá-Palenque y Loboguerrero-Buga; así mismo se ha realizado el seguimiento a los riesgos de los proyectos existentes Bogotá-Girardot, Bogotá-Villavicencio, Area Metropolitana de Cúcuta, Ruta del Sol II, MVVCC y Rumichaca-Pasto-Chachaguí</t>
  </si>
  <si>
    <t>Se avanzó en la construcción de 0,8 Km</t>
  </si>
  <si>
    <t>se avanzo 3,3 de la variante gualanday</t>
  </si>
  <si>
    <t>1.-Juan Manuel Urueta Rojas adelanta la defensa de ka Entidad dentro de la Demanda Contractual No.2010000784 interpuesta por Concesiones y Construcciones CONCISA ante el Tribunal Contencioso Administrativo de Cundinamarca Sección Tercera Subsección B cuyos informes se presentan Bimestralmente.</t>
  </si>
  <si>
    <t>Los Tribunales de Arbitramentos entablados por los Concesionarios en lo que va corrido del año 2012 (Enero a Septiembre), son : 1- Autopistas de Santander. 2- Autopistas de los Llanos. 3- Concesión Santa Marta - Paraguachon. 4- Concesión Autopistas Bogota- Girardot .</t>
  </si>
  <si>
    <t>planeaqcion69*</t>
  </si>
  <si>
    <t>Se avanzó en la construcción de 3,2Km se calzada sencilla, adicionalmente se concluyó la construcción del puente vehicular en el sector de las vacas</t>
  </si>
  <si>
    <t>Consultado con la Interventoría no existe ningún compromso de entregar kms 100% completos, el avance en este contrato se mide con un indicador "G", que lo componen los grandes procesos constructivos, como explanaciones, afirmados, asfaltos, etc, más no kms terminados. Al 30 de junio el avance del G es del 6,75%, pero esto no se ha traducido aún en ningún km terminado. Es imporbable que veamos este año doble calzada terminada. La fecha contractual que tiene el Concesionario para finiquitar las obras es el 8 de junio de 2014.</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</si>
</sst>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_(* #,##0_);_(* \(#,##0\);_(* &quot;-&quot;??_);_(@_)"/>
    <numFmt numFmtId="174" formatCode="_ * #,##0.00_ ;_ * \-#,##0.00_ ;_ * &quot;-&quot;??_ ;_ @_ "/>
    <numFmt numFmtId="175" formatCode="_ * #,##0_ ;_ * \-#,##0_ ;_ * &quot;-&quot;??_ ;_ @_ "/>
    <numFmt numFmtId="176" formatCode="#,##0.0"/>
    <numFmt numFmtId="177" formatCode="0.0000000"/>
    <numFmt numFmtId="178" formatCode="0.000000"/>
    <numFmt numFmtId="179" formatCode="0.00000"/>
    <numFmt numFmtId="180" formatCode="0.0000"/>
    <numFmt numFmtId="181" formatCode="0.000"/>
    <numFmt numFmtId="182" formatCode="0.0"/>
    <numFmt numFmtId="183" formatCode="&quot;$&quot;#,##0;\-&quot;$&quot;#,##0"/>
    <numFmt numFmtId="184" formatCode="0.00000000"/>
    <numFmt numFmtId="185" formatCode="0.0000000000"/>
    <numFmt numFmtId="186" formatCode="0.000000000"/>
    <numFmt numFmtId="187" formatCode="0.0%"/>
    <numFmt numFmtId="188" formatCode="_(&quot;$&quot;\ * #,##0.0_);_(&quot;$&quot;\ * \(#,##0.0\);_(&quot;$&quot;\ *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 * #,##0_ ;_ * \(#,##0\)_ ;_ * &quot;-&quot;??_ ;_ @_ "/>
    <numFmt numFmtId="194" formatCode="_ [$€-2]\ * #,##0.00_ ;_ [$€-2]\ * \-#,##0.00_ ;_ [$€-2]\ * &quot;-&quot;??_ "/>
    <numFmt numFmtId="195" formatCode="#,##0_ ;[Red]\-#,##0\ "/>
    <numFmt numFmtId="196" formatCode="\$#,##0.00\ ;\(\$#,##0.00\)"/>
    <numFmt numFmtId="197" formatCode="#,##0.0_);\(#,##0.0\)"/>
    <numFmt numFmtId="198" formatCode="#,##0_);\(#,##0\);&quot;-&quot;"/>
    <numFmt numFmtId="199" formatCode="#,##0.00_);\(#,##0.00\);&quot;-&quot;"/>
    <numFmt numFmtId="200" formatCode="#,##0.0_);\(#,##0.0\);&quot;-&quot;"/>
  </numFmts>
  <fonts count="86">
    <font>
      <sz val="11"/>
      <color theme="1"/>
      <name val="Calibri"/>
      <family val="2"/>
    </font>
    <font>
      <sz val="11"/>
      <color indexed="8"/>
      <name val="Calibri"/>
      <family val="2"/>
    </font>
    <font>
      <sz val="10"/>
      <name val="Arial"/>
      <family val="2"/>
    </font>
    <font>
      <sz val="12"/>
      <name val="Arial"/>
      <family val="2"/>
    </font>
    <font>
      <b/>
      <sz val="8"/>
      <name val="Tahoma"/>
      <family val="2"/>
    </font>
    <font>
      <sz val="8"/>
      <name val="Tahoma"/>
      <family val="2"/>
    </font>
    <font>
      <sz val="10"/>
      <color indexed="24"/>
      <name val="MS Sans Serif"/>
      <family val="2"/>
    </font>
    <font>
      <sz val="11"/>
      <color indexed="8"/>
      <name val="Times New Roman"/>
      <family val="2"/>
    </font>
    <font>
      <sz val="12"/>
      <color indexed="24"/>
      <name val="Modern"/>
      <family val="3"/>
    </font>
    <font>
      <b/>
      <sz val="18"/>
      <color indexed="24"/>
      <name val="Modern"/>
      <family val="3"/>
    </font>
    <font>
      <b/>
      <sz val="12"/>
      <color indexed="24"/>
      <name val="Modern"/>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Calibri"/>
      <family val="2"/>
    </font>
    <font>
      <sz val="12"/>
      <color indexed="8"/>
      <name val="Calibri"/>
      <family val="2"/>
    </font>
    <font>
      <b/>
      <sz val="14"/>
      <name val="Calibri"/>
      <family val="2"/>
    </font>
    <font>
      <sz val="16"/>
      <color indexed="8"/>
      <name val="Calibri"/>
      <family val="2"/>
    </font>
    <font>
      <b/>
      <sz val="14"/>
      <color indexed="8"/>
      <name val="Calibri"/>
      <family val="2"/>
    </font>
    <font>
      <b/>
      <sz val="12"/>
      <color indexed="8"/>
      <name val="Calibri"/>
      <family val="2"/>
    </font>
    <font>
      <b/>
      <sz val="16"/>
      <color indexed="8"/>
      <name val="Calibri"/>
      <family val="2"/>
    </font>
    <font>
      <sz val="8"/>
      <color indexed="8"/>
      <name val="Calibri"/>
      <family val="2"/>
    </font>
    <font>
      <sz val="10"/>
      <color indexed="8"/>
      <name val="Calibri"/>
      <family val="2"/>
    </font>
    <font>
      <sz val="8"/>
      <name val="Calibri"/>
      <family val="2"/>
    </font>
    <font>
      <sz val="9"/>
      <color indexed="8"/>
      <name val="Calibri"/>
      <family val="2"/>
    </font>
    <font>
      <b/>
      <sz val="9"/>
      <color indexed="8"/>
      <name val="Calibri"/>
      <family val="2"/>
    </font>
    <font>
      <b/>
      <sz val="10"/>
      <color indexed="8"/>
      <name val="Calibri"/>
      <family val="2"/>
    </font>
    <font>
      <b/>
      <sz val="9"/>
      <name val="Calibri"/>
      <family val="2"/>
    </font>
    <font>
      <b/>
      <sz val="9"/>
      <color indexed="10"/>
      <name val="Calibri"/>
      <family val="2"/>
    </font>
    <font>
      <b/>
      <sz val="8"/>
      <name val="Calibri"/>
      <family val="2"/>
    </font>
    <font>
      <b/>
      <sz val="10"/>
      <name val="Calibri"/>
      <family val="2"/>
    </font>
    <font>
      <sz val="12"/>
      <name val="Calibri"/>
      <family val="2"/>
    </font>
    <font>
      <sz val="6"/>
      <color indexed="8"/>
      <name val="Calibri"/>
      <family val="2"/>
    </font>
    <font>
      <sz val="7"/>
      <color indexed="8"/>
      <name val="Calibri"/>
      <family val="2"/>
    </font>
    <font>
      <b/>
      <sz val="12"/>
      <color indexed="9"/>
      <name val="Calibri"/>
      <family val="2"/>
    </font>
    <font>
      <b/>
      <sz val="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Times New Roman"/>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Calibri"/>
      <family val="2"/>
    </font>
    <font>
      <sz val="12"/>
      <color theme="1"/>
      <name val="Calibri"/>
      <family val="2"/>
    </font>
    <font>
      <sz val="16"/>
      <color theme="1"/>
      <name val="Calibri"/>
      <family val="2"/>
    </font>
    <font>
      <b/>
      <sz val="14"/>
      <color theme="1"/>
      <name val="Calibri"/>
      <family val="2"/>
    </font>
    <font>
      <b/>
      <sz val="12"/>
      <color theme="1"/>
      <name val="Calibri"/>
      <family val="2"/>
    </font>
    <font>
      <b/>
      <sz val="16"/>
      <color theme="1"/>
      <name val="Calibri"/>
      <family val="2"/>
    </font>
    <font>
      <sz val="8"/>
      <color theme="1"/>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b/>
      <sz val="9"/>
      <color rgb="FFFF0000"/>
      <name val="Calibri"/>
      <family val="2"/>
    </font>
    <font>
      <sz val="8"/>
      <color rgb="FF000000"/>
      <name val="Calibri"/>
      <family val="2"/>
    </font>
    <font>
      <sz val="7"/>
      <color theme="1"/>
      <name val="Calibri"/>
      <family val="2"/>
    </font>
    <font>
      <b/>
      <sz val="12"/>
      <color theme="0"/>
      <name val="Calibri"/>
      <family val="2"/>
    </font>
    <font>
      <b/>
      <sz val="15"/>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4999699890613556"/>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double"/>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color indexed="63"/>
      </top>
      <bottom>
        <color indexed="63"/>
      </bottom>
    </border>
    <border>
      <left style="medium"/>
      <right style="medium"/>
      <top style="medium"/>
      <bottom style="medium"/>
    </border>
    <border>
      <left style="medium"/>
      <right style="medium"/>
      <top>
        <color indexed="63"/>
      </top>
      <bottom style="thin"/>
    </border>
    <border>
      <left style="thin"/>
      <right style="thin"/>
      <top style="medium"/>
      <bottom style="medium"/>
    </border>
    <border>
      <left style="medium"/>
      <right style="thin"/>
      <top style="medium"/>
      <bottom style="medium"/>
    </border>
    <border>
      <left style="thin"/>
      <right style="thin"/>
      <top/>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hair"/>
      <bottom style="medium"/>
    </border>
    <border>
      <left style="thin"/>
      <right>
        <color indexed="63"/>
      </right>
      <top style="medium"/>
      <bottom style="hair"/>
    </border>
    <border>
      <left style="thin"/>
      <right>
        <color indexed="63"/>
      </right>
      <top style="hair"/>
      <bottom style="hair"/>
    </border>
    <border>
      <left style="thin"/>
      <right>
        <color indexed="63"/>
      </right>
      <top style="hair"/>
      <bottom style="medium"/>
    </border>
    <border>
      <left>
        <color indexed="63"/>
      </left>
      <right style="thin"/>
      <top style="medium"/>
      <bottom style="hair"/>
    </border>
    <border>
      <left>
        <color indexed="63"/>
      </left>
      <right style="thin"/>
      <top style="hair"/>
      <bottom style="hair"/>
    </border>
    <border>
      <left style="thin"/>
      <right>
        <color indexed="63"/>
      </right>
      <top>
        <color indexed="63"/>
      </top>
      <bottom>
        <color indexed="63"/>
      </bottom>
    </border>
    <border>
      <left style="thin"/>
      <right style="medium"/>
      <top style="medium"/>
      <bottom style="medium"/>
    </border>
    <border>
      <left style="thin"/>
      <right style="thin"/>
      <top style="thin"/>
      <bottom style="hair"/>
    </border>
    <border>
      <left style="thin"/>
      <right style="thin"/>
      <top style="hair"/>
      <bottom style="thin"/>
    </border>
    <border>
      <left>
        <color indexed="63"/>
      </left>
      <right style="thin"/>
      <top style="medium"/>
      <bottom style="medium"/>
    </border>
    <border>
      <left>
        <color indexed="63"/>
      </left>
      <right style="thin"/>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color indexed="63"/>
      </left>
      <right style="thin"/>
      <top style="hair"/>
      <bottom style="medium"/>
    </border>
    <border>
      <left style="thin"/>
      <right>
        <color indexed="63"/>
      </right>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style="hair"/>
    </border>
    <border>
      <left style="thin"/>
      <right>
        <color indexed="63"/>
      </right>
      <top style="hair"/>
      <bottom>
        <color indexed="63"/>
      </bottom>
    </border>
    <border>
      <left style="medium"/>
      <right style="medium"/>
      <top style="hair"/>
      <bottom style="thin"/>
    </border>
    <border>
      <left style="thin"/>
      <right style="medium"/>
      <top style="thin"/>
      <bottom style="medium"/>
    </border>
    <border>
      <left style="thin"/>
      <right style="thin"/>
      <top style="hair"/>
      <bottom>
        <color indexed="63"/>
      </bottom>
    </border>
    <border>
      <left style="thin"/>
      <right style="thin"/>
      <top style="thin"/>
      <bottom/>
    </border>
    <border>
      <left style="thin"/>
      <right style="thin"/>
      <top/>
      <bottom style="thin"/>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style="medium"/>
      <bottom style="medium"/>
    </border>
    <border>
      <left style="medium"/>
      <right style="medium"/>
      <top style="hair"/>
      <bottom>
        <color indexed="63"/>
      </bottom>
    </border>
    <border>
      <left style="medium"/>
      <right style="medium"/>
      <top>
        <color indexed="63"/>
      </top>
      <bottom>
        <color indexed="63"/>
      </bottom>
    </border>
    <border>
      <left style="medium"/>
      <right style="medium"/>
      <top>
        <color indexed="63"/>
      </top>
      <bottom style="hair"/>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3" fontId="6" fillId="0" borderId="0" applyFont="0" applyFill="0" applyBorder="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194" fontId="2"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2" fillId="0" borderId="0" applyFont="0" applyFill="0" applyBorder="0" applyAlignment="0" applyProtection="0"/>
    <xf numFmtId="171"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7" fillId="0" borderId="0" applyFont="0" applyFill="0" applyBorder="0" applyAlignment="0" applyProtection="0"/>
    <xf numFmtId="171" fontId="1"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1" fillId="0" borderId="0" applyFont="0" applyFill="0" applyBorder="0" applyAlignment="0" applyProtection="0"/>
    <xf numFmtId="0" fontId="61"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62"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63" fillId="21" borderId="5" applyNumberFormat="0" applyAlignment="0" applyProtection="0"/>
    <xf numFmtId="0" fontId="2" fillId="0" borderId="0" applyNumberFormat="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6" fillId="0" borderId="8" applyNumberFormat="0" applyFill="0" applyAlignment="0" applyProtection="0"/>
    <xf numFmtId="0" fontId="69" fillId="0" borderId="9" applyNumberFormat="0" applyFill="0" applyAlignment="0" applyProtection="0"/>
    <xf numFmtId="0" fontId="8" fillId="0" borderId="0" applyProtection="0">
      <alignment/>
    </xf>
    <xf numFmtId="196" fontId="8" fillId="0" borderId="0" applyProtection="0">
      <alignment/>
    </xf>
    <xf numFmtId="0" fontId="9" fillId="0" borderId="0" applyProtection="0">
      <alignment/>
    </xf>
    <xf numFmtId="0" fontId="10" fillId="0" borderId="0" applyProtection="0">
      <alignment/>
    </xf>
    <xf numFmtId="0" fontId="8" fillId="0" borderId="10" applyProtection="0">
      <alignment/>
    </xf>
    <xf numFmtId="0" fontId="8" fillId="0" borderId="0">
      <alignment/>
      <protection/>
    </xf>
    <xf numFmtId="10" fontId="8" fillId="0" borderId="0" applyProtection="0">
      <alignment/>
    </xf>
    <xf numFmtId="0" fontId="8" fillId="0" borderId="0">
      <alignment/>
      <protection/>
    </xf>
    <xf numFmtId="2" fontId="8" fillId="0" borderId="0" applyProtection="0">
      <alignment/>
    </xf>
    <xf numFmtId="4" fontId="8" fillId="0" borderId="0" applyProtection="0">
      <alignment/>
    </xf>
  </cellStyleXfs>
  <cellXfs count="456">
    <xf numFmtId="0" fontId="0" fillId="0" borderId="0" xfId="0" applyFont="1" applyAlignment="1">
      <alignment/>
    </xf>
    <xf numFmtId="0" fontId="70" fillId="0" borderId="11" xfId="0" applyFont="1" applyFill="1" applyBorder="1" applyAlignment="1">
      <alignment vertical="center"/>
    </xf>
    <xf numFmtId="0" fontId="71" fillId="0" borderId="0" xfId="0" applyFont="1" applyAlignment="1">
      <alignment vertical="center" wrapText="1"/>
    </xf>
    <xf numFmtId="0" fontId="31" fillId="0" borderId="11" xfId="64" applyFont="1" applyFill="1" applyBorder="1" applyAlignment="1">
      <alignment horizontal="center" vertical="center" wrapText="1"/>
      <protection/>
    </xf>
    <xf numFmtId="0" fontId="0" fillId="0" borderId="0" xfId="0" applyAlignment="1">
      <alignment vertical="center"/>
    </xf>
    <xf numFmtId="172" fontId="71" fillId="0" borderId="11" xfId="60" applyNumberFormat="1" applyFont="1" applyBorder="1" applyAlignment="1">
      <alignment vertical="center"/>
    </xf>
    <xf numFmtId="0" fontId="72" fillId="0" borderId="0" xfId="0" applyFont="1" applyAlignment="1">
      <alignment vertical="center"/>
    </xf>
    <xf numFmtId="0" fontId="70" fillId="33" borderId="11" xfId="0" applyFont="1" applyFill="1" applyBorder="1" applyAlignment="1">
      <alignment vertical="center"/>
    </xf>
    <xf numFmtId="0" fontId="31" fillId="0" borderId="11" xfId="64" applyFont="1" applyFill="1" applyBorder="1" applyAlignment="1">
      <alignment vertical="center" wrapText="1"/>
      <protection/>
    </xf>
    <xf numFmtId="0" fontId="73" fillId="0" borderId="11" xfId="0" applyFont="1" applyBorder="1" applyAlignment="1">
      <alignment horizontal="center" vertical="center"/>
    </xf>
    <xf numFmtId="0" fontId="69" fillId="0" borderId="0" xfId="0" applyFont="1" applyAlignment="1">
      <alignment vertical="center"/>
    </xf>
    <xf numFmtId="172" fontId="71" fillId="33" borderId="11" xfId="60" applyNumberFormat="1" applyFont="1" applyFill="1" applyBorder="1" applyAlignment="1">
      <alignment vertical="center"/>
    </xf>
    <xf numFmtId="172" fontId="3" fillId="33" borderId="11" xfId="0" applyNumberFormat="1" applyFont="1" applyFill="1" applyBorder="1" applyAlignment="1">
      <alignment vertical="center" wrapText="1"/>
    </xf>
    <xf numFmtId="172" fontId="74" fillId="33" borderId="11" xfId="0" applyNumberFormat="1" applyFont="1" applyFill="1" applyBorder="1" applyAlignment="1">
      <alignment vertical="center"/>
    </xf>
    <xf numFmtId="172" fontId="74" fillId="0" borderId="11" xfId="0" applyNumberFormat="1" applyFont="1" applyBorder="1" applyAlignment="1">
      <alignment vertical="center"/>
    </xf>
    <xf numFmtId="0" fontId="70" fillId="0" borderId="11" xfId="0" applyFont="1" applyFill="1" applyBorder="1" applyAlignment="1">
      <alignment vertical="center" wrapText="1"/>
    </xf>
    <xf numFmtId="0" fontId="75" fillId="0" borderId="11" xfId="0" applyFont="1" applyFill="1" applyBorder="1" applyAlignment="1">
      <alignment horizontal="right" vertical="center" wrapText="1"/>
    </xf>
    <xf numFmtId="172" fontId="73" fillId="0" borderId="11" xfId="60" applyNumberFormat="1" applyFont="1" applyBorder="1" applyAlignment="1">
      <alignment vertical="center"/>
    </xf>
    <xf numFmtId="172" fontId="74" fillId="0" borderId="11" xfId="60" applyNumberFormat="1" applyFont="1" applyBorder="1" applyAlignment="1">
      <alignment vertical="center"/>
    </xf>
    <xf numFmtId="0" fontId="71" fillId="0" borderId="0" xfId="0" applyFont="1" applyAlignment="1">
      <alignment/>
    </xf>
    <xf numFmtId="0" fontId="71" fillId="0" borderId="0" xfId="0" applyFont="1" applyAlignment="1">
      <alignment vertical="center"/>
    </xf>
    <xf numFmtId="0" fontId="76" fillId="0" borderId="0" xfId="0" applyFont="1" applyAlignment="1">
      <alignment vertical="center" wrapText="1"/>
    </xf>
    <xf numFmtId="0" fontId="76" fillId="0" borderId="0" xfId="0" applyFont="1" applyFill="1" applyAlignment="1">
      <alignment vertical="center" wrapText="1"/>
    </xf>
    <xf numFmtId="0" fontId="76" fillId="0" borderId="0" xfId="0" applyFont="1" applyAlignment="1">
      <alignment horizontal="center" vertical="center" wrapText="1"/>
    </xf>
    <xf numFmtId="0" fontId="0" fillId="0" borderId="0" xfId="0" applyFont="1" applyAlignment="1">
      <alignment vertical="center" wrapText="1"/>
    </xf>
    <xf numFmtId="0" fontId="77" fillId="0" borderId="0" xfId="0" applyFont="1" applyFill="1" applyAlignment="1">
      <alignment vertical="center" wrapText="1"/>
    </xf>
    <xf numFmtId="0" fontId="77" fillId="34" borderId="12" xfId="0" applyFont="1" applyFill="1" applyBorder="1" applyAlignment="1">
      <alignment vertical="center" wrapText="1"/>
    </xf>
    <xf numFmtId="0" fontId="77" fillId="34" borderId="13" xfId="0" applyFont="1" applyFill="1" applyBorder="1" applyAlignment="1">
      <alignment vertical="center" wrapText="1"/>
    </xf>
    <xf numFmtId="0" fontId="77" fillId="0" borderId="0" xfId="0" applyFont="1" applyAlignment="1">
      <alignment vertical="center" wrapText="1"/>
    </xf>
    <xf numFmtId="0" fontId="76" fillId="0" borderId="0" xfId="0" applyFont="1" applyAlignment="1">
      <alignment vertical="center"/>
    </xf>
    <xf numFmtId="0" fontId="38" fillId="0" borderId="14" xfId="0" applyFont="1" applyFill="1" applyBorder="1" applyAlignment="1">
      <alignment horizontal="center" vertical="center"/>
    </xf>
    <xf numFmtId="0" fontId="78" fillId="0" borderId="0" xfId="0" applyFont="1" applyAlignment="1">
      <alignment vertical="center"/>
    </xf>
    <xf numFmtId="0" fontId="78" fillId="0" borderId="0" xfId="0" applyFont="1" applyAlignment="1">
      <alignment horizontal="center" vertical="center"/>
    </xf>
    <xf numFmtId="0" fontId="79" fillId="0" borderId="0" xfId="0" applyFont="1" applyAlignment="1">
      <alignment vertical="center"/>
    </xf>
    <xf numFmtId="0" fontId="78" fillId="0" borderId="11" xfId="0" applyFont="1" applyBorder="1" applyAlignment="1">
      <alignment vertical="center"/>
    </xf>
    <xf numFmtId="0" fontId="78" fillId="0" borderId="11" xfId="0" applyFont="1" applyBorder="1" applyAlignment="1">
      <alignment vertical="center" wrapText="1"/>
    </xf>
    <xf numFmtId="0" fontId="78" fillId="15" borderId="11" xfId="0" applyFont="1" applyFill="1" applyBorder="1" applyAlignment="1">
      <alignment vertical="center"/>
    </xf>
    <xf numFmtId="0" fontId="78" fillId="15" borderId="11" xfId="0" applyFont="1" applyFill="1" applyBorder="1" applyAlignment="1">
      <alignment horizontal="center" vertical="center"/>
    </xf>
    <xf numFmtId="0" fontId="78" fillId="15" borderId="0" xfId="0" applyFont="1" applyFill="1" applyAlignment="1">
      <alignment vertical="center"/>
    </xf>
    <xf numFmtId="0" fontId="78" fillId="15" borderId="11" xfId="0" applyFont="1" applyFill="1" applyBorder="1" applyAlignment="1">
      <alignment vertical="center" wrapText="1"/>
    </xf>
    <xf numFmtId="0" fontId="80" fillId="34" borderId="15" xfId="0" applyFont="1" applyFill="1" applyBorder="1" applyAlignment="1">
      <alignment vertical="center" wrapText="1"/>
    </xf>
    <xf numFmtId="0" fontId="76" fillId="0" borderId="16" xfId="0" applyFont="1" applyBorder="1" applyAlignment="1">
      <alignment horizontal="center" vertical="center" wrapText="1"/>
    </xf>
    <xf numFmtId="0" fontId="42" fillId="0" borderId="11" xfId="64" applyFont="1" applyFill="1" applyBorder="1" applyAlignment="1">
      <alignment horizontal="center" vertical="center" wrapText="1"/>
      <protection/>
    </xf>
    <xf numFmtId="0" fontId="79" fillId="0" borderId="11" xfId="0" applyFont="1" applyBorder="1" applyAlignment="1">
      <alignment horizontal="center" vertical="center"/>
    </xf>
    <xf numFmtId="0" fontId="78" fillId="0" borderId="0" xfId="0" applyFont="1" applyAlignment="1">
      <alignment/>
    </xf>
    <xf numFmtId="0" fontId="78" fillId="33" borderId="11" xfId="0" applyFont="1" applyFill="1" applyBorder="1" applyAlignment="1">
      <alignment vertical="center" wrapText="1"/>
    </xf>
    <xf numFmtId="172" fontId="78" fillId="33" borderId="11" xfId="60" applyNumberFormat="1" applyFont="1" applyFill="1" applyBorder="1" applyAlignment="1">
      <alignment vertical="center"/>
    </xf>
    <xf numFmtId="172" fontId="78" fillId="0" borderId="0" xfId="0" applyNumberFormat="1" applyFont="1" applyAlignment="1">
      <alignment/>
    </xf>
    <xf numFmtId="172" fontId="81" fillId="33" borderId="11" xfId="60" applyNumberFormat="1" applyFont="1" applyFill="1" applyBorder="1" applyAlignment="1">
      <alignment vertical="center"/>
    </xf>
    <xf numFmtId="0" fontId="79" fillId="0" borderId="11" xfId="0" applyFont="1" applyBorder="1" applyAlignment="1">
      <alignment horizontal="center"/>
    </xf>
    <xf numFmtId="0" fontId="79" fillId="0" borderId="11" xfId="0" applyFont="1" applyBorder="1" applyAlignment="1">
      <alignment vertical="center" wrapText="1"/>
    </xf>
    <xf numFmtId="172" fontId="79" fillId="0" borderId="11" xfId="0" applyNumberFormat="1" applyFont="1" applyBorder="1" applyAlignment="1">
      <alignment vertical="center"/>
    </xf>
    <xf numFmtId="172" fontId="71" fillId="0" borderId="11" xfId="60" applyNumberFormat="1" applyFont="1" applyFill="1" applyBorder="1" applyAlignment="1">
      <alignment vertical="center"/>
    </xf>
    <xf numFmtId="0" fontId="79" fillId="33" borderId="11" xfId="0" applyFont="1" applyFill="1" applyBorder="1" applyAlignment="1">
      <alignment vertical="center" wrapText="1"/>
    </xf>
    <xf numFmtId="172" fontId="79" fillId="33" borderId="11" xfId="60" applyNumberFormat="1" applyFont="1" applyFill="1" applyBorder="1" applyAlignment="1">
      <alignment vertical="center"/>
    </xf>
    <xf numFmtId="172" fontId="79" fillId="0" borderId="11" xfId="0" applyNumberFormat="1" applyFont="1" applyBorder="1" applyAlignment="1">
      <alignment/>
    </xf>
    <xf numFmtId="0" fontId="76" fillId="0" borderId="0" xfId="0" applyFont="1" applyFill="1" applyAlignment="1">
      <alignment vertical="center"/>
    </xf>
    <xf numFmtId="0" fontId="0" fillId="34" borderId="12" xfId="0" applyFont="1" applyFill="1" applyBorder="1" applyAlignment="1">
      <alignment vertical="center" wrapText="1"/>
    </xf>
    <xf numFmtId="0" fontId="0" fillId="34" borderId="15" xfId="0" applyFont="1" applyFill="1" applyBorder="1" applyAlignment="1">
      <alignment vertical="center" wrapText="1"/>
    </xf>
    <xf numFmtId="0" fontId="38" fillId="0" borderId="16" xfId="0" applyFont="1" applyFill="1" applyBorder="1" applyAlignment="1">
      <alignment horizontal="center" vertical="center"/>
    </xf>
    <xf numFmtId="0" fontId="38" fillId="0" borderId="17" xfId="0" applyFont="1" applyFill="1" applyBorder="1" applyAlignment="1">
      <alignment horizontal="center" vertical="center" wrapText="1"/>
    </xf>
    <xf numFmtId="0" fontId="76" fillId="0" borderId="15" xfId="0" applyFont="1" applyFill="1" applyBorder="1" applyAlignment="1">
      <alignment vertical="center"/>
    </xf>
    <xf numFmtId="0" fontId="78" fillId="0" borderId="0" xfId="0" applyFont="1" applyFill="1" applyAlignment="1">
      <alignment vertical="center"/>
    </xf>
    <xf numFmtId="0" fontId="80" fillId="0" borderId="0" xfId="0" applyFont="1" applyAlignment="1">
      <alignment vertical="center"/>
    </xf>
    <xf numFmtId="15" fontId="78" fillId="0" borderId="0" xfId="0" applyNumberFormat="1" applyFont="1" applyAlignment="1">
      <alignment vertical="center"/>
    </xf>
    <xf numFmtId="0" fontId="38" fillId="0" borderId="0" xfId="0" applyFont="1" applyFill="1" applyBorder="1" applyAlignment="1">
      <alignment horizontal="center" vertical="center"/>
    </xf>
    <xf numFmtId="0" fontId="38" fillId="0" borderId="18" xfId="0" applyFont="1" applyFill="1" applyBorder="1" applyAlignment="1">
      <alignment horizontal="left" vertical="center" wrapText="1" indent="1"/>
    </xf>
    <xf numFmtId="15" fontId="44" fillId="0" borderId="0" xfId="0" applyNumberFormat="1" applyFont="1" applyFill="1" applyBorder="1" applyAlignment="1">
      <alignment vertical="center" wrapText="1"/>
    </xf>
    <xf numFmtId="0" fontId="38" fillId="0" borderId="19" xfId="0" applyFont="1" applyFill="1" applyBorder="1" applyAlignment="1">
      <alignment horizontal="center" vertical="center"/>
    </xf>
    <xf numFmtId="0" fontId="45" fillId="35" borderId="18" xfId="0" applyFont="1" applyFill="1" applyBorder="1" applyAlignment="1">
      <alignment horizontal="center" vertical="center" wrapText="1"/>
    </xf>
    <xf numFmtId="0" fontId="44" fillId="36" borderId="15" xfId="0" applyFont="1" applyFill="1" applyBorder="1" applyAlignment="1">
      <alignment horizontal="center" vertical="center"/>
    </xf>
    <xf numFmtId="0" fontId="46" fillId="0" borderId="0" xfId="0" applyFont="1" applyBorder="1" applyAlignment="1">
      <alignment horizontal="center" vertical="center"/>
    </xf>
    <xf numFmtId="0" fontId="38" fillId="0" borderId="20" xfId="0" applyFont="1" applyFill="1" applyBorder="1" applyAlignment="1">
      <alignment horizontal="left" vertical="center" wrapText="1" indent="1"/>
    </xf>
    <xf numFmtId="0" fontId="38" fillId="0" borderId="21" xfId="0" applyFont="1" applyFill="1" applyBorder="1" applyAlignment="1">
      <alignment horizontal="center" vertical="center"/>
    </xf>
    <xf numFmtId="0" fontId="38" fillId="0" borderId="22" xfId="0" applyFont="1" applyFill="1" applyBorder="1" applyAlignment="1">
      <alignment horizontal="center" vertical="center"/>
    </xf>
    <xf numFmtId="0" fontId="76" fillId="0" borderId="23" xfId="0" applyFont="1" applyFill="1" applyBorder="1" applyAlignment="1">
      <alignment vertical="center"/>
    </xf>
    <xf numFmtId="0" fontId="38" fillId="0" borderId="24" xfId="0" applyFont="1" applyFill="1" applyBorder="1" applyAlignment="1">
      <alignment horizontal="left" vertical="center" wrapText="1" indent="1"/>
    </xf>
    <xf numFmtId="0" fontId="38" fillId="0" borderId="25" xfId="0" applyFont="1" applyFill="1" applyBorder="1" applyAlignment="1">
      <alignment horizontal="center" vertical="center"/>
    </xf>
    <xf numFmtId="0" fontId="38" fillId="0" borderId="26" xfId="0" applyFont="1" applyFill="1" applyBorder="1" applyAlignment="1">
      <alignment horizontal="center" vertical="center"/>
    </xf>
    <xf numFmtId="0" fontId="76" fillId="0" borderId="27" xfId="0" applyFont="1" applyFill="1" applyBorder="1" applyAlignment="1">
      <alignment vertical="center"/>
    </xf>
    <xf numFmtId="0" fontId="38" fillId="0" borderId="24" xfId="0" applyFont="1" applyFill="1" applyBorder="1" applyAlignment="1">
      <alignment horizontal="center" vertical="center"/>
    </xf>
    <xf numFmtId="0" fontId="38" fillId="0" borderId="28" xfId="0" applyFont="1" applyFill="1" applyBorder="1" applyAlignment="1">
      <alignment horizontal="left" vertical="center" wrapText="1" indent="1"/>
    </xf>
    <xf numFmtId="0" fontId="38" fillId="0" borderId="29" xfId="0" applyFont="1" applyFill="1" applyBorder="1" applyAlignment="1">
      <alignment horizontal="center" vertical="center"/>
    </xf>
    <xf numFmtId="0" fontId="38" fillId="0" borderId="30" xfId="0" applyFont="1" applyFill="1" applyBorder="1" applyAlignment="1">
      <alignment horizontal="center" vertical="center"/>
    </xf>
    <xf numFmtId="0" fontId="76" fillId="0" borderId="31"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Border="1" applyAlignment="1">
      <alignment horizontal="left" vertical="center" wrapText="1" indent="1"/>
    </xf>
    <xf numFmtId="0" fontId="38" fillId="0" borderId="21" xfId="0" applyFont="1" applyBorder="1" applyAlignment="1">
      <alignment horizontal="center" vertical="center" wrapText="1"/>
    </xf>
    <xf numFmtId="0" fontId="38" fillId="0" borderId="32"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23" xfId="0" applyFont="1" applyBorder="1" applyAlignment="1">
      <alignment horizontal="center" vertical="center" wrapText="1"/>
    </xf>
    <xf numFmtId="0" fontId="38" fillId="0" borderId="24" xfId="0" applyFont="1" applyBorder="1" applyAlignment="1">
      <alignment horizontal="left" vertical="center" wrapText="1" indent="1"/>
    </xf>
    <xf numFmtId="0" fontId="38" fillId="0" borderId="25" xfId="0" applyFont="1" applyBorder="1" applyAlignment="1">
      <alignment horizontal="center" vertical="center" wrapText="1"/>
    </xf>
    <xf numFmtId="0" fontId="38" fillId="0" borderId="33"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27" xfId="0" applyFont="1" applyBorder="1" applyAlignment="1">
      <alignment horizontal="center" vertical="center" wrapText="1"/>
    </xf>
    <xf numFmtId="4" fontId="38" fillId="0" borderId="33" xfId="0" applyNumberFormat="1" applyFont="1" applyFill="1" applyBorder="1" applyAlignment="1">
      <alignment horizontal="center" vertical="center" wrapText="1"/>
    </xf>
    <xf numFmtId="4" fontId="38" fillId="0" borderId="24" xfId="0" applyNumberFormat="1" applyFont="1" applyFill="1" applyBorder="1" applyAlignment="1">
      <alignment horizontal="center" vertical="center" wrapText="1"/>
    </xf>
    <xf numFmtId="4" fontId="38" fillId="0" borderId="25" xfId="0" applyNumberFormat="1" applyFont="1" applyFill="1" applyBorder="1" applyAlignment="1">
      <alignment horizontal="center" vertical="center" wrapText="1"/>
    </xf>
    <xf numFmtId="4" fontId="38" fillId="0" borderId="26" xfId="0" applyNumberFormat="1" applyFont="1" applyFill="1" applyBorder="1" applyAlignment="1">
      <alignment horizontal="center" vertical="center" wrapText="1"/>
    </xf>
    <xf numFmtId="2" fontId="76" fillId="0" borderId="27" xfId="0" applyNumberFormat="1" applyFont="1" applyBorder="1" applyAlignment="1">
      <alignment horizontal="center" vertical="center" wrapText="1"/>
    </xf>
    <xf numFmtId="3" fontId="38" fillId="0" borderId="33" xfId="0" applyNumberFormat="1" applyFont="1" applyFill="1" applyBorder="1" applyAlignment="1">
      <alignment horizontal="center" vertical="center" wrapText="1"/>
    </xf>
    <xf numFmtId="3" fontId="38" fillId="0" borderId="24" xfId="0" applyNumberFormat="1" applyFont="1" applyFill="1" applyBorder="1" applyAlignment="1">
      <alignment horizontal="center" vertical="center" wrapText="1"/>
    </xf>
    <xf numFmtId="3" fontId="38" fillId="0" borderId="25" xfId="0" applyNumberFormat="1" applyFont="1" applyFill="1" applyBorder="1" applyAlignment="1">
      <alignment horizontal="center" vertical="center" wrapText="1"/>
    </xf>
    <xf numFmtId="3" fontId="38" fillId="0" borderId="26" xfId="0" applyNumberFormat="1" applyFont="1" applyFill="1" applyBorder="1" applyAlignment="1">
      <alignment horizontal="center" vertical="center" wrapText="1"/>
    </xf>
    <xf numFmtId="3" fontId="38" fillId="0" borderId="27" xfId="0" applyNumberFormat="1" applyFont="1" applyFill="1" applyBorder="1" applyAlignment="1">
      <alignment horizontal="center" vertical="center" wrapText="1"/>
    </xf>
    <xf numFmtId="0" fontId="38" fillId="0" borderId="28" xfId="0" applyFont="1" applyBorder="1" applyAlignment="1">
      <alignment horizontal="left" vertical="center" wrapText="1" indent="1"/>
    </xf>
    <xf numFmtId="0" fontId="38" fillId="0" borderId="29" xfId="0" applyFont="1" applyBorder="1" applyAlignment="1">
      <alignment horizontal="center" vertical="center" wrapText="1"/>
    </xf>
    <xf numFmtId="0" fontId="38" fillId="0" borderId="34" xfId="0" applyFont="1" applyFill="1" applyBorder="1" applyAlignment="1">
      <alignment horizontal="center" vertical="center" wrapText="1"/>
    </xf>
    <xf numFmtId="0" fontId="76" fillId="0" borderId="28"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30" xfId="0" applyFont="1" applyBorder="1" applyAlignment="1">
      <alignment horizontal="center" vertical="center" wrapText="1"/>
    </xf>
    <xf numFmtId="0" fontId="38" fillId="0" borderId="21" xfId="0" applyFont="1" applyBorder="1" applyAlignment="1">
      <alignment horizontal="center" vertical="center"/>
    </xf>
    <xf numFmtId="0" fontId="38" fillId="0" borderId="32"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25" xfId="0" applyFont="1" applyBorder="1" applyAlignment="1">
      <alignment horizontal="center" vertical="center"/>
    </xf>
    <xf numFmtId="0" fontId="38" fillId="0" borderId="33" xfId="0" applyFont="1" applyFill="1" applyBorder="1" applyAlignment="1">
      <alignment horizontal="center" vertical="center"/>
    </xf>
    <xf numFmtId="0" fontId="38" fillId="0" borderId="27" xfId="0" applyFont="1" applyFill="1" applyBorder="1" applyAlignment="1">
      <alignment horizontal="center" vertical="center"/>
    </xf>
    <xf numFmtId="0" fontId="38" fillId="0" borderId="24" xfId="0" applyFont="1" applyBorder="1" applyAlignment="1">
      <alignment horizontal="left" vertical="center" indent="1"/>
    </xf>
    <xf numFmtId="0" fontId="38" fillId="0" borderId="28" xfId="0" applyFont="1" applyFill="1" applyBorder="1" applyAlignment="1">
      <alignment horizontal="left" vertical="center" indent="1"/>
    </xf>
    <xf numFmtId="0" fontId="38" fillId="0" borderId="34" xfId="0" applyFont="1" applyFill="1" applyBorder="1" applyAlignment="1">
      <alignment horizontal="center" vertical="center"/>
    </xf>
    <xf numFmtId="0" fontId="38" fillId="0" borderId="28" xfId="0" applyFont="1" applyFill="1" applyBorder="1" applyAlignment="1">
      <alignment horizontal="center" vertical="center"/>
    </xf>
    <xf numFmtId="0" fontId="38" fillId="0" borderId="31" xfId="0" applyFont="1" applyFill="1" applyBorder="1" applyAlignment="1">
      <alignment horizontal="center" vertical="center"/>
    </xf>
    <xf numFmtId="0" fontId="44" fillId="0" borderId="21" xfId="0" applyFont="1" applyFill="1" applyBorder="1" applyAlignment="1">
      <alignment horizontal="center" vertical="center"/>
    </xf>
    <xf numFmtId="0" fontId="76" fillId="0" borderId="23" xfId="0" applyFont="1" applyFill="1" applyBorder="1" applyAlignment="1">
      <alignment vertical="center" wrapText="1"/>
    </xf>
    <xf numFmtId="2" fontId="38" fillId="0" borderId="24" xfId="0" applyNumberFormat="1" applyFont="1" applyFill="1" applyBorder="1" applyAlignment="1">
      <alignment horizontal="center" vertical="center"/>
    </xf>
    <xf numFmtId="2" fontId="38" fillId="0" borderId="25" xfId="0" applyNumberFormat="1" applyFont="1" applyFill="1" applyBorder="1" applyAlignment="1">
      <alignment horizontal="center" vertical="center"/>
    </xf>
    <xf numFmtId="182" fontId="38" fillId="0" borderId="26" xfId="0" applyNumberFormat="1" applyFont="1" applyFill="1" applyBorder="1" applyAlignment="1">
      <alignment horizontal="center" vertical="center"/>
    </xf>
    <xf numFmtId="181" fontId="38" fillId="0" borderId="26" xfId="0" applyNumberFormat="1" applyFont="1" applyFill="1" applyBorder="1" applyAlignment="1">
      <alignment horizontal="center" vertical="center"/>
    </xf>
    <xf numFmtId="49" fontId="38" fillId="0" borderId="20" xfId="0" applyNumberFormat="1" applyFont="1" applyFill="1" applyBorder="1" applyAlignment="1">
      <alignment horizontal="left" vertical="center" wrapText="1" indent="1"/>
    </xf>
    <xf numFmtId="2" fontId="38" fillId="0" borderId="20" xfId="0" applyNumberFormat="1" applyFont="1" applyFill="1" applyBorder="1" applyAlignment="1">
      <alignment horizontal="center" vertical="center"/>
    </xf>
    <xf numFmtId="2" fontId="38" fillId="0" borderId="21" xfId="0" applyNumberFormat="1" applyFont="1" applyFill="1" applyBorder="1" applyAlignment="1">
      <alignment horizontal="center" vertical="center"/>
    </xf>
    <xf numFmtId="2" fontId="38" fillId="0" borderId="22" xfId="0" applyNumberFormat="1" applyFont="1" applyFill="1" applyBorder="1" applyAlignment="1">
      <alignment horizontal="center" vertical="center"/>
    </xf>
    <xf numFmtId="49" fontId="38" fillId="0" borderId="28" xfId="0" applyNumberFormat="1" applyFont="1" applyFill="1" applyBorder="1" applyAlignment="1">
      <alignment horizontal="left" vertical="center" wrapText="1" indent="1"/>
    </xf>
    <xf numFmtId="0" fontId="44" fillId="0" borderId="25" xfId="0" applyFont="1" applyFill="1" applyBorder="1" applyAlignment="1">
      <alignment horizontal="center" vertical="center"/>
    </xf>
    <xf numFmtId="0" fontId="76" fillId="0" borderId="27" xfId="0" applyFont="1" applyFill="1" applyBorder="1" applyAlignment="1">
      <alignment vertical="center" wrapText="1"/>
    </xf>
    <xf numFmtId="0" fontId="76" fillId="0" borderId="31" xfId="0" applyFont="1" applyFill="1" applyBorder="1" applyAlignment="1">
      <alignment vertical="center" wrapText="1"/>
    </xf>
    <xf numFmtId="0" fontId="76" fillId="0" borderId="20" xfId="0" applyFont="1" applyBorder="1" applyAlignment="1">
      <alignment horizontal="left" vertical="center" wrapText="1" indent="1"/>
    </xf>
    <xf numFmtId="0" fontId="76" fillId="0" borderId="32" xfId="0" applyFont="1" applyFill="1" applyBorder="1" applyAlignment="1">
      <alignment horizontal="center" vertical="center" wrapText="1"/>
    </xf>
    <xf numFmtId="0" fontId="76" fillId="0" borderId="24" xfId="0" applyFont="1" applyBorder="1" applyAlignment="1">
      <alignment horizontal="left" vertical="center" wrapText="1" indent="1"/>
    </xf>
    <xf numFmtId="0" fontId="76" fillId="0" borderId="33" xfId="0" applyFont="1" applyFill="1" applyBorder="1" applyAlignment="1">
      <alignment horizontal="center" vertical="center" wrapText="1"/>
    </xf>
    <xf numFmtId="0" fontId="76" fillId="0" borderId="25" xfId="0" applyFont="1" applyFill="1" applyBorder="1" applyAlignment="1">
      <alignment horizontal="center" vertical="center" wrapText="1"/>
    </xf>
    <xf numFmtId="0" fontId="76" fillId="0" borderId="28" xfId="0" applyFont="1" applyBorder="1" applyAlignment="1">
      <alignment horizontal="left" vertical="center" wrapText="1" indent="1"/>
    </xf>
    <xf numFmtId="0" fontId="76" fillId="0" borderId="34" xfId="0" applyFont="1" applyFill="1" applyBorder="1" applyAlignment="1">
      <alignment horizontal="center" vertical="center" wrapText="1"/>
    </xf>
    <xf numFmtId="49" fontId="38" fillId="0" borderId="21" xfId="0" applyNumberFormat="1" applyFont="1" applyBorder="1" applyAlignment="1">
      <alignment horizontal="center" vertical="center" wrapText="1"/>
    </xf>
    <xf numFmtId="49" fontId="38" fillId="0" borderId="25" xfId="0" applyNumberFormat="1" applyFont="1" applyBorder="1" applyAlignment="1">
      <alignment horizontal="center" vertical="center" wrapText="1"/>
    </xf>
    <xf numFmtId="49" fontId="38" fillId="0" borderId="29" xfId="0" applyNumberFormat="1" applyFont="1" applyBorder="1" applyAlignment="1">
      <alignment horizontal="center" vertical="center" wrapText="1"/>
    </xf>
    <xf numFmtId="0" fontId="38" fillId="0" borderId="21" xfId="0" applyFont="1" applyFill="1" applyBorder="1" applyAlignment="1">
      <alignment horizontal="center" vertical="center" wrapText="1"/>
    </xf>
    <xf numFmtId="0" fontId="38" fillId="0" borderId="32"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9" xfId="0" applyFont="1" applyBorder="1" applyAlignment="1">
      <alignment horizontal="center" vertical="center"/>
    </xf>
    <xf numFmtId="0" fontId="76" fillId="0" borderId="32" xfId="0" applyFont="1" applyBorder="1" applyAlignment="1">
      <alignment horizontal="center" vertical="center" wrapText="1"/>
    </xf>
    <xf numFmtId="0" fontId="76" fillId="0" borderId="20" xfId="0" applyFont="1" applyBorder="1" applyAlignment="1">
      <alignment vertical="center" wrapText="1"/>
    </xf>
    <xf numFmtId="0" fontId="76" fillId="0" borderId="21" xfId="0" applyFont="1" applyBorder="1" applyAlignment="1">
      <alignment vertical="center" wrapText="1"/>
    </xf>
    <xf numFmtId="0" fontId="76" fillId="0" borderId="32" xfId="0" applyFont="1" applyBorder="1" applyAlignment="1">
      <alignment vertical="center" wrapText="1"/>
    </xf>
    <xf numFmtId="0" fontId="76" fillId="0" borderId="23" xfId="0" applyFont="1" applyBorder="1" applyAlignment="1">
      <alignment vertical="center" wrapText="1"/>
    </xf>
    <xf numFmtId="0" fontId="76" fillId="0" borderId="34" xfId="0" applyFont="1" applyBorder="1" applyAlignment="1">
      <alignment horizontal="center" vertical="center" wrapText="1"/>
    </xf>
    <xf numFmtId="0" fontId="76" fillId="0" borderId="28" xfId="0" applyFont="1" applyBorder="1" applyAlignment="1">
      <alignment vertical="center" wrapText="1"/>
    </xf>
    <xf numFmtId="0" fontId="76" fillId="0" borderId="29" xfId="0" applyFont="1" applyBorder="1" applyAlignment="1">
      <alignment vertical="center" wrapText="1"/>
    </xf>
    <xf numFmtId="0" fontId="76" fillId="0" borderId="34" xfId="0" applyFont="1" applyBorder="1" applyAlignment="1">
      <alignment vertical="center" wrapText="1"/>
    </xf>
    <xf numFmtId="0" fontId="76" fillId="0" borderId="31" xfId="0" applyFont="1" applyBorder="1" applyAlignment="1">
      <alignment vertical="center" wrapText="1"/>
    </xf>
    <xf numFmtId="0" fontId="76" fillId="0" borderId="33" xfId="0" applyFont="1" applyBorder="1" applyAlignment="1">
      <alignment horizontal="center" vertical="center" wrapText="1"/>
    </xf>
    <xf numFmtId="0" fontId="76" fillId="0" borderId="24" xfId="0" applyFont="1" applyBorder="1" applyAlignment="1">
      <alignment vertical="center" wrapText="1"/>
    </xf>
    <xf numFmtId="0" fontId="76" fillId="0" borderId="25" xfId="0" applyFont="1" applyBorder="1" applyAlignment="1">
      <alignment vertical="center" wrapText="1"/>
    </xf>
    <xf numFmtId="0" fontId="76" fillId="0" borderId="33" xfId="0" applyFont="1" applyBorder="1" applyAlignment="1">
      <alignment vertical="center" wrapText="1"/>
    </xf>
    <xf numFmtId="0" fontId="76" fillId="0" borderId="27" xfId="0" applyFont="1" applyBorder="1" applyAlignment="1">
      <alignment vertical="center" wrapText="1"/>
    </xf>
    <xf numFmtId="0" fontId="47" fillId="0" borderId="20" xfId="0" applyFont="1" applyFill="1" applyBorder="1" applyAlignment="1">
      <alignment horizontal="left" vertical="center" wrapText="1" indent="1"/>
    </xf>
    <xf numFmtId="0" fontId="38" fillId="0" borderId="35" xfId="0" applyFont="1" applyFill="1" applyBorder="1" applyAlignment="1">
      <alignment horizontal="center" vertical="center"/>
    </xf>
    <xf numFmtId="0" fontId="47" fillId="0" borderId="24" xfId="0" applyFont="1" applyFill="1" applyBorder="1" applyAlignment="1">
      <alignment horizontal="left" vertical="center" wrapText="1" indent="1"/>
    </xf>
    <xf numFmtId="0" fontId="38" fillId="0" borderId="36" xfId="0" applyFont="1" applyFill="1" applyBorder="1" applyAlignment="1">
      <alignment horizontal="center" vertical="center"/>
    </xf>
    <xf numFmtId="0" fontId="47" fillId="0" borderId="24" xfId="0" applyNumberFormat="1" applyFont="1" applyFill="1" applyBorder="1" applyAlignment="1">
      <alignment horizontal="left" vertical="center" wrapText="1" indent="1"/>
    </xf>
    <xf numFmtId="0" fontId="46" fillId="0" borderId="24" xfId="0" applyFont="1" applyBorder="1" applyAlignment="1">
      <alignment horizontal="center" vertical="center"/>
    </xf>
    <xf numFmtId="0" fontId="36" fillId="0" borderId="24" xfId="0" applyNumberFormat="1" applyFont="1" applyFill="1" applyBorder="1" applyAlignment="1">
      <alignment horizontal="left" vertical="center" wrapText="1" indent="1"/>
    </xf>
    <xf numFmtId="0" fontId="46" fillId="37" borderId="24" xfId="0" applyFont="1" applyFill="1" applyBorder="1" applyAlignment="1">
      <alignment horizontal="center" vertical="center"/>
    </xf>
    <xf numFmtId="0" fontId="36" fillId="0" borderId="28" xfId="0" applyNumberFormat="1" applyFont="1" applyFill="1" applyBorder="1" applyAlignment="1">
      <alignment horizontal="left" vertical="center" wrapText="1" indent="1"/>
    </xf>
    <xf numFmtId="0" fontId="46" fillId="0" borderId="28" xfId="0" applyFont="1" applyBorder="1" applyAlignment="1">
      <alignment horizontal="center" vertical="center"/>
    </xf>
    <xf numFmtId="9" fontId="38" fillId="0" borderId="33" xfId="0" applyNumberFormat="1" applyFont="1" applyFill="1" applyBorder="1" applyAlignment="1">
      <alignment horizontal="center" vertical="center" wrapText="1"/>
    </xf>
    <xf numFmtId="9" fontId="38" fillId="0" borderId="34" xfId="0" applyNumberFormat="1" applyFont="1" applyFill="1" applyBorder="1" applyAlignment="1">
      <alignment horizontal="center" vertical="center" wrapText="1"/>
    </xf>
    <xf numFmtId="0" fontId="38" fillId="38" borderId="14" xfId="64" applyFont="1" applyFill="1" applyBorder="1" applyAlignment="1">
      <alignment horizontal="justify" vertical="center" wrapText="1"/>
      <protection/>
    </xf>
    <xf numFmtId="0" fontId="38" fillId="38" borderId="19" xfId="64" applyFont="1" applyFill="1" applyBorder="1" applyAlignment="1">
      <alignment horizontal="center" vertical="center" wrapText="1"/>
      <protection/>
    </xf>
    <xf numFmtId="0" fontId="38" fillId="38" borderId="37" xfId="64" applyFont="1" applyFill="1" applyBorder="1" applyAlignment="1">
      <alignment horizontal="center" vertical="center" wrapText="1"/>
      <protection/>
    </xf>
    <xf numFmtId="0" fontId="38" fillId="0" borderId="37" xfId="0" applyFont="1" applyFill="1" applyBorder="1" applyAlignment="1">
      <alignment horizontal="center" vertical="center"/>
    </xf>
    <xf numFmtId="0" fontId="38" fillId="0" borderId="20" xfId="64" applyFont="1" applyBorder="1" applyAlignment="1">
      <alignment horizontal="left" vertical="center" wrapText="1" indent="1"/>
      <protection/>
    </xf>
    <xf numFmtId="0" fontId="38" fillId="0" borderId="21" xfId="64" applyFont="1" applyBorder="1" applyAlignment="1">
      <alignment horizontal="center" vertical="center" wrapText="1"/>
      <protection/>
    </xf>
    <xf numFmtId="0" fontId="38" fillId="0" borderId="24" xfId="64" applyFont="1" applyBorder="1" applyAlignment="1">
      <alignment horizontal="left" vertical="center" wrapText="1" indent="1"/>
      <protection/>
    </xf>
    <xf numFmtId="0" fontId="38" fillId="0" borderId="25" xfId="64" applyFont="1" applyBorder="1" applyAlignment="1">
      <alignment horizontal="center" vertical="center" wrapText="1"/>
      <protection/>
    </xf>
    <xf numFmtId="9" fontId="38" fillId="0" borderId="33" xfId="0" applyNumberFormat="1" applyFont="1" applyFill="1" applyBorder="1" applyAlignment="1">
      <alignment horizontal="center" vertical="center"/>
    </xf>
    <xf numFmtId="0" fontId="38" fillId="0" borderId="33" xfId="0" applyNumberFormat="1" applyFont="1" applyFill="1" applyBorder="1" applyAlignment="1">
      <alignment horizontal="center" vertical="center"/>
    </xf>
    <xf numFmtId="0" fontId="38" fillId="0" borderId="28" xfId="64" applyFont="1" applyBorder="1" applyAlignment="1">
      <alignment horizontal="left" vertical="center" wrapText="1" indent="1"/>
      <protection/>
    </xf>
    <xf numFmtId="0" fontId="38" fillId="0" borderId="29" xfId="64" applyFont="1" applyBorder="1" applyAlignment="1">
      <alignment horizontal="center" vertical="center" wrapText="1"/>
      <protection/>
    </xf>
    <xf numFmtId="0" fontId="38" fillId="0" borderId="34" xfId="64" applyFont="1" applyFill="1" applyBorder="1" applyAlignment="1">
      <alignment horizontal="center" vertical="center" wrapText="1"/>
      <protection/>
    </xf>
    <xf numFmtId="0" fontId="82" fillId="0" borderId="21" xfId="0" applyFont="1" applyBorder="1" applyAlignment="1">
      <alignment horizontal="center" vertical="center"/>
    </xf>
    <xf numFmtId="0" fontId="82" fillId="0" borderId="25" xfId="0" applyFont="1" applyBorder="1" applyAlignment="1">
      <alignment horizontal="center" vertical="center"/>
    </xf>
    <xf numFmtId="0" fontId="82" fillId="0" borderId="29" xfId="0" applyFont="1" applyBorder="1" applyAlignment="1">
      <alignment horizontal="center" vertical="center"/>
    </xf>
    <xf numFmtId="9" fontId="38" fillId="0" borderId="32" xfId="0" applyNumberFormat="1" applyFont="1" applyFill="1" applyBorder="1" applyAlignment="1">
      <alignment horizontal="center" vertical="center"/>
    </xf>
    <xf numFmtId="9" fontId="38" fillId="0" borderId="32" xfId="0" applyNumberFormat="1" applyFont="1" applyFill="1" applyBorder="1" applyAlignment="1">
      <alignment horizontal="center" vertical="center" wrapText="1"/>
    </xf>
    <xf numFmtId="9" fontId="38" fillId="0" borderId="34" xfId="0" applyNumberFormat="1" applyFont="1" applyFill="1" applyBorder="1" applyAlignment="1">
      <alignment horizontal="center" vertical="center"/>
    </xf>
    <xf numFmtId="9" fontId="38" fillId="0" borderId="29"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3" xfId="0" applyFont="1" applyFill="1" applyBorder="1" applyAlignment="1">
      <alignment horizontal="center" vertical="center"/>
    </xf>
    <xf numFmtId="9" fontId="38" fillId="0" borderId="25" xfId="0" applyNumberFormat="1" applyFont="1" applyFill="1" applyBorder="1" applyAlignment="1">
      <alignment horizontal="center" vertical="center"/>
    </xf>
    <xf numFmtId="9" fontId="38" fillId="0" borderId="32" xfId="64" applyNumberFormat="1" applyFont="1" applyFill="1" applyBorder="1" applyAlignment="1">
      <alignment horizontal="center" vertical="center" wrapText="1"/>
      <protection/>
    </xf>
    <xf numFmtId="9" fontId="38" fillId="0" borderId="33" xfId="64" applyNumberFormat="1" applyFont="1" applyFill="1" applyBorder="1" applyAlignment="1">
      <alignment horizontal="center" vertical="center" wrapText="1"/>
      <protection/>
    </xf>
    <xf numFmtId="9" fontId="38" fillId="0" borderId="33" xfId="64" applyNumberFormat="1" applyFont="1" applyBorder="1" applyAlignment="1">
      <alignment horizontal="center" vertical="center" wrapText="1"/>
      <protection/>
    </xf>
    <xf numFmtId="9" fontId="38" fillId="0" borderId="34" xfId="64" applyNumberFormat="1" applyFont="1" applyBorder="1" applyAlignment="1">
      <alignment horizontal="center" vertical="center" wrapText="1"/>
      <protection/>
    </xf>
    <xf numFmtId="0" fontId="36" fillId="0" borderId="0" xfId="0" applyNumberFormat="1" applyFont="1" applyFill="1" applyBorder="1" applyAlignment="1">
      <alignment horizontal="left" vertical="center" wrapText="1" indent="1"/>
    </xf>
    <xf numFmtId="0" fontId="83" fillId="0" borderId="0" xfId="0" applyFont="1" applyAlignment="1">
      <alignment vertical="center"/>
    </xf>
    <xf numFmtId="199" fontId="38" fillId="0" borderId="22" xfId="0" applyNumberFormat="1" applyFont="1" applyFill="1" applyBorder="1" applyAlignment="1">
      <alignment horizontal="center" vertical="center"/>
    </xf>
    <xf numFmtId="199" fontId="38" fillId="0" borderId="20" xfId="0" applyNumberFormat="1" applyFont="1" applyFill="1" applyBorder="1" applyAlignment="1">
      <alignment horizontal="center" vertical="center"/>
    </xf>
    <xf numFmtId="199" fontId="38" fillId="0" borderId="21" xfId="0" applyNumberFormat="1" applyFont="1" applyFill="1" applyBorder="1" applyAlignment="1">
      <alignment horizontal="center" vertical="center"/>
    </xf>
    <xf numFmtId="199" fontId="38" fillId="0" borderId="26" xfId="0" applyNumberFormat="1" applyFont="1" applyFill="1" applyBorder="1" applyAlignment="1">
      <alignment horizontal="center" vertical="center"/>
    </xf>
    <xf numFmtId="199" fontId="38" fillId="0" borderId="24" xfId="0" applyNumberFormat="1" applyFont="1" applyFill="1" applyBorder="1" applyAlignment="1">
      <alignment horizontal="center" vertical="center"/>
    </xf>
    <xf numFmtId="199" fontId="38" fillId="0" borderId="25" xfId="0" applyNumberFormat="1" applyFont="1" applyFill="1" applyBorder="1" applyAlignment="1">
      <alignment horizontal="center" vertical="center"/>
    </xf>
    <xf numFmtId="199" fontId="38" fillId="0" borderId="30" xfId="0" applyNumberFormat="1" applyFont="1" applyFill="1" applyBorder="1" applyAlignment="1">
      <alignment horizontal="center" vertical="center"/>
    </xf>
    <xf numFmtId="199" fontId="38" fillId="0" borderId="28" xfId="0" applyNumberFormat="1" applyFont="1" applyFill="1" applyBorder="1" applyAlignment="1">
      <alignment horizontal="center" vertical="center"/>
    </xf>
    <xf numFmtId="199" fontId="38" fillId="0" borderId="29" xfId="0" applyNumberFormat="1" applyFont="1" applyFill="1" applyBorder="1" applyAlignment="1">
      <alignment horizontal="center" vertical="center"/>
    </xf>
    <xf numFmtId="199" fontId="44" fillId="0" borderId="21" xfId="0" applyNumberFormat="1" applyFont="1" applyFill="1" applyBorder="1" applyAlignment="1">
      <alignment horizontal="center" vertical="center"/>
    </xf>
    <xf numFmtId="199" fontId="44" fillId="0" borderId="25" xfId="0" applyNumberFormat="1" applyFont="1" applyFill="1" applyBorder="1" applyAlignment="1">
      <alignment horizontal="center" vertical="center"/>
    </xf>
    <xf numFmtId="199" fontId="38" fillId="0" borderId="38" xfId="0" applyNumberFormat="1" applyFont="1" applyFill="1" applyBorder="1" applyAlignment="1">
      <alignment horizontal="center" vertical="center" wrapText="1"/>
    </xf>
    <xf numFmtId="199" fontId="38" fillId="0" borderId="18" xfId="0" applyNumberFormat="1" applyFont="1" applyFill="1" applyBorder="1" applyAlignment="1">
      <alignment horizontal="center" vertical="center" wrapText="1"/>
    </xf>
    <xf numFmtId="199" fontId="38" fillId="0" borderId="17" xfId="0" applyNumberFormat="1" applyFont="1" applyFill="1" applyBorder="1" applyAlignment="1">
      <alignment horizontal="center" vertical="center" wrapText="1"/>
    </xf>
    <xf numFmtId="198" fontId="38" fillId="0" borderId="26" xfId="0" applyNumberFormat="1" applyFont="1" applyFill="1" applyBorder="1" applyAlignment="1">
      <alignment horizontal="center" vertical="center"/>
    </xf>
    <xf numFmtId="198" fontId="38" fillId="0" borderId="24" xfId="0" applyNumberFormat="1" applyFont="1" applyFill="1" applyBorder="1" applyAlignment="1">
      <alignment horizontal="center" vertical="center"/>
    </xf>
    <xf numFmtId="198" fontId="38" fillId="0" borderId="25" xfId="0" applyNumberFormat="1" applyFont="1" applyFill="1" applyBorder="1" applyAlignment="1">
      <alignment horizontal="center" vertical="center"/>
    </xf>
    <xf numFmtId="0" fontId="80" fillId="39" borderId="11" xfId="0" applyFont="1" applyFill="1" applyBorder="1" applyAlignment="1">
      <alignment horizontal="center" vertical="center"/>
    </xf>
    <xf numFmtId="0" fontId="80" fillId="39" borderId="11" xfId="0" applyFont="1" applyFill="1" applyBorder="1" applyAlignment="1">
      <alignment horizontal="center" vertical="center" wrapText="1"/>
    </xf>
    <xf numFmtId="0" fontId="77" fillId="0" borderId="0" xfId="0" applyFont="1" applyAlignment="1">
      <alignment vertical="center"/>
    </xf>
    <xf numFmtId="0" fontId="77" fillId="0" borderId="39" xfId="0" applyFont="1" applyBorder="1" applyAlignment="1">
      <alignment vertical="center"/>
    </xf>
    <xf numFmtId="0" fontId="77" fillId="0" borderId="39" xfId="0" applyFont="1" applyBorder="1" applyAlignment="1">
      <alignment horizontal="center" vertical="center"/>
    </xf>
    <xf numFmtId="37" fontId="77" fillId="0" borderId="39" xfId="0" applyNumberFormat="1" applyFont="1" applyFill="1" applyBorder="1" applyAlignment="1">
      <alignment horizontal="center" vertical="center"/>
    </xf>
    <xf numFmtId="0" fontId="77" fillId="0" borderId="25" xfId="0" applyFont="1" applyBorder="1" applyAlignment="1">
      <alignment vertical="center"/>
    </xf>
    <xf numFmtId="0" fontId="77" fillId="0" borderId="25" xfId="0" applyFont="1" applyBorder="1" applyAlignment="1">
      <alignment horizontal="center" vertical="center"/>
    </xf>
    <xf numFmtId="37" fontId="77" fillId="0" borderId="25" xfId="0" applyNumberFormat="1" applyFont="1" applyFill="1" applyBorder="1" applyAlignment="1">
      <alignment horizontal="center" vertical="center"/>
    </xf>
    <xf numFmtId="0" fontId="77" fillId="0" borderId="40" xfId="0" applyFont="1" applyBorder="1" applyAlignment="1">
      <alignment vertical="center" wrapText="1"/>
    </xf>
    <xf numFmtId="0" fontId="77" fillId="0" borderId="40" xfId="0" applyFont="1" applyBorder="1" applyAlignment="1">
      <alignment horizontal="center" vertical="center"/>
    </xf>
    <xf numFmtId="37" fontId="77" fillId="0" borderId="40" xfId="0" applyNumberFormat="1" applyFont="1" applyFill="1" applyBorder="1" applyAlignment="1">
      <alignment horizontal="center" vertical="center"/>
    </xf>
    <xf numFmtId="0" fontId="77" fillId="0" borderId="39" xfId="0" applyFont="1" applyBorder="1" applyAlignment="1">
      <alignment horizontal="left" vertical="center"/>
    </xf>
    <xf numFmtId="0" fontId="77" fillId="0" borderId="25" xfId="0" applyFont="1" applyBorder="1" applyAlignment="1">
      <alignment horizontal="left" vertical="center"/>
    </xf>
    <xf numFmtId="0" fontId="77" fillId="0" borderId="40" xfId="0" applyFont="1" applyBorder="1" applyAlignment="1">
      <alignment horizontal="left" vertical="center"/>
    </xf>
    <xf numFmtId="0" fontId="77" fillId="0" borderId="39" xfId="0" applyFont="1" applyBorder="1" applyAlignment="1">
      <alignment vertical="center" wrapText="1"/>
    </xf>
    <xf numFmtId="0" fontId="77" fillId="0" borderId="25" xfId="0" applyFont="1" applyBorder="1" applyAlignment="1">
      <alignment vertical="center" wrapText="1"/>
    </xf>
    <xf numFmtId="0" fontId="77" fillId="0" borderId="25" xfId="0" applyFont="1" applyBorder="1" applyAlignment="1">
      <alignment horizontal="center" vertical="center" wrapText="1"/>
    </xf>
    <xf numFmtId="0" fontId="77" fillId="0" borderId="11" xfId="0" applyFont="1" applyBorder="1" applyAlignment="1">
      <alignment vertical="center"/>
    </xf>
    <xf numFmtId="0" fontId="77" fillId="0" borderId="11" xfId="0" applyFont="1" applyBorder="1" applyAlignment="1">
      <alignment horizontal="center" vertical="center"/>
    </xf>
    <xf numFmtId="0" fontId="77" fillId="15" borderId="25" xfId="0" applyFont="1" applyFill="1" applyBorder="1" applyAlignment="1">
      <alignment vertical="center"/>
    </xf>
    <xf numFmtId="0" fontId="77" fillId="15" borderId="25" xfId="0" applyFont="1" applyFill="1" applyBorder="1" applyAlignment="1">
      <alignment horizontal="center" vertical="center"/>
    </xf>
    <xf numFmtId="0" fontId="77" fillId="15" borderId="25" xfId="0" applyFont="1" applyFill="1" applyBorder="1" applyAlignment="1">
      <alignment vertical="center" wrapText="1"/>
    </xf>
    <xf numFmtId="0" fontId="77" fillId="0" borderId="40" xfId="0" applyFont="1" applyBorder="1" applyAlignment="1">
      <alignment vertical="center"/>
    </xf>
    <xf numFmtId="0" fontId="77" fillId="0" borderId="40" xfId="0" applyFont="1" applyBorder="1" applyAlignment="1">
      <alignment horizontal="center" vertical="center" wrapText="1"/>
    </xf>
    <xf numFmtId="0" fontId="77" fillId="0" borderId="39" xfId="0" applyFont="1" applyBorder="1" applyAlignment="1">
      <alignment horizontal="center" vertical="center" wrapText="1"/>
    </xf>
    <xf numFmtId="39" fontId="77" fillId="0" borderId="39" xfId="0" applyNumberFormat="1" applyFont="1" applyFill="1" applyBorder="1" applyAlignment="1">
      <alignment horizontal="right" vertical="center"/>
    </xf>
    <xf numFmtId="39" fontId="77" fillId="0" borderId="25" xfId="0" applyNumberFormat="1" applyFont="1" applyFill="1" applyBorder="1" applyAlignment="1">
      <alignment horizontal="right" vertical="center"/>
    </xf>
    <xf numFmtId="37" fontId="77" fillId="0" borderId="25" xfId="0" applyNumberFormat="1" applyFont="1" applyFill="1" applyBorder="1" applyAlignment="1">
      <alignment horizontal="right" vertical="center"/>
    </xf>
    <xf numFmtId="37" fontId="77" fillId="0" borderId="40" xfId="0" applyNumberFormat="1" applyFont="1" applyFill="1" applyBorder="1" applyAlignment="1">
      <alignment horizontal="right" vertical="center"/>
    </xf>
    <xf numFmtId="0" fontId="77" fillId="0" borderId="39" xfId="0" applyFont="1" applyFill="1" applyBorder="1" applyAlignment="1">
      <alignment vertical="center"/>
    </xf>
    <xf numFmtId="0" fontId="77" fillId="0" borderId="39" xfId="0" applyFont="1" applyFill="1" applyBorder="1" applyAlignment="1">
      <alignment horizontal="center" vertical="center"/>
    </xf>
    <xf numFmtId="0" fontId="77" fillId="0" borderId="25" xfId="0" applyFont="1" applyFill="1" applyBorder="1" applyAlignment="1">
      <alignment vertical="center"/>
    </xf>
    <xf numFmtId="0" fontId="77" fillId="0" borderId="25" xfId="0" applyFont="1" applyFill="1" applyBorder="1" applyAlignment="1">
      <alignment horizontal="center" vertical="center"/>
    </xf>
    <xf numFmtId="0" fontId="77" fillId="0" borderId="40" xfId="0" applyFont="1" applyFill="1" applyBorder="1" applyAlignment="1">
      <alignment vertical="center"/>
    </xf>
    <xf numFmtId="0" fontId="77" fillId="0" borderId="40" xfId="0" applyFont="1" applyFill="1" applyBorder="1" applyAlignment="1">
      <alignment horizontal="center" vertical="center"/>
    </xf>
    <xf numFmtId="39" fontId="77" fillId="0" borderId="40" xfId="0" applyNumberFormat="1" applyFont="1" applyFill="1" applyBorder="1" applyAlignment="1">
      <alignment horizontal="right" vertical="center"/>
    </xf>
    <xf numFmtId="0" fontId="80" fillId="0" borderId="0" xfId="0" applyFont="1" applyAlignment="1">
      <alignment horizontal="center" vertical="center"/>
    </xf>
    <xf numFmtId="0" fontId="69" fillId="0" borderId="0" xfId="0" applyFont="1" applyAlignment="1">
      <alignment horizontal="centerContinuous" vertical="center"/>
    </xf>
    <xf numFmtId="0" fontId="78" fillId="0" borderId="0" xfId="0" applyFont="1" applyAlignment="1">
      <alignment horizontal="centerContinuous" vertical="center"/>
    </xf>
    <xf numFmtId="0" fontId="74" fillId="0" borderId="0" xfId="0" applyFont="1" applyAlignment="1">
      <alignment horizontal="center" vertical="center"/>
    </xf>
    <xf numFmtId="9" fontId="77" fillId="0" borderId="25" xfId="70" applyFont="1" applyFill="1" applyBorder="1" applyAlignment="1">
      <alignment horizontal="center" vertical="center"/>
    </xf>
    <xf numFmtId="9" fontId="77" fillId="0" borderId="39" xfId="70" applyFont="1" applyFill="1" applyBorder="1" applyAlignment="1">
      <alignment horizontal="center" vertical="center"/>
    </xf>
    <xf numFmtId="0" fontId="45" fillId="35" borderId="41" xfId="0" applyFont="1" applyFill="1" applyBorder="1" applyAlignment="1">
      <alignment horizontal="center" vertical="center" wrapText="1"/>
    </xf>
    <xf numFmtId="0" fontId="38" fillId="0" borderId="42" xfId="0" applyFont="1" applyFill="1" applyBorder="1" applyAlignment="1">
      <alignment horizontal="center" vertical="center"/>
    </xf>
    <xf numFmtId="0" fontId="0" fillId="34" borderId="43" xfId="0" applyFont="1" applyFill="1" applyBorder="1" applyAlignment="1">
      <alignment vertical="center" wrapText="1"/>
    </xf>
    <xf numFmtId="0" fontId="76" fillId="0" borderId="44" xfId="0" applyFont="1" applyBorder="1" applyAlignment="1">
      <alignment horizontal="center" vertical="center" wrapText="1"/>
    </xf>
    <xf numFmtId="0" fontId="76" fillId="0" borderId="45" xfId="0" applyFont="1" applyBorder="1" applyAlignment="1">
      <alignment horizontal="center" vertical="center" wrapText="1"/>
    </xf>
    <xf numFmtId="2" fontId="76" fillId="0" borderId="45" xfId="0" applyNumberFormat="1" applyFont="1" applyBorder="1" applyAlignment="1">
      <alignment horizontal="center" vertical="center" wrapText="1"/>
    </xf>
    <xf numFmtId="0" fontId="76" fillId="34" borderId="35" xfId="0" applyFont="1" applyFill="1" applyBorder="1" applyAlignment="1">
      <alignment horizontal="center" vertical="center" wrapText="1"/>
    </xf>
    <xf numFmtId="0" fontId="76" fillId="34" borderId="36" xfId="0" applyFont="1" applyFill="1" applyBorder="1" applyAlignment="1">
      <alignment horizontal="center" vertical="center" wrapText="1"/>
    </xf>
    <xf numFmtId="4" fontId="38" fillId="34" borderId="36" xfId="0" applyNumberFormat="1" applyFont="1" applyFill="1" applyBorder="1" applyAlignment="1">
      <alignment horizontal="center" vertical="center" wrapText="1"/>
    </xf>
    <xf numFmtId="3" fontId="38" fillId="34" borderId="36" xfId="0" applyNumberFormat="1" applyFont="1" applyFill="1" applyBorder="1" applyAlignment="1">
      <alignment horizontal="center" vertical="center" wrapText="1"/>
    </xf>
    <xf numFmtId="0" fontId="76" fillId="34" borderId="46" xfId="0" applyFont="1" applyFill="1" applyBorder="1" applyAlignment="1">
      <alignment horizontal="center" vertical="center" wrapText="1"/>
    </xf>
    <xf numFmtId="0" fontId="76" fillId="34" borderId="21" xfId="0" applyFont="1" applyFill="1" applyBorder="1" applyAlignment="1">
      <alignment horizontal="center" vertical="center" wrapText="1"/>
    </xf>
    <xf numFmtId="0" fontId="76" fillId="34" borderId="29" xfId="0" applyFont="1" applyFill="1" applyBorder="1" applyAlignment="1">
      <alignment horizontal="center" vertical="center" wrapText="1"/>
    </xf>
    <xf numFmtId="0" fontId="38" fillId="34" borderId="35" xfId="0" applyFont="1" applyFill="1" applyBorder="1" applyAlignment="1">
      <alignment horizontal="center" vertical="center"/>
    </xf>
    <xf numFmtId="0" fontId="76" fillId="34" borderId="25" xfId="0" applyFont="1" applyFill="1" applyBorder="1" applyAlignment="1">
      <alignment horizontal="center" vertical="center" wrapText="1"/>
    </xf>
    <xf numFmtId="0" fontId="76" fillId="34" borderId="35" xfId="0" applyFont="1" applyFill="1" applyBorder="1" applyAlignment="1">
      <alignment vertical="center" wrapText="1"/>
    </xf>
    <xf numFmtId="0" fontId="76" fillId="34" borderId="36" xfId="0" applyFont="1" applyFill="1" applyBorder="1" applyAlignment="1">
      <alignment vertical="center" wrapText="1"/>
    </xf>
    <xf numFmtId="0" fontId="76" fillId="34" borderId="46" xfId="0" applyFont="1" applyFill="1" applyBorder="1" applyAlignment="1">
      <alignment vertical="center" wrapText="1"/>
    </xf>
    <xf numFmtId="0" fontId="76" fillId="34" borderId="21" xfId="0" applyFont="1" applyFill="1" applyBorder="1" applyAlignment="1">
      <alignment vertical="center" wrapText="1"/>
    </xf>
    <xf numFmtId="0" fontId="76" fillId="34" borderId="25" xfId="0" applyFont="1" applyFill="1" applyBorder="1" applyAlignment="1">
      <alignment vertical="center" wrapText="1"/>
    </xf>
    <xf numFmtId="0" fontId="76" fillId="34" borderId="29" xfId="0" applyFont="1" applyFill="1" applyBorder="1" applyAlignment="1">
      <alignment vertical="center" wrapText="1"/>
    </xf>
    <xf numFmtId="0" fontId="38" fillId="34" borderId="36" xfId="0" applyFont="1" applyFill="1" applyBorder="1" applyAlignment="1">
      <alignment horizontal="center" vertical="center"/>
    </xf>
    <xf numFmtId="0" fontId="46" fillId="34" borderId="36" xfId="0" applyFont="1" applyFill="1" applyBorder="1" applyAlignment="1">
      <alignment horizontal="center" vertical="center"/>
    </xf>
    <xf numFmtId="0" fontId="46" fillId="34" borderId="46" xfId="0" applyFont="1" applyFill="1" applyBorder="1" applyAlignment="1">
      <alignment horizontal="center" vertical="center"/>
    </xf>
    <xf numFmtId="0" fontId="38" fillId="34" borderId="29" xfId="0" applyFont="1" applyFill="1" applyBorder="1" applyAlignment="1">
      <alignment horizontal="center" vertical="center"/>
    </xf>
    <xf numFmtId="0" fontId="38" fillId="34" borderId="21" xfId="0" applyFont="1" applyFill="1" applyBorder="1" applyAlignment="1">
      <alignment horizontal="center" vertical="center"/>
    </xf>
    <xf numFmtId="0" fontId="38" fillId="34" borderId="25" xfId="0" applyFont="1" applyFill="1" applyBorder="1" applyAlignment="1">
      <alignment horizontal="center" vertical="center"/>
    </xf>
    <xf numFmtId="0" fontId="74" fillId="0" borderId="0" xfId="0" applyFont="1" applyAlignment="1">
      <alignment horizontal="center" vertical="center"/>
    </xf>
    <xf numFmtId="0" fontId="38" fillId="34" borderId="46" xfId="0" applyFont="1" applyFill="1" applyBorder="1" applyAlignment="1">
      <alignment horizontal="center" vertical="center"/>
    </xf>
    <xf numFmtId="9" fontId="38" fillId="34" borderId="29" xfId="0" applyNumberFormat="1" applyFont="1" applyFill="1" applyBorder="1" applyAlignment="1">
      <alignment horizontal="center" vertical="center"/>
    </xf>
    <xf numFmtId="0" fontId="0" fillId="34" borderId="21" xfId="0" applyFont="1" applyFill="1" applyBorder="1" applyAlignment="1">
      <alignment horizontal="center" vertical="center"/>
    </xf>
    <xf numFmtId="9" fontId="38" fillId="34" borderId="25" xfId="0" applyNumberFormat="1" applyFont="1" applyFill="1" applyBorder="1" applyAlignment="1">
      <alignment horizontal="center" vertical="center"/>
    </xf>
    <xf numFmtId="199" fontId="38" fillId="34" borderId="41" xfId="0" applyNumberFormat="1" applyFont="1" applyFill="1" applyBorder="1" applyAlignment="1">
      <alignment horizontal="center" vertical="center" wrapText="1"/>
    </xf>
    <xf numFmtId="199" fontId="38" fillId="34" borderId="35" xfId="0" applyNumberFormat="1" applyFont="1" applyFill="1" applyBorder="1" applyAlignment="1">
      <alignment horizontal="center" vertical="center"/>
    </xf>
    <xf numFmtId="199" fontId="38" fillId="34" borderId="36" xfId="0" applyNumberFormat="1" applyFont="1" applyFill="1" applyBorder="1" applyAlignment="1">
      <alignment horizontal="center" vertical="center"/>
    </xf>
    <xf numFmtId="199" fontId="38" fillId="34" borderId="46" xfId="0" applyNumberFormat="1" applyFont="1" applyFill="1" applyBorder="1" applyAlignment="1">
      <alignment horizontal="center" vertical="center"/>
    </xf>
    <xf numFmtId="199" fontId="38" fillId="34" borderId="21" xfId="0" applyNumberFormat="1" applyFont="1" applyFill="1" applyBorder="1" applyAlignment="1">
      <alignment horizontal="center" vertical="center"/>
    </xf>
    <xf numFmtId="199" fontId="38" fillId="34" borderId="25" xfId="0" applyNumberFormat="1" applyFont="1" applyFill="1" applyBorder="1" applyAlignment="1">
      <alignment horizontal="center" vertical="center"/>
    </xf>
    <xf numFmtId="199" fontId="38" fillId="34" borderId="29" xfId="0" applyNumberFormat="1" applyFont="1" applyFill="1" applyBorder="1" applyAlignment="1">
      <alignment horizontal="center" vertical="center"/>
    </xf>
    <xf numFmtId="2" fontId="38" fillId="34" borderId="35" xfId="0" applyNumberFormat="1" applyFont="1" applyFill="1" applyBorder="1" applyAlignment="1">
      <alignment horizontal="center" vertical="center"/>
    </xf>
    <xf numFmtId="2" fontId="38" fillId="34" borderId="36" xfId="0" applyNumberFormat="1" applyFont="1" applyFill="1" applyBorder="1" applyAlignment="1">
      <alignment horizontal="center" vertical="center"/>
    </xf>
    <xf numFmtId="2" fontId="38" fillId="34" borderId="21" xfId="0" applyNumberFormat="1" applyFont="1" applyFill="1" applyBorder="1" applyAlignment="1">
      <alignment horizontal="center" vertical="center"/>
    </xf>
    <xf numFmtId="2" fontId="38" fillId="34" borderId="25" xfId="0" applyNumberFormat="1" applyFont="1" applyFill="1" applyBorder="1" applyAlignment="1">
      <alignment horizontal="center" vertical="center"/>
    </xf>
    <xf numFmtId="198" fontId="38" fillId="34" borderId="36" xfId="0" applyNumberFormat="1" applyFont="1" applyFill="1" applyBorder="1" applyAlignment="1">
      <alignment horizontal="center" vertical="center"/>
    </xf>
    <xf numFmtId="198" fontId="38" fillId="34" borderId="25" xfId="0" applyNumberFormat="1" applyFont="1" applyFill="1" applyBorder="1" applyAlignment="1">
      <alignment horizontal="center" vertical="center"/>
    </xf>
    <xf numFmtId="0" fontId="38" fillId="34" borderId="35" xfId="0" applyFont="1" applyFill="1" applyBorder="1" applyAlignment="1">
      <alignment horizontal="center" vertical="center" wrapText="1"/>
    </xf>
    <xf numFmtId="0" fontId="38" fillId="34" borderId="36" xfId="0" applyFont="1" applyFill="1" applyBorder="1" applyAlignment="1">
      <alignment horizontal="center" vertical="center" wrapText="1"/>
    </xf>
    <xf numFmtId="0" fontId="38" fillId="34" borderId="46" xfId="0" applyFont="1" applyFill="1" applyBorder="1" applyAlignment="1">
      <alignment horizontal="center" vertical="center" wrapText="1"/>
    </xf>
    <xf numFmtId="0" fontId="38" fillId="34" borderId="21" xfId="0" applyFont="1" applyFill="1" applyBorder="1" applyAlignment="1">
      <alignment horizontal="center" vertical="center" wrapText="1"/>
    </xf>
    <xf numFmtId="0" fontId="38" fillId="34" borderId="25" xfId="0" applyFont="1" applyFill="1" applyBorder="1" applyAlignment="1">
      <alignment horizontal="center" vertical="center" wrapText="1"/>
    </xf>
    <xf numFmtId="0" fontId="38" fillId="34" borderId="29" xfId="0" applyFont="1" applyFill="1" applyBorder="1" applyAlignment="1">
      <alignment horizontal="center" vertical="center" wrapText="1"/>
    </xf>
    <xf numFmtId="0" fontId="38" fillId="34" borderId="0" xfId="0" applyFont="1" applyFill="1" applyBorder="1" applyAlignment="1">
      <alignment horizontal="center" vertical="center"/>
    </xf>
    <xf numFmtId="9" fontId="38" fillId="34" borderId="21" xfId="70" applyFont="1" applyFill="1" applyBorder="1" applyAlignment="1">
      <alignment horizontal="center" vertical="center"/>
    </xf>
    <xf numFmtId="187" fontId="38" fillId="34" borderId="21" xfId="70" applyNumberFormat="1" applyFont="1" applyFill="1" applyBorder="1" applyAlignment="1">
      <alignment horizontal="center" vertical="center"/>
    </xf>
    <xf numFmtId="9" fontId="38" fillId="34" borderId="25" xfId="70" applyFont="1" applyFill="1" applyBorder="1" applyAlignment="1">
      <alignment horizontal="center" vertical="center"/>
    </xf>
    <xf numFmtId="9" fontId="38" fillId="34" borderId="36" xfId="0" applyNumberFormat="1" applyFont="1" applyFill="1" applyBorder="1" applyAlignment="1">
      <alignment horizontal="center" vertical="center"/>
    </xf>
    <xf numFmtId="2" fontId="76" fillId="0" borderId="27" xfId="0" applyNumberFormat="1" applyFont="1" applyBorder="1" applyAlignment="1">
      <alignment horizontal="left" vertical="center" wrapText="1"/>
    </xf>
    <xf numFmtId="0" fontId="76" fillId="0" borderId="31" xfId="0" applyFont="1" applyBorder="1" applyAlignment="1">
      <alignment horizontal="left" vertical="center" wrapText="1"/>
    </xf>
    <xf numFmtId="0" fontId="38" fillId="34" borderId="25" xfId="0" applyFont="1" applyFill="1" applyBorder="1" applyAlignment="1">
      <alignment horizontal="left" vertical="center" indent="4"/>
    </xf>
    <xf numFmtId="0" fontId="80" fillId="34" borderId="13" xfId="0" applyFont="1" applyFill="1" applyBorder="1" applyAlignment="1">
      <alignment horizontal="center" vertical="center" wrapText="1"/>
    </xf>
    <xf numFmtId="0" fontId="0" fillId="34" borderId="13" xfId="0" applyFont="1" applyFill="1" applyBorder="1" applyAlignment="1">
      <alignment vertical="center"/>
    </xf>
    <xf numFmtId="0" fontId="0" fillId="34" borderId="13" xfId="0" applyFont="1" applyFill="1" applyBorder="1" applyAlignment="1">
      <alignment horizontal="center" vertical="center"/>
    </xf>
    <xf numFmtId="0" fontId="45" fillId="35" borderId="41" xfId="0" applyFont="1" applyFill="1" applyBorder="1" applyAlignment="1">
      <alignment horizontal="center" vertical="center" wrapText="1"/>
    </xf>
    <xf numFmtId="39" fontId="77" fillId="35" borderId="39" xfId="0" applyNumberFormat="1" applyFont="1" applyFill="1" applyBorder="1" applyAlignment="1">
      <alignment horizontal="right" vertical="center"/>
    </xf>
    <xf numFmtId="39" fontId="77" fillId="35" borderId="25" xfId="0" applyNumberFormat="1" applyFont="1" applyFill="1" applyBorder="1" applyAlignment="1">
      <alignment horizontal="right" vertical="center"/>
    </xf>
    <xf numFmtId="37" fontId="77" fillId="35" borderId="25" xfId="0" applyNumberFormat="1" applyFont="1" applyFill="1" applyBorder="1" applyAlignment="1">
      <alignment horizontal="right" vertical="center"/>
    </xf>
    <xf numFmtId="39" fontId="77" fillId="35" borderId="40" xfId="0" applyNumberFormat="1" applyFont="1" applyFill="1" applyBorder="1" applyAlignment="1">
      <alignment horizontal="right" vertical="center"/>
    </xf>
    <xf numFmtId="197" fontId="77" fillId="35" borderId="25" xfId="0" applyNumberFormat="1" applyFont="1" applyFill="1" applyBorder="1" applyAlignment="1">
      <alignment horizontal="right" vertical="center"/>
    </xf>
    <xf numFmtId="37" fontId="77" fillId="35" borderId="40" xfId="0" applyNumberFormat="1" applyFont="1" applyFill="1" applyBorder="1" applyAlignment="1">
      <alignment horizontal="right" vertical="center"/>
    </xf>
    <xf numFmtId="37" fontId="77" fillId="35" borderId="39" xfId="0" applyNumberFormat="1" applyFont="1" applyFill="1" applyBorder="1" applyAlignment="1">
      <alignment horizontal="center" vertical="center"/>
    </xf>
    <xf numFmtId="37" fontId="77" fillId="35" borderId="25" xfId="0" applyNumberFormat="1" applyFont="1" applyFill="1" applyBorder="1" applyAlignment="1">
      <alignment horizontal="center" vertical="center"/>
    </xf>
    <xf numFmtId="37" fontId="77" fillId="35" borderId="40" xfId="0" applyNumberFormat="1" applyFont="1" applyFill="1" applyBorder="1" applyAlignment="1">
      <alignment horizontal="center" vertical="center"/>
    </xf>
    <xf numFmtId="9" fontId="77" fillId="35" borderId="39" xfId="70" applyFont="1" applyFill="1" applyBorder="1" applyAlignment="1">
      <alignment horizontal="center" vertical="center"/>
    </xf>
    <xf numFmtId="9" fontId="77" fillId="35" borderId="25" xfId="70" applyFont="1" applyFill="1" applyBorder="1" applyAlignment="1">
      <alignment horizontal="center" vertical="center"/>
    </xf>
    <xf numFmtId="0" fontId="77" fillId="35" borderId="25" xfId="0" applyFont="1" applyFill="1" applyBorder="1" applyAlignment="1">
      <alignment vertical="center"/>
    </xf>
    <xf numFmtId="199" fontId="38" fillId="0" borderId="47" xfId="0" applyNumberFormat="1" applyFont="1" applyFill="1" applyBorder="1" applyAlignment="1">
      <alignment horizontal="center" vertical="center" wrapText="1"/>
    </xf>
    <xf numFmtId="199" fontId="44" fillId="0" borderId="32" xfId="0" applyNumberFormat="1" applyFont="1" applyFill="1" applyBorder="1" applyAlignment="1">
      <alignment horizontal="center" vertical="center"/>
    </xf>
    <xf numFmtId="199" fontId="38" fillId="0" borderId="33" xfId="0" applyNumberFormat="1" applyFont="1" applyFill="1" applyBorder="1" applyAlignment="1">
      <alignment horizontal="center" vertical="center"/>
    </xf>
    <xf numFmtId="199" fontId="38" fillId="0" borderId="34" xfId="0" applyNumberFormat="1" applyFont="1" applyFill="1" applyBorder="1" applyAlignment="1">
      <alignment horizontal="center" vertical="center"/>
    </xf>
    <xf numFmtId="199" fontId="38" fillId="0" borderId="32" xfId="0" applyNumberFormat="1" applyFont="1" applyFill="1" applyBorder="1" applyAlignment="1">
      <alignment horizontal="center" vertical="center"/>
    </xf>
    <xf numFmtId="2" fontId="38" fillId="0" borderId="32" xfId="0" applyNumberFormat="1" applyFont="1" applyFill="1" applyBorder="1" applyAlignment="1">
      <alignment horizontal="center" vertical="center"/>
    </xf>
    <xf numFmtId="199" fontId="44" fillId="0" borderId="33" xfId="0" applyNumberFormat="1" applyFont="1" applyFill="1" applyBorder="1" applyAlignment="1">
      <alignment horizontal="center" vertical="center"/>
    </xf>
    <xf numFmtId="198" fontId="38" fillId="0" borderId="33" xfId="0" applyNumberFormat="1" applyFont="1" applyFill="1" applyBorder="1" applyAlignment="1">
      <alignment horizontal="center" vertical="center"/>
    </xf>
    <xf numFmtId="0" fontId="44" fillId="0" borderId="32" xfId="0" applyFont="1" applyFill="1" applyBorder="1" applyAlignment="1">
      <alignment horizontal="center" vertical="center"/>
    </xf>
    <xf numFmtId="0" fontId="44" fillId="0" borderId="33" xfId="0" applyFont="1" applyFill="1" applyBorder="1" applyAlignment="1">
      <alignment horizontal="center" vertical="center"/>
    </xf>
    <xf numFmtId="0" fontId="0" fillId="34" borderId="48" xfId="0" applyFont="1" applyFill="1" applyBorder="1" applyAlignment="1">
      <alignment vertical="center" wrapText="1"/>
    </xf>
    <xf numFmtId="0" fontId="38" fillId="0" borderId="49" xfId="0" applyFont="1" applyFill="1" applyBorder="1" applyAlignment="1">
      <alignment horizontal="center" vertical="center"/>
    </xf>
    <xf numFmtId="0" fontId="0" fillId="34" borderId="13" xfId="0" applyFont="1" applyFill="1" applyBorder="1" applyAlignment="1">
      <alignment vertical="center" wrapText="1"/>
    </xf>
    <xf numFmtId="199" fontId="38" fillId="0" borderId="49" xfId="0" applyNumberFormat="1" applyFont="1" applyFill="1" applyBorder="1" applyAlignment="1">
      <alignment horizontal="center" vertical="center" wrapText="1"/>
    </xf>
    <xf numFmtId="199" fontId="38" fillId="0" borderId="49" xfId="0" applyNumberFormat="1" applyFont="1" applyFill="1" applyBorder="1" applyAlignment="1">
      <alignment horizontal="center" vertical="center"/>
    </xf>
    <xf numFmtId="0" fontId="38" fillId="0" borderId="50" xfId="0" applyFont="1" applyFill="1" applyBorder="1" applyAlignment="1">
      <alignment horizontal="center" vertical="center"/>
    </xf>
    <xf numFmtId="0" fontId="38" fillId="0" borderId="51" xfId="0" applyFont="1" applyFill="1" applyBorder="1" applyAlignment="1">
      <alignment horizontal="center" vertical="center"/>
    </xf>
    <xf numFmtId="0" fontId="0" fillId="0" borderId="50" xfId="0" applyFont="1" applyFill="1" applyBorder="1" applyAlignment="1">
      <alignment horizontal="center" vertical="center"/>
    </xf>
    <xf numFmtId="0" fontId="38" fillId="0" borderId="23" xfId="0" applyFont="1" applyFill="1" applyBorder="1" applyAlignment="1">
      <alignment horizontal="left" vertical="center" wrapText="1"/>
    </xf>
    <xf numFmtId="0" fontId="38" fillId="0" borderId="27" xfId="0" applyFont="1" applyFill="1" applyBorder="1" applyAlignment="1">
      <alignment horizontal="left" vertical="center" wrapText="1"/>
    </xf>
    <xf numFmtId="0" fontId="38" fillId="0" borderId="31" xfId="0" applyFont="1" applyFill="1" applyBorder="1" applyAlignment="1">
      <alignment horizontal="left" vertical="center" wrapText="1"/>
    </xf>
    <xf numFmtId="10" fontId="38" fillId="34" borderId="25" xfId="70" applyNumberFormat="1" applyFont="1" applyFill="1" applyBorder="1" applyAlignment="1">
      <alignment horizontal="center" vertical="center"/>
    </xf>
    <xf numFmtId="0" fontId="76" fillId="37" borderId="27" xfId="0" applyFont="1" applyFill="1" applyBorder="1" applyAlignment="1">
      <alignment vertical="center" wrapText="1"/>
    </xf>
    <xf numFmtId="0" fontId="76" fillId="0" borderId="52" xfId="0" applyFont="1" applyFill="1" applyBorder="1" applyAlignment="1">
      <alignment vertical="center" wrapText="1"/>
    </xf>
    <xf numFmtId="0" fontId="76" fillId="0" borderId="43" xfId="0" applyFont="1" applyFill="1" applyBorder="1" applyAlignment="1">
      <alignment vertical="center" wrapText="1"/>
    </xf>
    <xf numFmtId="0" fontId="76" fillId="37" borderId="23" xfId="0" applyFont="1" applyFill="1" applyBorder="1" applyAlignment="1">
      <alignment vertical="center" wrapText="1"/>
    </xf>
    <xf numFmtId="0" fontId="76" fillId="37" borderId="27" xfId="0" applyFont="1" applyFill="1" applyBorder="1" applyAlignment="1">
      <alignment vertical="center"/>
    </xf>
    <xf numFmtId="0" fontId="38" fillId="37" borderId="27" xfId="0" applyFont="1" applyFill="1" applyBorder="1" applyAlignment="1">
      <alignment vertical="center"/>
    </xf>
    <xf numFmtId="9" fontId="38" fillId="34" borderId="36" xfId="70" applyFont="1" applyFill="1" applyBorder="1" applyAlignment="1">
      <alignment horizontal="center" vertical="center" wrapText="1"/>
    </xf>
    <xf numFmtId="4" fontId="38" fillId="34" borderId="29" xfId="0" applyNumberFormat="1" applyFont="1" applyFill="1" applyBorder="1" applyAlignment="1">
      <alignment horizontal="center" vertical="center" wrapText="1"/>
    </xf>
    <xf numFmtId="4" fontId="38" fillId="34" borderId="46" xfId="0" applyNumberFormat="1" applyFont="1" applyFill="1" applyBorder="1" applyAlignment="1">
      <alignment horizontal="center" vertical="center" wrapText="1"/>
    </xf>
    <xf numFmtId="0" fontId="78" fillId="0" borderId="0" xfId="0" applyFont="1" applyFill="1" applyAlignment="1">
      <alignment vertical="center" wrapText="1"/>
    </xf>
    <xf numFmtId="9" fontId="77" fillId="35" borderId="25" xfId="70" applyFont="1" applyFill="1" applyBorder="1" applyAlignment="1">
      <alignment horizontal="right" vertical="center"/>
    </xf>
    <xf numFmtId="0" fontId="78" fillId="9" borderId="0" xfId="0" applyFont="1" applyFill="1" applyAlignment="1">
      <alignment vertical="center"/>
    </xf>
    <xf numFmtId="0" fontId="38" fillId="34" borderId="25" xfId="0" applyNumberFormat="1" applyFont="1" applyFill="1" applyBorder="1" applyAlignment="1">
      <alignment horizontal="center" vertical="center"/>
    </xf>
    <xf numFmtId="0" fontId="38" fillId="0" borderId="51" xfId="64" applyFont="1" applyFill="1" applyBorder="1" applyAlignment="1">
      <alignment horizontal="center" vertical="center" wrapText="1"/>
      <protection/>
    </xf>
    <xf numFmtId="0" fontId="38" fillId="0" borderId="53" xfId="64" applyFont="1" applyFill="1" applyBorder="1" applyAlignment="1">
      <alignment horizontal="center" vertical="center" wrapText="1"/>
      <protection/>
    </xf>
    <xf numFmtId="0" fontId="38" fillId="35" borderId="21" xfId="0" applyFont="1" applyFill="1" applyBorder="1" applyAlignment="1">
      <alignment horizontal="center" vertical="center"/>
    </xf>
    <xf numFmtId="0" fontId="38" fillId="35" borderId="25" xfId="0" applyFont="1" applyFill="1" applyBorder="1" applyAlignment="1">
      <alignment horizontal="center" vertical="center"/>
    </xf>
    <xf numFmtId="0" fontId="38" fillId="35" borderId="29" xfId="0" applyFont="1" applyFill="1" applyBorder="1" applyAlignment="1">
      <alignment horizontal="center" vertical="center"/>
    </xf>
    <xf numFmtId="9" fontId="38" fillId="35" borderId="25" xfId="0" applyNumberFormat="1" applyFont="1" applyFill="1" applyBorder="1" applyAlignment="1">
      <alignment horizontal="center" vertical="center"/>
    </xf>
    <xf numFmtId="39" fontId="77" fillId="35" borderId="54" xfId="0" applyNumberFormat="1" applyFont="1" applyFill="1" applyBorder="1" applyAlignment="1">
      <alignment horizontal="right" vertical="center"/>
    </xf>
    <xf numFmtId="39" fontId="77" fillId="35" borderId="11" xfId="0" applyNumberFormat="1" applyFont="1" applyFill="1" applyBorder="1" applyAlignment="1">
      <alignment horizontal="right" vertical="center"/>
    </xf>
    <xf numFmtId="0" fontId="75" fillId="0" borderId="0" xfId="0" applyFont="1" applyAlignment="1">
      <alignment horizontal="center" vertical="center"/>
    </xf>
    <xf numFmtId="0" fontId="70" fillId="0" borderId="55" xfId="0" applyFont="1" applyFill="1" applyBorder="1" applyAlignment="1">
      <alignment horizontal="left" vertical="center"/>
    </xf>
    <xf numFmtId="0" fontId="70" fillId="0" borderId="19" xfId="0" applyFont="1" applyFill="1" applyBorder="1" applyAlignment="1">
      <alignment horizontal="left" vertical="center"/>
    </xf>
    <xf numFmtId="0" fontId="70" fillId="0" borderId="56" xfId="0" applyFont="1" applyFill="1" applyBorder="1" applyAlignment="1">
      <alignment horizontal="left" vertical="center"/>
    </xf>
    <xf numFmtId="0" fontId="73" fillId="0" borderId="0" xfId="0" applyFont="1" applyAlignment="1">
      <alignment horizontal="center" vertical="center"/>
    </xf>
    <xf numFmtId="0" fontId="74" fillId="0" borderId="0" xfId="0" applyFont="1" applyAlignment="1">
      <alignment horizontal="center" vertical="center"/>
    </xf>
    <xf numFmtId="0" fontId="78" fillId="0" borderId="0" xfId="0" applyFont="1" applyAlignment="1">
      <alignment horizontal="left" vertical="center" wrapText="1"/>
    </xf>
    <xf numFmtId="0" fontId="80" fillId="39" borderId="57" xfId="0" applyFont="1" applyFill="1" applyBorder="1" applyAlignment="1">
      <alignment horizontal="center" vertical="center"/>
    </xf>
    <xf numFmtId="0" fontId="80" fillId="39" borderId="58" xfId="0" applyFont="1" applyFill="1" applyBorder="1" applyAlignment="1">
      <alignment horizontal="center" vertical="center"/>
    </xf>
    <xf numFmtId="0" fontId="80" fillId="39" borderId="55" xfId="0" applyFont="1" applyFill="1" applyBorder="1" applyAlignment="1">
      <alignment horizontal="center" vertical="center" wrapText="1"/>
    </xf>
    <xf numFmtId="0" fontId="80" fillId="39" borderId="56" xfId="0" applyFont="1" applyFill="1" applyBorder="1" applyAlignment="1">
      <alignment horizontal="center" vertical="center" wrapText="1"/>
    </xf>
    <xf numFmtId="0" fontId="80" fillId="39" borderId="55" xfId="0" applyFont="1" applyFill="1" applyBorder="1" applyAlignment="1">
      <alignment horizontal="center" vertical="center"/>
    </xf>
    <xf numFmtId="0" fontId="80" fillId="39" borderId="56" xfId="0" applyFont="1" applyFill="1" applyBorder="1" applyAlignment="1">
      <alignment horizontal="center" vertical="center"/>
    </xf>
    <xf numFmtId="0" fontId="45" fillId="35" borderId="12" xfId="0" applyFont="1" applyFill="1" applyBorder="1" applyAlignment="1">
      <alignment horizontal="center" vertical="center" wrapText="1"/>
    </xf>
    <xf numFmtId="0" fontId="45" fillId="35" borderId="41" xfId="0" applyFont="1" applyFill="1" applyBorder="1" applyAlignment="1">
      <alignment horizontal="center" vertical="center" wrapText="1"/>
    </xf>
    <xf numFmtId="0" fontId="45" fillId="35" borderId="59" xfId="0" applyFont="1" applyFill="1" applyBorder="1" applyAlignment="1">
      <alignment horizontal="center" vertical="center" wrapText="1"/>
    </xf>
    <xf numFmtId="0" fontId="45" fillId="35" borderId="60" xfId="0" applyFont="1" applyFill="1" applyBorder="1" applyAlignment="1">
      <alignment horizontal="center" vertical="center" wrapText="1"/>
    </xf>
    <xf numFmtId="0" fontId="45" fillId="35" borderId="61" xfId="0" applyFont="1" applyFill="1" applyBorder="1" applyAlignment="1">
      <alignment horizontal="center" vertical="center" wrapText="1"/>
    </xf>
    <xf numFmtId="0" fontId="45" fillId="35" borderId="62" xfId="0" applyFont="1" applyFill="1" applyBorder="1" applyAlignment="1">
      <alignment horizontal="center" vertical="center" wrapText="1"/>
    </xf>
    <xf numFmtId="0" fontId="45" fillId="35" borderId="63" xfId="0" applyFont="1" applyFill="1" applyBorder="1" applyAlignment="1">
      <alignment horizontal="center" vertical="center" wrapText="1"/>
    </xf>
    <xf numFmtId="0" fontId="45" fillId="35" borderId="64" xfId="0" applyFont="1" applyFill="1" applyBorder="1" applyAlignment="1">
      <alignment horizontal="center" vertical="center" wrapText="1"/>
    </xf>
    <xf numFmtId="0" fontId="44" fillId="34" borderId="12" xfId="0" applyFont="1" applyFill="1" applyBorder="1" applyAlignment="1">
      <alignment horizontal="center" vertical="center"/>
    </xf>
    <xf numFmtId="0" fontId="44" fillId="34" borderId="13" xfId="0" applyFont="1" applyFill="1" applyBorder="1" applyAlignment="1">
      <alignment horizontal="center" vertical="center"/>
    </xf>
    <xf numFmtId="0" fontId="44" fillId="34" borderId="65" xfId="0" applyFont="1" applyFill="1" applyBorder="1" applyAlignment="1">
      <alignment horizontal="center" vertical="center"/>
    </xf>
    <xf numFmtId="0" fontId="80" fillId="34" borderId="12" xfId="0" applyFont="1" applyFill="1" applyBorder="1" applyAlignment="1">
      <alignment horizontal="center" vertical="center" wrapText="1"/>
    </xf>
    <xf numFmtId="0" fontId="80" fillId="34" borderId="13" xfId="0" applyFont="1" applyFill="1" applyBorder="1" applyAlignment="1">
      <alignment horizontal="center" vertical="center" wrapText="1"/>
    </xf>
    <xf numFmtId="0" fontId="38" fillId="34" borderId="12" xfId="0" applyFont="1" applyFill="1" applyBorder="1" applyAlignment="1">
      <alignment horizontal="center" vertical="center"/>
    </xf>
    <xf numFmtId="0" fontId="38" fillId="34" borderId="13" xfId="0" applyFont="1" applyFill="1" applyBorder="1" applyAlignment="1">
      <alignment horizontal="center" vertical="center"/>
    </xf>
    <xf numFmtId="0" fontId="0" fillId="34" borderId="13" xfId="0" applyFont="1" applyFill="1" applyBorder="1" applyAlignment="1">
      <alignment horizontal="center" vertical="center"/>
    </xf>
    <xf numFmtId="0" fontId="38" fillId="34" borderId="18" xfId="0" applyFont="1" applyFill="1" applyBorder="1" applyAlignment="1">
      <alignment horizontal="center" vertical="center"/>
    </xf>
    <xf numFmtId="0" fontId="38" fillId="34" borderId="4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7" xfId="0" applyFont="1" applyFill="1" applyBorder="1" applyAlignment="1">
      <alignment horizontal="center" vertical="center"/>
    </xf>
    <xf numFmtId="0" fontId="45" fillId="34" borderId="12" xfId="64" applyFont="1" applyFill="1" applyBorder="1" applyAlignment="1">
      <alignment horizontal="left" vertical="center" wrapText="1"/>
      <protection/>
    </xf>
    <xf numFmtId="0" fontId="45" fillId="34" borderId="13" xfId="64" applyFont="1" applyFill="1" applyBorder="1" applyAlignment="1">
      <alignment horizontal="left" vertical="center" wrapText="1"/>
      <protection/>
    </xf>
    <xf numFmtId="0" fontId="80" fillId="34" borderId="65" xfId="0" applyFont="1" applyFill="1" applyBorder="1" applyAlignment="1">
      <alignment horizontal="center" vertical="center" wrapText="1"/>
    </xf>
    <xf numFmtId="0" fontId="0" fillId="34" borderId="18" xfId="0" applyFont="1" applyFill="1" applyBorder="1" applyAlignment="1">
      <alignment vertical="center" wrapText="1"/>
    </xf>
    <xf numFmtId="0" fontId="0" fillId="34" borderId="41" xfId="0" applyFont="1" applyFill="1" applyBorder="1" applyAlignment="1">
      <alignment vertical="center" wrapText="1"/>
    </xf>
    <xf numFmtId="0" fontId="0" fillId="34" borderId="17" xfId="0" applyFont="1" applyFill="1" applyBorder="1" applyAlignment="1">
      <alignment vertical="center" wrapText="1"/>
    </xf>
    <xf numFmtId="0" fontId="0" fillId="34" borderId="47" xfId="0" applyFont="1" applyFill="1" applyBorder="1" applyAlignment="1">
      <alignment vertical="center" wrapText="1"/>
    </xf>
    <xf numFmtId="0" fontId="80" fillId="34" borderId="12" xfId="0" applyFont="1" applyFill="1" applyBorder="1" applyAlignment="1">
      <alignment horizontal="left" vertical="center" wrapText="1"/>
    </xf>
    <xf numFmtId="0" fontId="80" fillId="34" borderId="13" xfId="0" applyFont="1" applyFill="1" applyBorder="1" applyAlignment="1">
      <alignment horizontal="left" vertical="center" wrapText="1"/>
    </xf>
    <xf numFmtId="0" fontId="0" fillId="34" borderId="13" xfId="0" applyFont="1" applyFill="1" applyBorder="1" applyAlignment="1">
      <alignment vertical="center"/>
    </xf>
    <xf numFmtId="0" fontId="45" fillId="34" borderId="65" xfId="64" applyFont="1" applyFill="1" applyBorder="1" applyAlignment="1">
      <alignment horizontal="left" vertical="center" wrapText="1"/>
      <protection/>
    </xf>
    <xf numFmtId="0" fontId="45" fillId="34" borderId="12" xfId="0" applyFont="1" applyFill="1" applyBorder="1" applyAlignment="1">
      <alignment horizontal="left" vertical="center" wrapText="1"/>
    </xf>
    <xf numFmtId="0" fontId="45" fillId="34" borderId="13" xfId="0" applyFont="1" applyFill="1" applyBorder="1" applyAlignment="1">
      <alignment horizontal="left" vertical="center" wrapText="1"/>
    </xf>
    <xf numFmtId="0" fontId="76" fillId="0" borderId="66" xfId="0" applyFont="1" applyFill="1" applyBorder="1" applyAlignment="1">
      <alignment horizontal="left" vertical="center" wrapText="1"/>
    </xf>
    <xf numFmtId="0" fontId="76" fillId="0" borderId="67" xfId="0" applyFont="1" applyFill="1" applyBorder="1" applyAlignment="1">
      <alignment horizontal="left" vertical="center" wrapText="1"/>
    </xf>
    <xf numFmtId="0" fontId="76" fillId="0" borderId="68" xfId="0" applyFont="1" applyFill="1" applyBorder="1" applyAlignment="1">
      <alignment horizontal="left" vertical="center" wrapText="1"/>
    </xf>
    <xf numFmtId="0" fontId="44" fillId="34" borderId="12" xfId="0" applyFont="1" applyFill="1" applyBorder="1" applyAlignment="1">
      <alignment horizontal="left" vertical="center" wrapText="1"/>
    </xf>
    <xf numFmtId="0" fontId="44" fillId="34" borderId="13" xfId="0" applyFont="1" applyFill="1" applyBorder="1" applyAlignment="1">
      <alignment horizontal="left" vertical="center" wrapText="1"/>
    </xf>
    <xf numFmtId="0" fontId="44" fillId="34" borderId="65" xfId="0" applyFont="1" applyFill="1" applyBorder="1" applyAlignment="1">
      <alignment horizontal="left" vertical="center" wrapText="1"/>
    </xf>
    <xf numFmtId="0" fontId="84" fillId="40" borderId="12" xfId="0" applyFont="1" applyFill="1" applyBorder="1" applyAlignment="1">
      <alignment horizontal="center" vertical="center" wrapText="1"/>
    </xf>
    <xf numFmtId="0" fontId="84" fillId="40" borderId="13" xfId="0" applyFont="1" applyFill="1" applyBorder="1" applyAlignment="1">
      <alignment horizontal="center" vertical="center" wrapText="1"/>
    </xf>
    <xf numFmtId="0" fontId="84" fillId="40" borderId="65" xfId="0" applyFont="1" applyFill="1" applyBorder="1" applyAlignment="1">
      <alignment horizontal="center" vertical="center" wrapText="1"/>
    </xf>
    <xf numFmtId="0" fontId="54" fillId="40" borderId="12" xfId="0" applyFont="1" applyFill="1" applyBorder="1" applyAlignment="1">
      <alignment horizontal="left" vertical="center" wrapText="1"/>
    </xf>
    <xf numFmtId="0" fontId="54" fillId="40" borderId="13" xfId="0" applyFont="1" applyFill="1" applyBorder="1" applyAlignment="1">
      <alignment horizontal="left" vertical="center" wrapText="1"/>
    </xf>
    <xf numFmtId="0" fontId="54" fillId="40" borderId="65" xfId="0" applyFont="1" applyFill="1" applyBorder="1" applyAlignment="1">
      <alignment horizontal="left" vertical="center" wrapText="1"/>
    </xf>
    <xf numFmtId="0" fontId="85" fillId="0" borderId="0" xfId="0" applyFont="1" applyBorder="1" applyAlignment="1">
      <alignment horizontal="center" vertical="center" wrapText="1"/>
    </xf>
    <xf numFmtId="0" fontId="74" fillId="0" borderId="48" xfId="0" applyFont="1" applyBorder="1" applyAlignment="1">
      <alignment horizontal="center" vertical="top" wrapText="1"/>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0"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Millares 4" xfId="54"/>
    <cellStyle name="Millares 5" xfId="55"/>
    <cellStyle name="Millares 6" xfId="56"/>
    <cellStyle name="Millares 7" xfId="57"/>
    <cellStyle name="Millares 8" xfId="58"/>
    <cellStyle name="Millares 9" xfId="59"/>
    <cellStyle name="Currency" xfId="60"/>
    <cellStyle name="Currency [0]" xfId="61"/>
    <cellStyle name="Moneda 2" xfId="62"/>
    <cellStyle name="Neutral" xfId="63"/>
    <cellStyle name="Normal 2" xfId="64"/>
    <cellStyle name="Normal 3" xfId="65"/>
    <cellStyle name="Normal 4" xfId="66"/>
    <cellStyle name="Normal 5" xfId="67"/>
    <cellStyle name="Normal 6" xfId="68"/>
    <cellStyle name="Notas" xfId="69"/>
    <cellStyle name="Percent" xfId="70"/>
    <cellStyle name="Porcentual 2" xfId="71"/>
    <cellStyle name="Porcentual 3" xfId="72"/>
    <cellStyle name="Porcentual 4" xfId="73"/>
    <cellStyle name="Salida" xfId="74"/>
    <cellStyle name="Text" xfId="75"/>
    <cellStyle name="Texto de advertencia" xfId="76"/>
    <cellStyle name="Texto explicativo" xfId="77"/>
    <cellStyle name="Título" xfId="78"/>
    <cellStyle name="Título 1" xfId="79"/>
    <cellStyle name="Título 2" xfId="80"/>
    <cellStyle name="Título 3" xfId="81"/>
    <cellStyle name="Total" xfId="82"/>
    <cellStyle name="ДАТА" xfId="83"/>
    <cellStyle name="ДЕНЕЖНЫЙ_BOPENGC" xfId="84"/>
    <cellStyle name="ЗАГОЛОВОК1" xfId="85"/>
    <cellStyle name="ЗАГОЛОВОК2" xfId="86"/>
    <cellStyle name="ИТОГОВЫЙ" xfId="87"/>
    <cellStyle name="Обычный_BOPENGC" xfId="88"/>
    <cellStyle name="ПРОЦЕНТНЫЙ_BOPENGC" xfId="89"/>
    <cellStyle name="ТЕКСТ" xfId="90"/>
    <cellStyle name="ФИКСИРОВАННЫЙ" xfId="91"/>
    <cellStyle name="ФИНАНСОВЫЙ_BOPENGC"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B1:P42"/>
  <sheetViews>
    <sheetView view="pageBreakPreview" zoomScale="70" zoomScaleNormal="85" zoomScaleSheetLayoutView="70" zoomScalePageLayoutView="0" workbookViewId="0" topLeftCell="A1">
      <pane xSplit="3" ySplit="5" topLeftCell="D6" activePane="bottomRight" state="frozen"/>
      <selection pane="topLeft" activeCell="C19" sqref="C19"/>
      <selection pane="topRight" activeCell="C19" sqref="C19"/>
      <selection pane="bottomLeft" activeCell="C19" sqref="C19"/>
      <selection pane="bottomRight" activeCell="C19" sqref="C19"/>
    </sheetView>
  </sheetViews>
  <sheetFormatPr defaultColWidth="11.421875" defaultRowHeight="15"/>
  <cols>
    <col min="1" max="1" width="2.421875" style="4" customWidth="1"/>
    <col min="2" max="2" width="45.28125" style="4" customWidth="1"/>
    <col min="3" max="3" width="27.140625" style="4" customWidth="1"/>
    <col min="4" max="7" width="20.7109375" style="4" customWidth="1"/>
    <col min="8" max="8" width="19.421875" style="4" customWidth="1"/>
    <col min="9" max="9" width="20.7109375" style="4" customWidth="1"/>
    <col min="10" max="10" width="19.28125" style="4" customWidth="1"/>
    <col min="11" max="11" width="23.00390625" style="4" customWidth="1"/>
    <col min="12" max="12" width="20.7109375" style="4" customWidth="1"/>
    <col min="13" max="13" width="15.7109375" style="4" customWidth="1"/>
    <col min="14" max="14" width="14.28125" style="4" customWidth="1"/>
    <col min="15" max="15" width="23.7109375" style="4" customWidth="1"/>
    <col min="16" max="16" width="23.00390625" style="4" customWidth="1"/>
    <col min="17" max="16384" width="11.421875" style="4" customWidth="1"/>
  </cols>
  <sheetData>
    <row r="1" ht="15.75">
      <c r="B1" s="2"/>
    </row>
    <row r="2" spans="2:16" ht="21">
      <c r="B2" s="396" t="s">
        <v>28</v>
      </c>
      <c r="C2" s="396"/>
      <c r="D2" s="396"/>
      <c r="E2" s="396"/>
      <c r="F2" s="396"/>
      <c r="G2" s="396"/>
      <c r="H2" s="396"/>
      <c r="I2" s="396"/>
      <c r="J2" s="396"/>
      <c r="K2" s="396"/>
      <c r="L2" s="396"/>
      <c r="M2" s="396"/>
      <c r="N2" s="396"/>
      <c r="O2" s="396"/>
      <c r="P2" s="396"/>
    </row>
    <row r="3" ht="18" customHeight="1"/>
    <row r="4" ht="24" customHeight="1"/>
    <row r="5" spans="2:16" ht="29.25" customHeight="1">
      <c r="B5" s="8" t="s">
        <v>31</v>
      </c>
      <c r="C5" s="3" t="s">
        <v>15</v>
      </c>
      <c r="D5" s="9" t="s">
        <v>16</v>
      </c>
      <c r="E5" s="9" t="s">
        <v>17</v>
      </c>
      <c r="F5" s="9" t="s">
        <v>18</v>
      </c>
      <c r="G5" s="9" t="s">
        <v>19</v>
      </c>
      <c r="H5" s="9" t="s">
        <v>20</v>
      </c>
      <c r="I5" s="9" t="s">
        <v>21</v>
      </c>
      <c r="J5" s="9" t="s">
        <v>22</v>
      </c>
      <c r="K5" s="9" t="s">
        <v>23</v>
      </c>
      <c r="L5" s="9" t="s">
        <v>24</v>
      </c>
      <c r="M5" s="9" t="s">
        <v>25</v>
      </c>
      <c r="N5" s="9" t="s">
        <v>26</v>
      </c>
      <c r="O5" s="9" t="s">
        <v>27</v>
      </c>
      <c r="P5" s="9" t="s">
        <v>29</v>
      </c>
    </row>
    <row r="6" spans="2:16" ht="18.75">
      <c r="B6" s="1" t="s">
        <v>0</v>
      </c>
      <c r="C6" s="52">
        <v>33005000000</v>
      </c>
      <c r="D6" s="12">
        <v>33005000000</v>
      </c>
      <c r="E6" s="11"/>
      <c r="F6" s="11"/>
      <c r="G6" s="11"/>
      <c r="H6" s="11"/>
      <c r="I6" s="11"/>
      <c r="J6" s="11"/>
      <c r="K6" s="11"/>
      <c r="L6" s="11"/>
      <c r="M6" s="11"/>
      <c r="N6" s="11"/>
      <c r="O6" s="11"/>
      <c r="P6" s="13">
        <f>SUM(D6:O6)</f>
        <v>33005000000</v>
      </c>
    </row>
    <row r="7" spans="2:16" ht="30" customHeight="1">
      <c r="B7" s="1" t="s">
        <v>1</v>
      </c>
      <c r="C7" s="52">
        <v>34823000000</v>
      </c>
      <c r="D7" s="5"/>
      <c r="E7" s="5">
        <v>9867000000</v>
      </c>
      <c r="F7" s="5"/>
      <c r="G7" s="5">
        <v>24956000000</v>
      </c>
      <c r="H7" s="5"/>
      <c r="I7" s="5"/>
      <c r="J7" s="5"/>
      <c r="K7" s="5"/>
      <c r="L7" s="5"/>
      <c r="M7" s="5"/>
      <c r="N7" s="5"/>
      <c r="O7" s="5"/>
      <c r="P7" s="14">
        <f aca="true" t="shared" si="0" ref="P7:P24">SUM(D7:O7)</f>
        <v>34823000000</v>
      </c>
    </row>
    <row r="8" spans="2:16" ht="30" customHeight="1">
      <c r="B8" s="7" t="s">
        <v>2</v>
      </c>
      <c r="C8" s="11">
        <v>407240000000</v>
      </c>
      <c r="D8" s="12"/>
      <c r="E8" s="11"/>
      <c r="F8" s="11"/>
      <c r="G8" s="11"/>
      <c r="H8" s="11"/>
      <c r="I8" s="11">
        <v>187983000000</v>
      </c>
      <c r="J8" s="11"/>
      <c r="K8" s="11"/>
      <c r="L8" s="11">
        <v>219257000000</v>
      </c>
      <c r="M8" s="11"/>
      <c r="N8" s="11"/>
      <c r="O8" s="11"/>
      <c r="P8" s="13">
        <f t="shared" si="0"/>
        <v>407240000000</v>
      </c>
    </row>
    <row r="9" spans="2:16" ht="30" customHeight="1">
      <c r="B9" s="397" t="s">
        <v>3</v>
      </c>
      <c r="C9" s="52">
        <v>29250000000</v>
      </c>
      <c r="D9" s="5"/>
      <c r="E9" s="5"/>
      <c r="F9" s="5"/>
      <c r="G9" s="5"/>
      <c r="H9" s="5"/>
      <c r="I9" s="5">
        <v>29250000000</v>
      </c>
      <c r="J9" s="5"/>
      <c r="K9" s="5"/>
      <c r="L9" s="5"/>
      <c r="M9" s="5"/>
      <c r="N9" s="5"/>
      <c r="O9" s="5"/>
      <c r="P9" s="14">
        <f t="shared" si="0"/>
        <v>29250000000</v>
      </c>
    </row>
    <row r="10" spans="2:16" ht="30" customHeight="1">
      <c r="B10" s="399"/>
      <c r="C10" s="52">
        <v>100000000000</v>
      </c>
      <c r="D10" s="5"/>
      <c r="E10" s="5"/>
      <c r="F10" s="5"/>
      <c r="G10" s="5"/>
      <c r="H10" s="5"/>
      <c r="I10" s="5">
        <v>100000000000</v>
      </c>
      <c r="J10" s="5"/>
      <c r="K10" s="5"/>
      <c r="L10" s="5"/>
      <c r="M10" s="5"/>
      <c r="N10" s="5"/>
      <c r="O10" s="5"/>
      <c r="P10" s="14">
        <f t="shared" si="0"/>
        <v>100000000000</v>
      </c>
    </row>
    <row r="11" spans="2:16" ht="30" customHeight="1">
      <c r="B11" s="7" t="s">
        <v>4</v>
      </c>
      <c r="C11" s="11">
        <v>200000000000</v>
      </c>
      <c r="D11" s="12"/>
      <c r="E11" s="11"/>
      <c r="F11" s="11"/>
      <c r="G11" s="11"/>
      <c r="H11" s="11"/>
      <c r="I11" s="11"/>
      <c r="J11" s="11"/>
      <c r="K11" s="11"/>
      <c r="L11" s="11"/>
      <c r="M11" s="11"/>
      <c r="N11" s="11"/>
      <c r="O11" s="11">
        <v>200000000000</v>
      </c>
      <c r="P11" s="13">
        <f t="shared" si="0"/>
        <v>200000000000</v>
      </c>
    </row>
    <row r="12" spans="2:16" ht="30" customHeight="1">
      <c r="B12" s="1" t="s">
        <v>5</v>
      </c>
      <c r="C12" s="52">
        <v>77755000000</v>
      </c>
      <c r="D12" s="5"/>
      <c r="E12" s="5">
        <v>77755000000</v>
      </c>
      <c r="F12" s="5"/>
      <c r="G12" s="5"/>
      <c r="H12" s="5"/>
      <c r="I12" s="5"/>
      <c r="J12" s="5"/>
      <c r="K12" s="5"/>
      <c r="L12" s="5"/>
      <c r="M12" s="5"/>
      <c r="N12" s="5"/>
      <c r="O12" s="5"/>
      <c r="P12" s="14">
        <f t="shared" si="0"/>
        <v>77755000000</v>
      </c>
    </row>
    <row r="13" spans="2:16" ht="30" customHeight="1">
      <c r="B13" s="7" t="s">
        <v>6</v>
      </c>
      <c r="C13" s="52">
        <v>20186756656.324</v>
      </c>
      <c r="D13" s="12"/>
      <c r="E13" s="11"/>
      <c r="F13" s="11">
        <v>20186756656.324</v>
      </c>
      <c r="G13" s="11"/>
      <c r="H13" s="11"/>
      <c r="I13" s="11"/>
      <c r="J13" s="11"/>
      <c r="K13" s="11"/>
      <c r="L13" s="11"/>
      <c r="M13" s="11"/>
      <c r="N13" s="11"/>
      <c r="O13" s="11"/>
      <c r="P13" s="13">
        <f t="shared" si="0"/>
        <v>20186756656.324</v>
      </c>
    </row>
    <row r="14" spans="2:16" ht="30" customHeight="1">
      <c r="B14" s="1" t="s">
        <v>7</v>
      </c>
      <c r="C14" s="52">
        <v>81964000000</v>
      </c>
      <c r="D14" s="5"/>
      <c r="E14" s="5"/>
      <c r="F14" s="5"/>
      <c r="G14" s="5"/>
      <c r="H14" s="5"/>
      <c r="I14" s="5">
        <v>12565000000</v>
      </c>
      <c r="J14" s="5"/>
      <c r="K14" s="5"/>
      <c r="L14" s="5"/>
      <c r="M14" s="5"/>
      <c r="N14" s="5"/>
      <c r="O14" s="5">
        <v>69399000000</v>
      </c>
      <c r="P14" s="14">
        <f t="shared" si="0"/>
        <v>81964000000</v>
      </c>
    </row>
    <row r="15" spans="2:16" ht="30" customHeight="1">
      <c r="B15" s="7" t="s">
        <v>8</v>
      </c>
      <c r="C15" s="52">
        <v>19914000000</v>
      </c>
      <c r="D15" s="12"/>
      <c r="E15" s="11"/>
      <c r="F15" s="11"/>
      <c r="G15" s="11"/>
      <c r="H15" s="11">
        <v>19914000000</v>
      </c>
      <c r="I15" s="11"/>
      <c r="J15" s="11"/>
      <c r="K15" s="11"/>
      <c r="L15" s="11"/>
      <c r="M15" s="11"/>
      <c r="N15" s="11"/>
      <c r="O15" s="11"/>
      <c r="P15" s="13">
        <f t="shared" si="0"/>
        <v>19914000000</v>
      </c>
    </row>
    <row r="16" spans="2:16" ht="30" customHeight="1">
      <c r="B16" s="397" t="s">
        <v>9</v>
      </c>
      <c r="C16" s="52">
        <v>63000000000</v>
      </c>
      <c r="D16" s="5"/>
      <c r="E16" s="5"/>
      <c r="F16" s="5"/>
      <c r="G16" s="5"/>
      <c r="H16" s="5"/>
      <c r="I16" s="5"/>
      <c r="J16" s="5"/>
      <c r="K16" s="5"/>
      <c r="L16" s="5"/>
      <c r="M16" s="5"/>
      <c r="N16" s="5"/>
      <c r="O16" s="5">
        <v>63000000000</v>
      </c>
      <c r="P16" s="14">
        <f t="shared" si="0"/>
        <v>63000000000</v>
      </c>
    </row>
    <row r="17" spans="2:16" ht="30" customHeight="1">
      <c r="B17" s="398"/>
      <c r="C17" s="5">
        <v>22717512730</v>
      </c>
      <c r="D17" s="5"/>
      <c r="E17" s="5"/>
      <c r="F17" s="5"/>
      <c r="G17" s="5"/>
      <c r="H17" s="5"/>
      <c r="I17" s="5"/>
      <c r="J17" s="5"/>
      <c r="K17" s="5"/>
      <c r="L17" s="5"/>
      <c r="M17" s="5"/>
      <c r="N17" s="5"/>
      <c r="O17" s="5">
        <v>22717512730</v>
      </c>
      <c r="P17" s="14">
        <f t="shared" si="0"/>
        <v>22717512730</v>
      </c>
    </row>
    <row r="18" spans="2:16" ht="30" customHeight="1">
      <c r="B18" s="399"/>
      <c r="C18" s="5">
        <v>126300000000</v>
      </c>
      <c r="D18" s="5"/>
      <c r="E18" s="5"/>
      <c r="F18" s="5"/>
      <c r="G18" s="5"/>
      <c r="H18" s="5"/>
      <c r="I18" s="5"/>
      <c r="J18" s="5"/>
      <c r="K18" s="5"/>
      <c r="L18" s="5"/>
      <c r="M18" s="5"/>
      <c r="N18" s="5"/>
      <c r="O18" s="5">
        <v>126300000000</v>
      </c>
      <c r="P18" s="14">
        <f t="shared" si="0"/>
        <v>126300000000</v>
      </c>
    </row>
    <row r="19" spans="2:16" ht="30" customHeight="1">
      <c r="B19" s="7" t="s">
        <v>10</v>
      </c>
      <c r="C19" s="11">
        <v>152954108360</v>
      </c>
      <c r="D19" s="12"/>
      <c r="E19" s="11"/>
      <c r="F19" s="11"/>
      <c r="G19" s="11"/>
      <c r="H19" s="11"/>
      <c r="I19" s="11"/>
      <c r="J19" s="11"/>
      <c r="K19" s="11"/>
      <c r="L19" s="11"/>
      <c r="M19" s="11"/>
      <c r="N19" s="11"/>
      <c r="O19" s="11">
        <v>152954108360</v>
      </c>
      <c r="P19" s="13">
        <f t="shared" si="0"/>
        <v>152954108360</v>
      </c>
    </row>
    <row r="20" spans="2:16" ht="30" customHeight="1">
      <c r="B20" s="1" t="s">
        <v>11</v>
      </c>
      <c r="C20" s="5">
        <v>419453900000</v>
      </c>
      <c r="D20" s="5"/>
      <c r="E20" s="5"/>
      <c r="F20" s="5"/>
      <c r="G20" s="5"/>
      <c r="H20" s="5"/>
      <c r="I20" s="5"/>
      <c r="J20" s="5"/>
      <c r="K20" s="5">
        <v>419453900000</v>
      </c>
      <c r="L20" s="5"/>
      <c r="M20" s="5"/>
      <c r="N20" s="5"/>
      <c r="O20" s="5"/>
      <c r="P20" s="14">
        <f t="shared" si="0"/>
        <v>419453900000</v>
      </c>
    </row>
    <row r="21" spans="2:16" ht="30" customHeight="1">
      <c r="B21" s="7" t="s">
        <v>12</v>
      </c>
      <c r="C21" s="11">
        <v>417281400000</v>
      </c>
      <c r="D21" s="12"/>
      <c r="E21" s="11"/>
      <c r="F21" s="11">
        <v>2000000000</v>
      </c>
      <c r="G21" s="11"/>
      <c r="H21" s="11"/>
      <c r="I21" s="11"/>
      <c r="J21" s="11"/>
      <c r="K21" s="11">
        <f>+C21-F21</f>
        <v>415281400000</v>
      </c>
      <c r="L21" s="11"/>
      <c r="M21" s="11"/>
      <c r="N21" s="11"/>
      <c r="O21" s="11"/>
      <c r="P21" s="13">
        <f t="shared" si="0"/>
        <v>417281400000</v>
      </c>
    </row>
    <row r="22" spans="2:16" ht="30" customHeight="1">
      <c r="B22" s="1" t="s">
        <v>13</v>
      </c>
      <c r="C22" s="5">
        <v>312597900000</v>
      </c>
      <c r="D22" s="5"/>
      <c r="E22" s="5"/>
      <c r="F22" s="5">
        <v>5000000000</v>
      </c>
      <c r="G22" s="5"/>
      <c r="H22" s="5"/>
      <c r="I22" s="5"/>
      <c r="J22" s="5"/>
      <c r="K22" s="5">
        <f>+C22-F22</f>
        <v>307597900000</v>
      </c>
      <c r="L22" s="5"/>
      <c r="M22" s="5"/>
      <c r="N22" s="5"/>
      <c r="O22" s="5"/>
      <c r="P22" s="14">
        <f t="shared" si="0"/>
        <v>312597900000</v>
      </c>
    </row>
    <row r="23" spans="2:16" ht="30" customHeight="1">
      <c r="B23" s="7" t="s">
        <v>14</v>
      </c>
      <c r="C23" s="11">
        <v>555958000000</v>
      </c>
      <c r="D23" s="12"/>
      <c r="E23" s="11"/>
      <c r="F23" s="11"/>
      <c r="G23" s="11"/>
      <c r="H23" s="11"/>
      <c r="I23" s="11"/>
      <c r="J23" s="11"/>
      <c r="K23" s="11"/>
      <c r="L23" s="11"/>
      <c r="M23" s="11"/>
      <c r="N23" s="11"/>
      <c r="O23" s="11">
        <v>555958000000</v>
      </c>
      <c r="P23" s="13">
        <f t="shared" si="0"/>
        <v>555958000000</v>
      </c>
    </row>
    <row r="24" spans="2:16" ht="30" customHeight="1">
      <c r="B24" s="1" t="s">
        <v>30</v>
      </c>
      <c r="C24" s="5">
        <v>111642114000</v>
      </c>
      <c r="D24" s="5"/>
      <c r="E24" s="5"/>
      <c r="F24" s="5"/>
      <c r="G24" s="5"/>
      <c r="H24" s="5"/>
      <c r="I24" s="5"/>
      <c r="J24" s="5">
        <v>37000000000</v>
      </c>
      <c r="K24" s="5"/>
      <c r="L24" s="5"/>
      <c r="M24" s="5"/>
      <c r="N24" s="5"/>
      <c r="O24" s="5">
        <f>C24-J24</f>
        <v>74642114000</v>
      </c>
      <c r="P24" s="13">
        <f t="shared" si="0"/>
        <v>111642114000</v>
      </c>
    </row>
    <row r="25" ht="15" hidden="1"/>
    <row r="26" ht="15" hidden="1"/>
    <row r="27" ht="15" hidden="1"/>
    <row r="28" ht="15" hidden="1"/>
    <row r="29" ht="15" hidden="1"/>
    <row r="30" ht="15" hidden="1"/>
    <row r="31" ht="15" hidden="1"/>
    <row r="32" ht="15" hidden="1"/>
    <row r="33" spans="2:16" ht="37.5">
      <c r="B33" s="15" t="s">
        <v>33</v>
      </c>
      <c r="C33" s="5">
        <v>47244737062</v>
      </c>
      <c r="D33" s="5"/>
      <c r="E33" s="5">
        <v>47244737062</v>
      </c>
      <c r="F33" s="5"/>
      <c r="G33" s="5"/>
      <c r="H33" s="5"/>
      <c r="I33" s="5"/>
      <c r="J33" s="5"/>
      <c r="K33" s="5"/>
      <c r="L33" s="5"/>
      <c r="M33" s="5"/>
      <c r="N33" s="5"/>
      <c r="O33" s="5"/>
      <c r="P33" s="13">
        <f>SUM(D33:O33)</f>
        <v>47244737062</v>
      </c>
    </row>
    <row r="34" spans="2:16" ht="21">
      <c r="B34" s="16" t="s">
        <v>34</v>
      </c>
      <c r="C34" s="17">
        <f>SUM(C6:C33)</f>
        <v>3233287428808.324</v>
      </c>
      <c r="D34" s="18">
        <f aca="true" t="shared" si="1" ref="D34:P34">SUM(D6:D33)</f>
        <v>33005000000</v>
      </c>
      <c r="E34" s="18">
        <f t="shared" si="1"/>
        <v>134866737062</v>
      </c>
      <c r="F34" s="18">
        <f t="shared" si="1"/>
        <v>27186756656.324</v>
      </c>
      <c r="G34" s="18">
        <f t="shared" si="1"/>
        <v>24956000000</v>
      </c>
      <c r="H34" s="18">
        <f t="shared" si="1"/>
        <v>19914000000</v>
      </c>
      <c r="I34" s="18">
        <f t="shared" si="1"/>
        <v>329798000000</v>
      </c>
      <c r="J34" s="18">
        <f t="shared" si="1"/>
        <v>37000000000</v>
      </c>
      <c r="K34" s="18">
        <f t="shared" si="1"/>
        <v>1142333200000</v>
      </c>
      <c r="L34" s="18">
        <f t="shared" si="1"/>
        <v>219257000000</v>
      </c>
      <c r="M34" s="18">
        <f t="shared" si="1"/>
        <v>0</v>
      </c>
      <c r="N34" s="18">
        <f t="shared" si="1"/>
        <v>0</v>
      </c>
      <c r="O34" s="18">
        <f t="shared" si="1"/>
        <v>1264970735090</v>
      </c>
      <c r="P34" s="18">
        <f t="shared" si="1"/>
        <v>3233287428808.324</v>
      </c>
    </row>
    <row r="36" ht="15">
      <c r="B36" s="10" t="s">
        <v>32</v>
      </c>
    </row>
    <row r="40" ht="21">
      <c r="B40" s="6"/>
    </row>
    <row r="41" ht="15.75">
      <c r="B41" s="2"/>
    </row>
    <row r="42" ht="15.75">
      <c r="B42" s="2"/>
    </row>
  </sheetData>
  <sheetProtection/>
  <mergeCells count="3">
    <mergeCell ref="B2:P2"/>
    <mergeCell ref="B16:B18"/>
    <mergeCell ref="B9:B10"/>
  </mergeCells>
  <printOptions/>
  <pageMargins left="0.2362204724409449" right="0.15748031496062992" top="0.4724409448818898" bottom="0.4330708661417323" header="0.31496062992125984" footer="0.2362204724409449"/>
  <pageSetup horizontalDpi="600" verticalDpi="600" orientation="landscape" scale="40" r:id="rId1"/>
  <rowBreaks count="1" manualBreakCount="1">
    <brk id="38" max="8" man="1"/>
  </rowBreaks>
  <ignoredErrors>
    <ignoredError sqref="P6:P33" formulaRange="1"/>
  </ignoredErrors>
</worksheet>
</file>

<file path=xl/worksheets/sheet2.xml><?xml version="1.0" encoding="utf-8"?>
<worksheet xmlns="http://schemas.openxmlformats.org/spreadsheetml/2006/main" xmlns:r="http://schemas.openxmlformats.org/officeDocument/2006/relationships">
  <dimension ref="A2:P41"/>
  <sheetViews>
    <sheetView zoomScaleSheetLayoutView="74" zoomScalePageLayoutView="0" workbookViewId="0" topLeftCell="A28">
      <selection activeCell="C19" sqref="C19"/>
    </sheetView>
  </sheetViews>
  <sheetFormatPr defaultColWidth="11.421875" defaultRowHeight="15"/>
  <cols>
    <col min="1" max="1" width="31.140625" style="19" customWidth="1"/>
    <col min="2" max="2" width="20.00390625" style="19" customWidth="1"/>
    <col min="3" max="3" width="16.28125" style="19" customWidth="1"/>
    <col min="4" max="4" width="15.8515625" style="19" customWidth="1"/>
    <col min="5" max="5" width="17.00390625" style="19" customWidth="1"/>
    <col min="6" max="6" width="15.57421875" style="19" customWidth="1"/>
    <col min="7" max="7" width="16.140625" style="19" customWidth="1"/>
    <col min="8" max="8" width="17.421875" style="19" customWidth="1"/>
    <col min="9" max="9" width="15.8515625" style="19" customWidth="1"/>
    <col min="10" max="10" width="15.57421875" style="19" customWidth="1"/>
    <col min="11" max="11" width="16.421875" style="19" customWidth="1"/>
    <col min="12" max="12" width="16.140625" style="19" customWidth="1"/>
    <col min="13" max="13" width="16.28125" style="19" customWidth="1"/>
    <col min="14" max="14" width="17.00390625" style="19" customWidth="1"/>
    <col min="15" max="15" width="17.140625" style="19" customWidth="1"/>
    <col min="16" max="16" width="21.140625" style="19" bestFit="1" customWidth="1"/>
    <col min="17" max="16384" width="11.421875" style="19" customWidth="1"/>
  </cols>
  <sheetData>
    <row r="2" spans="1:15" s="44" customFormat="1" ht="19.5" customHeight="1">
      <c r="A2" s="42" t="s">
        <v>35</v>
      </c>
      <c r="B2" s="42" t="s">
        <v>15</v>
      </c>
      <c r="C2" s="43" t="s">
        <v>16</v>
      </c>
      <c r="D2" s="43" t="s">
        <v>17</v>
      </c>
      <c r="E2" s="43" t="s">
        <v>18</v>
      </c>
      <c r="F2" s="43" t="s">
        <v>19</v>
      </c>
      <c r="G2" s="43" t="s">
        <v>20</v>
      </c>
      <c r="H2" s="43" t="s">
        <v>21</v>
      </c>
      <c r="I2" s="43" t="s">
        <v>22</v>
      </c>
      <c r="J2" s="43" t="s">
        <v>23</v>
      </c>
      <c r="K2" s="43" t="s">
        <v>24</v>
      </c>
      <c r="L2" s="43" t="s">
        <v>25</v>
      </c>
      <c r="M2" s="43" t="s">
        <v>26</v>
      </c>
      <c r="N2" s="43" t="s">
        <v>27</v>
      </c>
      <c r="O2" s="43" t="s">
        <v>29</v>
      </c>
    </row>
    <row r="3" spans="1:16" s="44" customFormat="1" ht="66.75" customHeight="1">
      <c r="A3" s="53" t="s">
        <v>36</v>
      </c>
      <c r="B3" s="54">
        <v>123215298737</v>
      </c>
      <c r="C3" s="46">
        <v>18999262980</v>
      </c>
      <c r="D3" s="46">
        <f>277641826+923149470</f>
        <v>1200791296</v>
      </c>
      <c r="E3" s="46">
        <v>35277641826</v>
      </c>
      <c r="F3" s="46">
        <v>582909209.1485767</v>
      </c>
      <c r="G3" s="46">
        <v>582909209.1485767</v>
      </c>
      <c r="H3" s="46">
        <v>582909209.1485767</v>
      </c>
      <c r="I3" s="46">
        <v>17582909209.148575</v>
      </c>
      <c r="J3" s="46">
        <v>582909209.1485767</v>
      </c>
      <c r="K3" s="46">
        <v>10582909209.148577</v>
      </c>
      <c r="L3" s="46">
        <v>498251861.14857674</v>
      </c>
      <c r="M3" s="46">
        <v>10498251861.148577</v>
      </c>
      <c r="N3" s="46">
        <v>26243643658.148575</v>
      </c>
      <c r="O3" s="54">
        <f>SUM(C3:N3)</f>
        <v>123215298737.33717</v>
      </c>
      <c r="P3" s="47"/>
    </row>
    <row r="4" spans="1:15" s="44" customFormat="1" ht="37.5" customHeight="1">
      <c r="A4" s="53" t="s">
        <v>39</v>
      </c>
      <c r="B4" s="54">
        <v>3000000000</v>
      </c>
      <c r="C4" s="46"/>
      <c r="D4" s="46"/>
      <c r="E4" s="46"/>
      <c r="F4" s="46">
        <v>37564400</v>
      </c>
      <c r="G4" s="46">
        <v>300000000</v>
      </c>
      <c r="H4" s="46">
        <v>450352872</v>
      </c>
      <c r="I4" s="46">
        <v>441500000</v>
      </c>
      <c r="J4" s="46">
        <v>446082728</v>
      </c>
      <c r="K4" s="46">
        <v>441500000</v>
      </c>
      <c r="L4" s="46">
        <v>441500000</v>
      </c>
      <c r="M4" s="46">
        <v>441500000</v>
      </c>
      <c r="N4" s="46"/>
      <c r="O4" s="54">
        <f>SUM(C4:N4)</f>
        <v>3000000000</v>
      </c>
    </row>
    <row r="5" spans="1:16" s="44" customFormat="1" ht="73.5" customHeight="1">
      <c r="A5" s="53" t="s">
        <v>37</v>
      </c>
      <c r="B5" s="54">
        <v>67510468194</v>
      </c>
      <c r="C5" s="46">
        <v>0</v>
      </c>
      <c r="D5" s="46">
        <v>50000000</v>
      </c>
      <c r="E5" s="46">
        <v>20605000000</v>
      </c>
      <c r="F5" s="46">
        <v>655000000</v>
      </c>
      <c r="G5" s="46">
        <v>5830000000</v>
      </c>
      <c r="H5" s="46">
        <v>21080000000</v>
      </c>
      <c r="I5" s="46">
        <v>780000000</v>
      </c>
      <c r="J5" s="46">
        <v>930000000</v>
      </c>
      <c r="K5" s="46">
        <v>6440468194</v>
      </c>
      <c r="L5" s="46">
        <v>3830000000</v>
      </c>
      <c r="M5" s="46">
        <v>3180000000</v>
      </c>
      <c r="N5" s="46">
        <v>4130000000</v>
      </c>
      <c r="O5" s="54">
        <f>SUM(C5:N5)</f>
        <v>67510468194</v>
      </c>
      <c r="P5" s="47"/>
    </row>
    <row r="6" spans="1:16" s="44" customFormat="1" ht="70.5" customHeight="1">
      <c r="A6" s="53" t="s">
        <v>38</v>
      </c>
      <c r="B6" s="54">
        <f>SUM(B7:B30)</f>
        <v>11761197118.886393</v>
      </c>
      <c r="C6" s="54">
        <f aca="true" t="shared" si="0" ref="C6:N6">SUM(C7:C30)</f>
        <v>650240850.2405329</v>
      </c>
      <c r="D6" s="54">
        <f t="shared" si="0"/>
        <v>670240850.2405329</v>
      </c>
      <c r="E6" s="54">
        <f t="shared" si="0"/>
        <v>800240850.2405329</v>
      </c>
      <c r="F6" s="54">
        <f t="shared" si="0"/>
        <v>2110383676.5738661</v>
      </c>
      <c r="G6" s="54">
        <f t="shared" si="0"/>
        <v>524761813.5738661</v>
      </c>
      <c r="H6" s="54">
        <f t="shared" si="0"/>
        <v>585961813.5738661</v>
      </c>
      <c r="I6" s="54">
        <f t="shared" si="0"/>
        <v>274761813.5738661</v>
      </c>
      <c r="J6" s="54">
        <f t="shared" si="0"/>
        <v>2528358196.573866</v>
      </c>
      <c r="K6" s="54">
        <f t="shared" si="0"/>
        <v>524761813.5738661</v>
      </c>
      <c r="L6" s="54">
        <f t="shared" si="0"/>
        <v>686761813.5738661</v>
      </c>
      <c r="M6" s="54">
        <f t="shared" si="0"/>
        <v>1529761813.5738661</v>
      </c>
      <c r="N6" s="54">
        <f t="shared" si="0"/>
        <v>874961813.5738661</v>
      </c>
      <c r="O6" s="54">
        <f>SUM(O7:O30)</f>
        <v>11761197118.886393</v>
      </c>
      <c r="P6" s="47"/>
    </row>
    <row r="7" spans="1:15" s="44" customFormat="1" ht="12">
      <c r="A7" s="45" t="s">
        <v>42</v>
      </c>
      <c r="B7" s="46">
        <v>325306953</v>
      </c>
      <c r="C7" s="46">
        <f>+B7/3</f>
        <v>108435651</v>
      </c>
      <c r="D7" s="46">
        <v>108435651</v>
      </c>
      <c r="E7" s="46">
        <v>108435651</v>
      </c>
      <c r="F7" s="46"/>
      <c r="G7" s="46"/>
      <c r="H7" s="46"/>
      <c r="I7" s="46"/>
      <c r="J7" s="46"/>
      <c r="K7" s="46"/>
      <c r="L7" s="46"/>
      <c r="M7" s="46"/>
      <c r="N7" s="46"/>
      <c r="O7" s="46">
        <f>SUM(C7:N7)</f>
        <v>325306953</v>
      </c>
    </row>
    <row r="8" spans="1:15" s="44" customFormat="1" ht="12">
      <c r="A8" s="45" t="s">
        <v>43</v>
      </c>
      <c r="B8" s="46">
        <v>74787138</v>
      </c>
      <c r="C8" s="46">
        <v>24929046</v>
      </c>
      <c r="D8" s="46">
        <v>24929046</v>
      </c>
      <c r="E8" s="46">
        <v>24929046</v>
      </c>
      <c r="F8" s="46"/>
      <c r="G8" s="46"/>
      <c r="H8" s="46"/>
      <c r="I8" s="46"/>
      <c r="J8" s="46"/>
      <c r="K8" s="46"/>
      <c r="L8" s="46"/>
      <c r="M8" s="46"/>
      <c r="N8" s="46"/>
      <c r="O8" s="46">
        <f aca="true" t="shared" si="1" ref="O8:O30">SUM(C8:N8)</f>
        <v>74787138</v>
      </c>
    </row>
    <row r="9" spans="1:15" s="44" customFormat="1" ht="12">
      <c r="A9" s="45" t="s">
        <v>44</v>
      </c>
      <c r="B9" s="46">
        <v>63672270</v>
      </c>
      <c r="C9" s="46">
        <f aca="true" t="shared" si="2" ref="C9:C17">+B9/3</f>
        <v>21224090</v>
      </c>
      <c r="D9" s="46">
        <v>21224090</v>
      </c>
      <c r="E9" s="46">
        <v>21224090</v>
      </c>
      <c r="F9" s="46"/>
      <c r="G9" s="46"/>
      <c r="H9" s="46"/>
      <c r="I9" s="46"/>
      <c r="J9" s="46"/>
      <c r="K9" s="46"/>
      <c r="L9" s="46"/>
      <c r="M9" s="46"/>
      <c r="N9" s="46"/>
      <c r="O9" s="46">
        <f t="shared" si="1"/>
        <v>63672270</v>
      </c>
    </row>
    <row r="10" spans="1:15" s="44" customFormat="1" ht="12">
      <c r="A10" s="45" t="s">
        <v>45</v>
      </c>
      <c r="B10" s="46">
        <v>91258053</v>
      </c>
      <c r="C10" s="46">
        <f t="shared" si="2"/>
        <v>30419351</v>
      </c>
      <c r="D10" s="46">
        <v>30419351</v>
      </c>
      <c r="E10" s="46">
        <v>30419351</v>
      </c>
      <c r="F10" s="46"/>
      <c r="G10" s="46"/>
      <c r="H10" s="46"/>
      <c r="I10" s="46"/>
      <c r="J10" s="46"/>
      <c r="K10" s="46"/>
      <c r="L10" s="46"/>
      <c r="M10" s="46"/>
      <c r="N10" s="46"/>
      <c r="O10" s="46">
        <f t="shared" si="1"/>
        <v>91258053</v>
      </c>
    </row>
    <row r="11" spans="1:15" s="44" customFormat="1" ht="12">
      <c r="A11" s="45" t="s">
        <v>46</v>
      </c>
      <c r="B11" s="46">
        <v>193177014</v>
      </c>
      <c r="C11" s="46">
        <f t="shared" si="2"/>
        <v>64392338</v>
      </c>
      <c r="D11" s="46">
        <v>64392338</v>
      </c>
      <c r="E11" s="46">
        <v>64392338</v>
      </c>
      <c r="F11" s="46"/>
      <c r="G11" s="46"/>
      <c r="H11" s="46"/>
      <c r="I11" s="46"/>
      <c r="J11" s="46"/>
      <c r="K11" s="46"/>
      <c r="L11" s="46"/>
      <c r="M11" s="46"/>
      <c r="N11" s="46"/>
      <c r="O11" s="46">
        <f t="shared" si="1"/>
        <v>193177014</v>
      </c>
    </row>
    <row r="12" spans="1:15" s="44" customFormat="1" ht="12">
      <c r="A12" s="45" t="s">
        <v>48</v>
      </c>
      <c r="B12" s="46">
        <v>93982704</v>
      </c>
      <c r="C12" s="46">
        <f t="shared" si="2"/>
        <v>31327568</v>
      </c>
      <c r="D12" s="46">
        <v>31327568</v>
      </c>
      <c r="E12" s="46">
        <v>31327568</v>
      </c>
      <c r="F12" s="46"/>
      <c r="G12" s="46"/>
      <c r="H12" s="46"/>
      <c r="I12" s="46"/>
      <c r="J12" s="46"/>
      <c r="K12" s="46"/>
      <c r="L12" s="46"/>
      <c r="M12" s="46"/>
      <c r="N12" s="46"/>
      <c r="O12" s="46">
        <f t="shared" si="1"/>
        <v>93982704</v>
      </c>
    </row>
    <row r="13" spans="1:15" s="44" customFormat="1" ht="12">
      <c r="A13" s="45" t="s">
        <v>49</v>
      </c>
      <c r="B13" s="46">
        <v>260871516</v>
      </c>
      <c r="C13" s="46">
        <f t="shared" si="2"/>
        <v>86957172</v>
      </c>
      <c r="D13" s="46">
        <v>86957172</v>
      </c>
      <c r="E13" s="46">
        <v>86957172</v>
      </c>
      <c r="F13" s="46"/>
      <c r="G13" s="46"/>
      <c r="H13" s="46"/>
      <c r="I13" s="46"/>
      <c r="J13" s="46"/>
      <c r="K13" s="46"/>
      <c r="L13" s="46"/>
      <c r="M13" s="46"/>
      <c r="N13" s="46"/>
      <c r="O13" s="46">
        <f t="shared" si="1"/>
        <v>260871516</v>
      </c>
    </row>
    <row r="14" spans="1:15" s="44" customFormat="1" ht="12">
      <c r="A14" s="45" t="s">
        <v>50</v>
      </c>
      <c r="B14" s="46">
        <v>92482704</v>
      </c>
      <c r="C14" s="46">
        <f t="shared" si="2"/>
        <v>30827568</v>
      </c>
      <c r="D14" s="46">
        <v>30827568</v>
      </c>
      <c r="E14" s="46">
        <v>30827568</v>
      </c>
      <c r="F14" s="46"/>
      <c r="G14" s="46"/>
      <c r="H14" s="46"/>
      <c r="I14" s="46"/>
      <c r="J14" s="46"/>
      <c r="K14" s="46"/>
      <c r="L14" s="46"/>
      <c r="M14" s="46"/>
      <c r="N14" s="46"/>
      <c r="O14" s="46">
        <f t="shared" si="1"/>
        <v>92482704</v>
      </c>
    </row>
    <row r="15" spans="1:15" s="44" customFormat="1" ht="12">
      <c r="A15" s="45" t="s">
        <v>51</v>
      </c>
      <c r="B15" s="46">
        <v>54182460</v>
      </c>
      <c r="C15" s="46">
        <f t="shared" si="2"/>
        <v>18060820</v>
      </c>
      <c r="D15" s="46">
        <v>18060820</v>
      </c>
      <c r="E15" s="46">
        <v>18060820</v>
      </c>
      <c r="F15" s="46"/>
      <c r="G15" s="46"/>
      <c r="H15" s="46"/>
      <c r="I15" s="46"/>
      <c r="J15" s="46"/>
      <c r="K15" s="46"/>
      <c r="L15" s="46"/>
      <c r="M15" s="46"/>
      <c r="N15" s="46"/>
      <c r="O15" s="46">
        <f t="shared" si="1"/>
        <v>54182460</v>
      </c>
    </row>
    <row r="16" spans="1:15" s="44" customFormat="1" ht="12">
      <c r="A16" s="45" t="s">
        <v>61</v>
      </c>
      <c r="B16" s="46">
        <v>35670207</v>
      </c>
      <c r="C16" s="46">
        <f t="shared" si="2"/>
        <v>11890069</v>
      </c>
      <c r="D16" s="46">
        <v>11890069</v>
      </c>
      <c r="E16" s="46">
        <v>11890069</v>
      </c>
      <c r="F16" s="46"/>
      <c r="G16" s="46"/>
      <c r="H16" s="46"/>
      <c r="I16" s="46"/>
      <c r="J16" s="46"/>
      <c r="K16" s="46"/>
      <c r="L16" s="46"/>
      <c r="M16" s="46"/>
      <c r="N16" s="46"/>
      <c r="O16" s="46">
        <f t="shared" si="1"/>
        <v>35670207</v>
      </c>
    </row>
    <row r="17" spans="1:15" s="44" customFormat="1" ht="12">
      <c r="A17" s="45" t="s">
        <v>63</v>
      </c>
      <c r="B17" s="46">
        <v>171046091</v>
      </c>
      <c r="C17" s="46">
        <f t="shared" si="2"/>
        <v>57015363.666666664</v>
      </c>
      <c r="D17" s="46">
        <v>57015363.666666664</v>
      </c>
      <c r="E17" s="46">
        <v>57015363.666666664</v>
      </c>
      <c r="F17" s="46"/>
      <c r="G17" s="46"/>
      <c r="H17" s="46"/>
      <c r="I17" s="46"/>
      <c r="J17" s="46"/>
      <c r="K17" s="46"/>
      <c r="L17" s="46"/>
      <c r="M17" s="46"/>
      <c r="N17" s="46"/>
      <c r="O17" s="46">
        <f t="shared" si="1"/>
        <v>171046091</v>
      </c>
    </row>
    <row r="18" spans="1:16" s="44" customFormat="1" ht="33" customHeight="1">
      <c r="A18" s="45" t="s">
        <v>62</v>
      </c>
      <c r="B18" s="46">
        <v>2642330916</v>
      </c>
      <c r="C18" s="46">
        <v>145194243</v>
      </c>
      <c r="D18" s="46">
        <v>145194243</v>
      </c>
      <c r="E18" s="46">
        <v>295194243</v>
      </c>
      <c r="F18" s="46">
        <v>245194243</v>
      </c>
      <c r="G18" s="46">
        <v>245194243</v>
      </c>
      <c r="H18" s="46">
        <v>195194243</v>
      </c>
      <c r="I18" s="46">
        <v>245194243</v>
      </c>
      <c r="J18" s="46">
        <v>145194243</v>
      </c>
      <c r="K18" s="46">
        <v>345194243</v>
      </c>
      <c r="L18" s="46">
        <v>145194243</v>
      </c>
      <c r="M18" s="46">
        <v>145194243</v>
      </c>
      <c r="N18" s="46">
        <v>345194243</v>
      </c>
      <c r="O18" s="46">
        <f t="shared" si="1"/>
        <v>2642330916</v>
      </c>
      <c r="P18" s="47"/>
    </row>
    <row r="19" spans="1:15" s="44" customFormat="1" ht="12" customHeight="1">
      <c r="A19" s="45" t="s">
        <v>445</v>
      </c>
      <c r="B19" s="46">
        <v>973621863</v>
      </c>
      <c r="C19" s="46"/>
      <c r="D19" s="46"/>
      <c r="E19" s="46"/>
      <c r="F19" s="46">
        <v>973621863</v>
      </c>
      <c r="G19" s="46"/>
      <c r="H19" s="46"/>
      <c r="I19" s="46"/>
      <c r="J19" s="46"/>
      <c r="K19" s="46"/>
      <c r="L19" s="46"/>
      <c r="M19" s="46"/>
      <c r="N19" s="46"/>
      <c r="O19" s="46">
        <f t="shared" si="1"/>
        <v>973621863</v>
      </c>
    </row>
    <row r="20" spans="1:15" s="44" customFormat="1" ht="29.25" customHeight="1">
      <c r="A20" s="45" t="s">
        <v>441</v>
      </c>
      <c r="B20" s="46">
        <v>1865639025</v>
      </c>
      <c r="C20" s="46"/>
      <c r="D20" s="46"/>
      <c r="E20" s="46"/>
      <c r="F20" s="46"/>
      <c r="G20" s="46"/>
      <c r="H20" s="46"/>
      <c r="I20" s="46"/>
      <c r="J20" s="46">
        <f>+B20</f>
        <v>1865639025</v>
      </c>
      <c r="K20" s="46"/>
      <c r="L20" s="46"/>
      <c r="M20" s="46"/>
      <c r="N20" s="46"/>
      <c r="O20" s="46">
        <f t="shared" si="1"/>
        <v>1865639025</v>
      </c>
    </row>
    <row r="21" spans="1:15" s="44" customFormat="1" ht="12" customHeight="1">
      <c r="A21" s="45" t="s">
        <v>442</v>
      </c>
      <c r="B21" s="46">
        <v>1004000000</v>
      </c>
      <c r="C21" s="46"/>
      <c r="D21" s="46"/>
      <c r="E21" s="46"/>
      <c r="F21" s="46">
        <f>+B21/2</f>
        <v>502000000</v>
      </c>
      <c r="G21" s="46"/>
      <c r="H21" s="46"/>
      <c r="I21" s="46"/>
      <c r="J21" s="46"/>
      <c r="K21" s="46"/>
      <c r="L21" s="46">
        <v>502000000</v>
      </c>
      <c r="M21" s="46"/>
      <c r="N21" s="46"/>
      <c r="O21" s="46">
        <f t="shared" si="1"/>
        <v>1004000000</v>
      </c>
    </row>
    <row r="22" spans="1:15" s="44" customFormat="1" ht="24">
      <c r="A22" s="45" t="s">
        <v>443</v>
      </c>
      <c r="B22" s="46">
        <v>150600000</v>
      </c>
      <c r="C22" s="46"/>
      <c r="D22" s="46"/>
      <c r="E22" s="46"/>
      <c r="F22" s="46"/>
      <c r="G22" s="46"/>
      <c r="H22" s="46">
        <v>150600000</v>
      </c>
      <c r="I22" s="46"/>
      <c r="J22" s="46"/>
      <c r="K22" s="46"/>
      <c r="L22" s="46"/>
      <c r="M22" s="46"/>
      <c r="N22" s="46"/>
      <c r="O22" s="46">
        <f t="shared" si="1"/>
        <v>150600000</v>
      </c>
    </row>
    <row r="23" spans="1:15" s="44" customFormat="1" ht="12">
      <c r="A23" s="45" t="s">
        <v>444</v>
      </c>
      <c r="B23" s="46">
        <v>150600000</v>
      </c>
      <c r="C23" s="46"/>
      <c r="D23" s="46"/>
      <c r="E23" s="46"/>
      <c r="F23" s="46"/>
      <c r="G23" s="46"/>
      <c r="H23" s="46">
        <v>150600000</v>
      </c>
      <c r="I23" s="46"/>
      <c r="J23" s="46"/>
      <c r="K23" s="46"/>
      <c r="L23" s="46"/>
      <c r="M23" s="46"/>
      <c r="N23" s="46"/>
      <c r="O23" s="46">
        <f t="shared" si="1"/>
        <v>150600000</v>
      </c>
    </row>
    <row r="24" spans="1:15" s="44" customFormat="1" ht="12">
      <c r="A24" s="34" t="s">
        <v>40</v>
      </c>
      <c r="B24" s="46">
        <v>1000000000</v>
      </c>
      <c r="C24" s="46"/>
      <c r="D24" s="46"/>
      <c r="E24" s="46"/>
      <c r="F24" s="46">
        <v>350000000</v>
      </c>
      <c r="G24" s="46">
        <v>100000000</v>
      </c>
      <c r="H24" s="46"/>
      <c r="I24" s="46"/>
      <c r="J24" s="46">
        <v>250000000</v>
      </c>
      <c r="K24" s="46"/>
      <c r="L24" s="46"/>
      <c r="M24" s="46">
        <v>300000000</v>
      </c>
      <c r="N24" s="46"/>
      <c r="O24" s="46">
        <f t="shared" si="1"/>
        <v>1000000000</v>
      </c>
    </row>
    <row r="25" spans="1:15" s="44" customFormat="1" ht="12">
      <c r="A25" s="34" t="s">
        <v>41</v>
      </c>
      <c r="B25" s="46">
        <v>400000000</v>
      </c>
      <c r="C25" s="46"/>
      <c r="D25" s="46"/>
      <c r="E25" s="46"/>
      <c r="F25" s="46"/>
      <c r="G25" s="46">
        <v>150000000</v>
      </c>
      <c r="H25" s="46">
        <v>50000000</v>
      </c>
      <c r="I25" s="46"/>
      <c r="J25" s="46"/>
      <c r="K25" s="46">
        <v>150000000</v>
      </c>
      <c r="L25" s="46"/>
      <c r="M25" s="46">
        <v>50000000</v>
      </c>
      <c r="N25" s="46"/>
      <c r="O25" s="46">
        <f t="shared" si="1"/>
        <v>400000000</v>
      </c>
    </row>
    <row r="26" spans="1:15" s="44" customFormat="1" ht="12">
      <c r="A26" s="34" t="s">
        <v>47</v>
      </c>
      <c r="B26" s="46">
        <v>5000000</v>
      </c>
      <c r="C26" s="46"/>
      <c r="D26" s="46"/>
      <c r="E26" s="46"/>
      <c r="F26" s="46"/>
      <c r="G26" s="46"/>
      <c r="H26" s="46"/>
      <c r="I26" s="46"/>
      <c r="J26" s="46"/>
      <c r="K26" s="46"/>
      <c r="L26" s="46"/>
      <c r="M26" s="46">
        <v>5000000</v>
      </c>
      <c r="N26" s="46"/>
      <c r="O26" s="46">
        <f t="shared" si="1"/>
        <v>5000000</v>
      </c>
    </row>
    <row r="27" spans="1:15" s="44" customFormat="1" ht="12">
      <c r="A27" s="34" t="s">
        <v>52</v>
      </c>
      <c r="B27" s="46">
        <v>100000000</v>
      </c>
      <c r="C27" s="46"/>
      <c r="D27" s="46">
        <v>20000000</v>
      </c>
      <c r="E27" s="46"/>
      <c r="F27" s="46">
        <v>20000000</v>
      </c>
      <c r="G27" s="46"/>
      <c r="H27" s="46">
        <v>20000000</v>
      </c>
      <c r="I27" s="46"/>
      <c r="J27" s="46">
        <v>20000000</v>
      </c>
      <c r="K27" s="46"/>
      <c r="L27" s="46">
        <v>20000000</v>
      </c>
      <c r="M27" s="46"/>
      <c r="N27" s="46"/>
      <c r="O27" s="46">
        <f t="shared" si="1"/>
        <v>100000000</v>
      </c>
    </row>
    <row r="28" spans="1:15" s="44" customFormat="1" ht="12">
      <c r="A28" s="34" t="s">
        <v>57</v>
      </c>
      <c r="B28" s="46">
        <v>50200000</v>
      </c>
      <c r="C28" s="46"/>
      <c r="D28" s="46"/>
      <c r="E28" s="46"/>
      <c r="F28" s="46"/>
      <c r="G28" s="46">
        <v>10000000</v>
      </c>
      <c r="H28" s="46"/>
      <c r="I28" s="46">
        <v>10000000</v>
      </c>
      <c r="J28" s="46"/>
      <c r="K28" s="46">
        <v>10000000</v>
      </c>
      <c r="L28" s="46"/>
      <c r="M28" s="46">
        <v>10000000</v>
      </c>
      <c r="N28" s="46">
        <v>10200000</v>
      </c>
      <c r="O28" s="46">
        <f t="shared" si="1"/>
        <v>50200000</v>
      </c>
    </row>
    <row r="29" spans="1:16" s="44" customFormat="1" ht="12">
      <c r="A29" s="34" t="s">
        <v>58</v>
      </c>
      <c r="B29" s="46">
        <v>1727957358</v>
      </c>
      <c r="C29" s="46">
        <v>0</v>
      </c>
      <c r="D29" s="46">
        <v>0</v>
      </c>
      <c r="E29" s="46">
        <v>0</v>
      </c>
      <c r="F29" s="46">
        <v>0</v>
      </c>
      <c r="G29" s="46">
        <v>0</v>
      </c>
      <c r="H29" s="46">
        <v>0</v>
      </c>
      <c r="I29" s="46">
        <v>0</v>
      </c>
      <c r="J29" s="46">
        <v>227957358</v>
      </c>
      <c r="K29" s="46">
        <v>0</v>
      </c>
      <c r="L29" s="46">
        <v>0</v>
      </c>
      <c r="M29" s="46">
        <v>1000000000</v>
      </c>
      <c r="N29" s="46">
        <v>500000000</v>
      </c>
      <c r="O29" s="46">
        <f t="shared" si="1"/>
        <v>1727957358</v>
      </c>
      <c r="P29" s="47"/>
    </row>
    <row r="30" spans="1:16" s="44" customFormat="1" ht="12">
      <c r="A30" s="34" t="s">
        <v>59</v>
      </c>
      <c r="B30" s="46">
        <v>234810846.8863933</v>
      </c>
      <c r="C30" s="46">
        <v>19567570.57386611</v>
      </c>
      <c r="D30" s="46">
        <v>19567570.57386611</v>
      </c>
      <c r="E30" s="46">
        <v>19567570.57386611</v>
      </c>
      <c r="F30" s="46">
        <v>19567570.57386611</v>
      </c>
      <c r="G30" s="46">
        <v>19567570.57386611</v>
      </c>
      <c r="H30" s="46">
        <v>19567570.57386611</v>
      </c>
      <c r="I30" s="46">
        <v>19567570.57386611</v>
      </c>
      <c r="J30" s="46">
        <v>19567570.57386611</v>
      </c>
      <c r="K30" s="46">
        <v>19567570.57386611</v>
      </c>
      <c r="L30" s="46">
        <v>19567570.57386611</v>
      </c>
      <c r="M30" s="46">
        <v>19567570.57386611</v>
      </c>
      <c r="N30" s="46">
        <v>19567570.57386611</v>
      </c>
      <c r="O30" s="46">
        <f t="shared" si="1"/>
        <v>234810846.88639328</v>
      </c>
      <c r="P30" s="47"/>
    </row>
    <row r="31" spans="1:15" s="44" customFormat="1" ht="12">
      <c r="A31" s="34"/>
      <c r="B31" s="48"/>
      <c r="C31" s="46"/>
      <c r="D31" s="46"/>
      <c r="E31" s="46"/>
      <c r="F31" s="46"/>
      <c r="G31" s="46"/>
      <c r="H31" s="46"/>
      <c r="I31" s="46"/>
      <c r="J31" s="46"/>
      <c r="K31" s="46"/>
      <c r="L31" s="46"/>
      <c r="M31" s="46"/>
      <c r="N31" s="46"/>
      <c r="O31" s="46"/>
    </row>
    <row r="32" spans="1:16" s="44" customFormat="1" ht="12">
      <c r="A32" s="49" t="s">
        <v>29</v>
      </c>
      <c r="B32" s="54">
        <f>+B6+B5+B4+B3</f>
        <v>205486964049.8864</v>
      </c>
      <c r="C32" s="54">
        <f>+C6+C5+C4+C3</f>
        <v>19649503830.240532</v>
      </c>
      <c r="D32" s="54">
        <f aca="true" t="shared" si="3" ref="D32:N32">+D6+D5+D4+D3</f>
        <v>1921032146.2405329</v>
      </c>
      <c r="E32" s="54">
        <f t="shared" si="3"/>
        <v>56682882676.24053</v>
      </c>
      <c r="F32" s="54">
        <f t="shared" si="3"/>
        <v>3385857285.7224426</v>
      </c>
      <c r="G32" s="54">
        <f t="shared" si="3"/>
        <v>7237671022.722443</v>
      </c>
      <c r="H32" s="54">
        <f t="shared" si="3"/>
        <v>22699223894.722443</v>
      </c>
      <c r="I32" s="54">
        <f t="shared" si="3"/>
        <v>19079171022.722443</v>
      </c>
      <c r="J32" s="54">
        <f t="shared" si="3"/>
        <v>4487350133.722443</v>
      </c>
      <c r="K32" s="54">
        <f t="shared" si="3"/>
        <v>17989639216.722443</v>
      </c>
      <c r="L32" s="54">
        <f t="shared" si="3"/>
        <v>5456513674.722443</v>
      </c>
      <c r="M32" s="54">
        <f t="shared" si="3"/>
        <v>15649513674.722443</v>
      </c>
      <c r="N32" s="54">
        <f t="shared" si="3"/>
        <v>31248605471.722443</v>
      </c>
      <c r="O32" s="55">
        <f>SUM(C32:N32)</f>
        <v>205486964050.22357</v>
      </c>
      <c r="P32" s="47"/>
    </row>
    <row r="33" s="44" customFormat="1" ht="12"/>
    <row r="34" s="44" customFormat="1" ht="12">
      <c r="O34" s="47"/>
    </row>
    <row r="35" s="44" customFormat="1" ht="12">
      <c r="A35" s="44" t="s">
        <v>60</v>
      </c>
    </row>
    <row r="36" s="44" customFormat="1" ht="12"/>
    <row r="37" s="31" customFormat="1" ht="12">
      <c r="A37" s="33" t="s">
        <v>53</v>
      </c>
    </row>
    <row r="38" spans="1:2" s="31" customFormat="1" ht="90.75" customHeight="1">
      <c r="A38" s="35" t="s">
        <v>54</v>
      </c>
      <c r="B38" s="46">
        <v>10000000000</v>
      </c>
    </row>
    <row r="39" spans="1:2" s="31" customFormat="1" ht="61.5" customHeight="1">
      <c r="A39" s="35" t="s">
        <v>55</v>
      </c>
      <c r="B39" s="46">
        <v>4000000000</v>
      </c>
    </row>
    <row r="40" spans="1:2" s="31" customFormat="1" ht="24">
      <c r="A40" s="35" t="s">
        <v>56</v>
      </c>
      <c r="B40" s="46">
        <v>2500000000</v>
      </c>
    </row>
    <row r="41" spans="1:2" s="31" customFormat="1" ht="19.5" customHeight="1">
      <c r="A41" s="50" t="s">
        <v>29</v>
      </c>
      <c r="B41" s="51">
        <f>+B38+B39+B40</f>
        <v>16500000000</v>
      </c>
    </row>
    <row r="42" s="31" customFormat="1" ht="12"/>
    <row r="43" s="20" customFormat="1" ht="15.75"/>
  </sheetData>
  <sheetProtection/>
  <printOptions/>
  <pageMargins left="1.1811023622047245" right="0.7086614173228347" top="0.7480314960629921" bottom="0.7480314960629921" header="0.31496062992125984" footer="0.31496062992125984"/>
  <pageSetup horizontalDpi="600" verticalDpi="600" orientation="landscape" paperSize="143" scale="53" r:id="rId1"/>
  <headerFooter>
    <oddFooter>&amp;CPágina &amp;P</oddFooter>
  </headerFooter>
  <ignoredErrors>
    <ignoredError sqref="O3:O5" formulaRange="1"/>
  </ignoredErrors>
</worksheet>
</file>

<file path=xl/worksheets/sheet3.xml><?xml version="1.0" encoding="utf-8"?>
<worksheet xmlns="http://schemas.openxmlformats.org/spreadsheetml/2006/main" xmlns:r="http://schemas.openxmlformats.org/officeDocument/2006/relationships">
  <dimension ref="A2:X149"/>
  <sheetViews>
    <sheetView showGridLines="0" tabSelected="1" zoomScalePageLayoutView="0" workbookViewId="0" topLeftCell="A1">
      <selection activeCell="R35" sqref="R35"/>
    </sheetView>
  </sheetViews>
  <sheetFormatPr defaultColWidth="11.421875" defaultRowHeight="15" outlineLevelCol="1"/>
  <cols>
    <col min="1" max="1" width="50.7109375" style="31" customWidth="1"/>
    <col min="2" max="2" width="16.7109375" style="32" customWidth="1"/>
    <col min="3" max="3" width="12.7109375" style="31" bestFit="1" customWidth="1"/>
    <col min="4" max="15" width="11.421875" style="31" hidden="1" customWidth="1" outlineLevel="1"/>
    <col min="16" max="16" width="11.8515625" style="31" bestFit="1" customWidth="1" collapsed="1"/>
    <col min="17" max="17" width="11.8515625" style="31" customWidth="1"/>
    <col min="18" max="18" width="11.8515625" style="31" bestFit="1" customWidth="1"/>
    <col min="19" max="21" width="11.8515625" style="31" customWidth="1"/>
    <col min="22" max="23" width="11.8515625" style="31" hidden="1" customWidth="1"/>
    <col min="24" max="24" width="16.28125" style="31" hidden="1" customWidth="1"/>
    <col min="25" max="16384" width="11.421875" style="31" customWidth="1"/>
  </cols>
  <sheetData>
    <row r="2" spans="1:22" ht="18.75">
      <c r="A2" s="400" t="s">
        <v>547</v>
      </c>
      <c r="B2" s="400"/>
      <c r="C2" s="400"/>
      <c r="D2" s="400"/>
      <c r="E2" s="400"/>
      <c r="F2" s="400"/>
      <c r="G2" s="400"/>
      <c r="H2" s="400"/>
      <c r="I2" s="400"/>
      <c r="J2" s="400"/>
      <c r="K2" s="400"/>
      <c r="L2" s="400"/>
      <c r="M2" s="400"/>
      <c r="N2" s="400"/>
      <c r="O2" s="400"/>
      <c r="P2" s="400"/>
      <c r="Q2" s="400"/>
      <c r="R2" s="400"/>
      <c r="S2" s="400"/>
      <c r="T2" s="400"/>
      <c r="U2" s="400"/>
      <c r="V2" s="400"/>
    </row>
    <row r="3" spans="1:23" ht="15.75">
      <c r="A3" s="401" t="s">
        <v>395</v>
      </c>
      <c r="B3" s="401"/>
      <c r="C3" s="401"/>
      <c r="D3" s="401"/>
      <c r="E3" s="401"/>
      <c r="F3" s="401"/>
      <c r="G3" s="401"/>
      <c r="H3" s="401"/>
      <c r="I3" s="401"/>
      <c r="J3" s="401"/>
      <c r="K3" s="401"/>
      <c r="L3" s="401"/>
      <c r="M3" s="401"/>
      <c r="N3" s="401"/>
      <c r="O3" s="401"/>
      <c r="P3" s="401"/>
      <c r="Q3" s="401"/>
      <c r="R3" s="401"/>
      <c r="S3" s="401"/>
      <c r="T3" s="401"/>
      <c r="U3" s="305"/>
      <c r="V3" s="64"/>
      <c r="W3" s="64">
        <v>41115</v>
      </c>
    </row>
    <row r="4" spans="1:23" ht="8.25" customHeight="1">
      <c r="A4" s="275"/>
      <c r="B4" s="275"/>
      <c r="C4" s="275"/>
      <c r="D4" s="275"/>
      <c r="E4" s="275"/>
      <c r="F4" s="275"/>
      <c r="G4" s="275"/>
      <c r="H4" s="275"/>
      <c r="I4" s="275"/>
      <c r="J4" s="275"/>
      <c r="K4" s="275"/>
      <c r="L4" s="275"/>
      <c r="M4" s="275"/>
      <c r="N4" s="275"/>
      <c r="O4" s="275"/>
      <c r="P4" s="275"/>
      <c r="Q4" s="305"/>
      <c r="R4" s="275"/>
      <c r="S4" s="305"/>
      <c r="T4" s="275"/>
      <c r="U4" s="305"/>
      <c r="V4" s="64"/>
      <c r="W4" s="64"/>
    </row>
    <row r="5" spans="1:23" ht="15">
      <c r="A5" s="273" t="s">
        <v>527</v>
      </c>
      <c r="B5" s="274"/>
      <c r="C5" s="274"/>
      <c r="D5" s="274"/>
      <c r="E5" s="274"/>
      <c r="F5" s="274"/>
      <c r="G5" s="274"/>
      <c r="H5" s="274"/>
      <c r="I5" s="274"/>
      <c r="J5" s="274"/>
      <c r="K5" s="274"/>
      <c r="L5" s="274"/>
      <c r="M5" s="274"/>
      <c r="N5" s="274"/>
      <c r="O5" s="274"/>
      <c r="P5" s="274"/>
      <c r="Q5" s="274"/>
      <c r="R5" s="274"/>
      <c r="S5" s="274"/>
      <c r="T5" s="274"/>
      <c r="U5" s="274"/>
      <c r="V5" s="274"/>
      <c r="W5" s="274"/>
    </row>
    <row r="6" spans="1:23" ht="15">
      <c r="A6" s="273"/>
      <c r="B6" s="405" t="s">
        <v>396</v>
      </c>
      <c r="C6" s="407" t="s">
        <v>397</v>
      </c>
      <c r="D6" s="272" t="s">
        <v>532</v>
      </c>
      <c r="E6" s="272" t="s">
        <v>533</v>
      </c>
      <c r="F6" s="272" t="s">
        <v>534</v>
      </c>
      <c r="G6" s="272" t="s">
        <v>535</v>
      </c>
      <c r="H6" s="272" t="s">
        <v>536</v>
      </c>
      <c r="I6" s="272" t="s">
        <v>537</v>
      </c>
      <c r="J6" s="272" t="s">
        <v>538</v>
      </c>
      <c r="K6" s="272" t="s">
        <v>539</v>
      </c>
      <c r="L6" s="272" t="s">
        <v>540</v>
      </c>
      <c r="M6" s="272" t="s">
        <v>541</v>
      </c>
      <c r="N6" s="272" t="s">
        <v>542</v>
      </c>
      <c r="O6" s="272" t="s">
        <v>543</v>
      </c>
      <c r="P6" s="403" t="s">
        <v>528</v>
      </c>
      <c r="Q6" s="404"/>
      <c r="R6" s="403" t="s">
        <v>529</v>
      </c>
      <c r="S6" s="404"/>
      <c r="T6" s="403" t="s">
        <v>530</v>
      </c>
      <c r="U6" s="404"/>
      <c r="V6" s="403" t="s">
        <v>531</v>
      </c>
      <c r="W6" s="404"/>
    </row>
    <row r="7" spans="1:23" ht="24" customHeight="1">
      <c r="A7" s="235" t="s">
        <v>64</v>
      </c>
      <c r="B7" s="406"/>
      <c r="C7" s="408"/>
      <c r="D7" s="272" t="s">
        <v>532</v>
      </c>
      <c r="E7" s="272" t="s">
        <v>533</v>
      </c>
      <c r="F7" s="272" t="s">
        <v>534</v>
      </c>
      <c r="G7" s="272" t="s">
        <v>535</v>
      </c>
      <c r="H7" s="272" t="s">
        <v>536</v>
      </c>
      <c r="I7" s="272" t="s">
        <v>537</v>
      </c>
      <c r="J7" s="272" t="s">
        <v>538</v>
      </c>
      <c r="K7" s="272" t="s">
        <v>539</v>
      </c>
      <c r="L7" s="272" t="s">
        <v>540</v>
      </c>
      <c r="M7" s="272" t="s">
        <v>541</v>
      </c>
      <c r="N7" s="272" t="s">
        <v>542</v>
      </c>
      <c r="O7" s="272" t="s">
        <v>543</v>
      </c>
      <c r="P7" s="235" t="s">
        <v>428</v>
      </c>
      <c r="Q7" s="235" t="s">
        <v>559</v>
      </c>
      <c r="R7" s="235" t="s">
        <v>428</v>
      </c>
      <c r="S7" s="235" t="s">
        <v>559</v>
      </c>
      <c r="T7" s="235" t="s">
        <v>428</v>
      </c>
      <c r="U7" s="235" t="s">
        <v>559</v>
      </c>
      <c r="V7" s="235" t="s">
        <v>428</v>
      </c>
      <c r="W7" s="235" t="s">
        <v>559</v>
      </c>
    </row>
    <row r="8" spans="1:23" ht="12" customHeight="1">
      <c r="A8" s="63" t="s">
        <v>391</v>
      </c>
      <c r="B8" s="237"/>
      <c r="C8" s="237"/>
      <c r="D8" s="237"/>
      <c r="E8" s="237"/>
      <c r="F8" s="237"/>
      <c r="G8" s="237"/>
      <c r="H8" s="237"/>
      <c r="I8" s="237"/>
      <c r="J8" s="237"/>
      <c r="K8" s="237"/>
      <c r="L8" s="237"/>
      <c r="M8" s="237"/>
      <c r="N8" s="237"/>
      <c r="O8" s="237"/>
      <c r="P8" s="237"/>
      <c r="Q8" s="237"/>
      <c r="R8" s="237"/>
      <c r="S8" s="237"/>
      <c r="T8" s="237"/>
      <c r="U8" s="237"/>
      <c r="V8" s="237"/>
      <c r="W8" s="237"/>
    </row>
    <row r="9" spans="1:23" s="62" customFormat="1" ht="12.75">
      <c r="A9" s="265" t="s">
        <v>239</v>
      </c>
      <c r="B9" s="266" t="s">
        <v>230</v>
      </c>
      <c r="C9" s="261">
        <f>'Metas por Proyecto'!C36+'Metas por Proyecto'!C41+'Metas por Proyecto'!C47+'Metas por Proyecto'!C53+'Metas por Proyecto'!C61+'Metas por Proyecto'!C67+'Metas por Proyecto'!C70+'Metas por Proyecto'!C71+'Metas por Proyecto'!C73+'Metas por Proyecto'!C76+'Metas por Proyecto'!C88+'Metas por Proyecto'!C93+'Metas por Proyecto'!C99+'Metas por Proyecto'!C111+'Metas por Proyecto'!C124+'Metas por Proyecto'!C130+'Metas por Proyecto'!C134+'Metas por Proyecto'!C139+'Metas por Proyecto'!C144+'Metas por Proyecto'!C150+'Metas por Proyecto'!C156+'Metas por Proyecto'!C163+'Metas por Proyecto'!C167</f>
        <v>4763.68</v>
      </c>
      <c r="D9" s="261">
        <f>'Metas por Proyecto'!D36+'Metas por Proyecto'!D41+'Metas por Proyecto'!D47+'Metas por Proyecto'!D53+'Metas por Proyecto'!D61+'Metas por Proyecto'!D67+'Metas por Proyecto'!D70+'Metas por Proyecto'!D71+'Metas por Proyecto'!D73+'Metas por Proyecto'!D76+'Metas por Proyecto'!D88+'Metas por Proyecto'!D93+'Metas por Proyecto'!D99+'Metas por Proyecto'!D111+'Metas por Proyecto'!D124+'Metas por Proyecto'!D130+'Metas por Proyecto'!D134+'Metas por Proyecto'!D139+'Metas por Proyecto'!D144+'Metas por Proyecto'!D150+'Metas por Proyecto'!D156+'Metas por Proyecto'!D163+'Metas por Proyecto'!D167</f>
        <v>396.63937379999993</v>
      </c>
      <c r="E9" s="261">
        <f>'Metas por Proyecto'!F36+'Metas por Proyecto'!F41+'Metas por Proyecto'!F47+'Metas por Proyecto'!F53+'Metas por Proyecto'!F61+'Metas por Proyecto'!F67+'Metas por Proyecto'!F70+'Metas por Proyecto'!F71+'Metas por Proyecto'!F73+'Metas por Proyecto'!F76+'Metas por Proyecto'!F88+'Metas por Proyecto'!F93+'Metas por Proyecto'!F99+'Metas por Proyecto'!F111+'Metas por Proyecto'!F124+'Metas por Proyecto'!F130+'Metas por Proyecto'!F134+'Metas por Proyecto'!F139+'Metas por Proyecto'!F144+'Metas por Proyecto'!F150+'Metas por Proyecto'!F156+'Metas por Proyecto'!F163+'Metas por Proyecto'!F167</f>
        <v>396.63937379999993</v>
      </c>
      <c r="F9" s="261">
        <f>'Metas por Proyecto'!H36+'Metas por Proyecto'!H41+'Metas por Proyecto'!H47+'Metas por Proyecto'!H53+'Metas por Proyecto'!H61+'Metas por Proyecto'!H67+'Metas por Proyecto'!H70+'Metas por Proyecto'!H71+'Metas por Proyecto'!H73+'Metas por Proyecto'!H76+'Metas por Proyecto'!H88+'Metas por Proyecto'!H93+'Metas por Proyecto'!H99+'Metas por Proyecto'!H111+'Metas por Proyecto'!H124+'Metas por Proyecto'!H130+'Metas por Proyecto'!H134+'Metas por Proyecto'!H139+'Metas por Proyecto'!H144+'Metas por Proyecto'!H150+'Metas por Proyecto'!H156+'Metas por Proyecto'!H163+'Metas por Proyecto'!H167</f>
        <v>400.63937379999993</v>
      </c>
      <c r="G9" s="261">
        <f>'Metas por Proyecto'!J36+'Metas por Proyecto'!J41+'Metas por Proyecto'!J47+'Metas por Proyecto'!J53+'Metas por Proyecto'!J61+'Metas por Proyecto'!J67+'Metas por Proyecto'!J70+'Metas por Proyecto'!J71+'Metas por Proyecto'!J73+'Metas por Proyecto'!J76+'Metas por Proyecto'!J88+'Metas por Proyecto'!J93+'Metas por Proyecto'!J99+'Metas por Proyecto'!J111+'Metas por Proyecto'!J124+'Metas por Proyecto'!J130+'Metas por Proyecto'!J134+'Metas por Proyecto'!J139+'Metas por Proyecto'!J144+'Metas por Proyecto'!J150+'Metas por Proyecto'!J156+'Metas por Proyecto'!J163+'Metas por Proyecto'!J167</f>
        <v>396.63937379999993</v>
      </c>
      <c r="H9" s="261">
        <f>'Metas por Proyecto'!L36+'Metas por Proyecto'!L41+'Metas por Proyecto'!L47+'Metas por Proyecto'!L53+'Metas por Proyecto'!L61+'Metas por Proyecto'!L67+'Metas por Proyecto'!L70+'Metas por Proyecto'!L71+'Metas por Proyecto'!L73+'Metas por Proyecto'!L76+'Metas por Proyecto'!L88+'Metas por Proyecto'!L93+'Metas por Proyecto'!L99+'Metas por Proyecto'!L111+'Metas por Proyecto'!L124+'Metas por Proyecto'!L130+'Metas por Proyecto'!L134+'Metas por Proyecto'!L139+'Metas por Proyecto'!L144+'Metas por Proyecto'!L150+'Metas por Proyecto'!L156+'Metas por Proyecto'!L163+'Metas por Proyecto'!L167</f>
        <v>396.63937379999993</v>
      </c>
      <c r="I9" s="261">
        <f>'Metas por Proyecto'!N36+'Metas por Proyecto'!N41+'Metas por Proyecto'!N47+'Metas por Proyecto'!N53+'Metas por Proyecto'!N61+'Metas por Proyecto'!N67+'Metas por Proyecto'!N70+'Metas por Proyecto'!N71+'Metas por Proyecto'!N73+'Metas por Proyecto'!N76+'Metas por Proyecto'!N88+'Metas por Proyecto'!N93+'Metas por Proyecto'!N99+'Metas por Proyecto'!N111+'Metas por Proyecto'!N124+'Metas por Proyecto'!N130+'Metas por Proyecto'!N134+'Metas por Proyecto'!N139+'Metas por Proyecto'!N144+'Metas por Proyecto'!N150+'Metas por Proyecto'!N156+'Metas por Proyecto'!N163+'Metas por Proyecto'!N167</f>
        <v>396.63937379999993</v>
      </c>
      <c r="J9" s="261">
        <f>'Metas por Proyecto'!P36+'Metas por Proyecto'!P41+'Metas por Proyecto'!P47+'Metas por Proyecto'!P53+'Metas por Proyecto'!P61+'Metas por Proyecto'!P67+'Metas por Proyecto'!P70+'Metas por Proyecto'!P71+'Metas por Proyecto'!P73+'Metas por Proyecto'!P76+'Metas por Proyecto'!P88+'Metas por Proyecto'!P93+'Metas por Proyecto'!P99+'Metas por Proyecto'!P111+'Metas por Proyecto'!P124+'Metas por Proyecto'!P130+'Metas por Proyecto'!P134+'Metas por Proyecto'!P139+'Metas por Proyecto'!P144+'Metas por Proyecto'!P150+'Metas por Proyecto'!P156+'Metas por Proyecto'!P163+'Metas por Proyecto'!P167</f>
        <v>396.63937379999993</v>
      </c>
      <c r="K9" s="261">
        <f>'Metas por Proyecto'!R36+'Metas por Proyecto'!R41+'Metas por Proyecto'!R47+'Metas por Proyecto'!R53+'Metas por Proyecto'!R61+'Metas por Proyecto'!R67+'Metas por Proyecto'!R70+'Metas por Proyecto'!R71+'Metas por Proyecto'!R73+'Metas por Proyecto'!R76+'Metas por Proyecto'!R88+'Metas por Proyecto'!R93+'Metas por Proyecto'!R99+'Metas por Proyecto'!R111+'Metas por Proyecto'!R124+'Metas por Proyecto'!R130+'Metas por Proyecto'!R134+'Metas por Proyecto'!R139+'Metas por Proyecto'!R144+'Metas por Proyecto'!R150+'Metas por Proyecto'!R156+'Metas por Proyecto'!R163+'Metas por Proyecto'!R167</f>
        <v>396.63937379999993</v>
      </c>
      <c r="L9" s="261">
        <f>'Metas por Proyecto'!T36+'Metas por Proyecto'!T41+'Metas por Proyecto'!T47+'Metas por Proyecto'!T53+'Metas por Proyecto'!T61+'Metas por Proyecto'!T67+'Metas por Proyecto'!T70+'Metas por Proyecto'!T71+'Metas por Proyecto'!T73+'Metas por Proyecto'!T76+'Metas por Proyecto'!T88+'Metas por Proyecto'!T93+'Metas por Proyecto'!T99+'Metas por Proyecto'!T111+'Metas por Proyecto'!T124+'Metas por Proyecto'!T130+'Metas por Proyecto'!T134+'Metas por Proyecto'!T139+'Metas por Proyecto'!T144+'Metas por Proyecto'!T150+'Metas por Proyecto'!T156+'Metas por Proyecto'!T163+'Metas por Proyecto'!T167</f>
        <v>396.63937379999993</v>
      </c>
      <c r="M9" s="261">
        <f>'Metas por Proyecto'!V36+'Metas por Proyecto'!V41+'Metas por Proyecto'!V47+'Metas por Proyecto'!V53+'Metas por Proyecto'!V61+'Metas por Proyecto'!V67+'Metas por Proyecto'!V70+'Metas por Proyecto'!V71+'Metas por Proyecto'!V73+'Metas por Proyecto'!V76+'Metas por Proyecto'!V88+'Metas por Proyecto'!V93+'Metas por Proyecto'!V99+'Metas por Proyecto'!V111+'Metas por Proyecto'!V124+'Metas por Proyecto'!V130+'Metas por Proyecto'!V134+'Metas por Proyecto'!V139+'Metas por Proyecto'!V144+'Metas por Proyecto'!V150+'Metas por Proyecto'!V156+'Metas por Proyecto'!V163+'Metas por Proyecto'!V167</f>
        <v>396.63937379999993</v>
      </c>
      <c r="N9" s="261">
        <f>'Metas por Proyecto'!X36+'Metas por Proyecto'!X41+'Metas por Proyecto'!X47+'Metas por Proyecto'!X53+'Metas por Proyecto'!X61+'Metas por Proyecto'!X67+'Metas por Proyecto'!X70+'Metas por Proyecto'!X71+'Metas por Proyecto'!X73+'Metas por Proyecto'!X76+'Metas por Proyecto'!X88+'Metas por Proyecto'!X93+'Metas por Proyecto'!X99+'Metas por Proyecto'!X111+'Metas por Proyecto'!X124+'Metas por Proyecto'!X130+'Metas por Proyecto'!X134+'Metas por Proyecto'!X139+'Metas por Proyecto'!X144+'Metas por Proyecto'!X150+'Metas por Proyecto'!X156+'Metas por Proyecto'!X163+'Metas por Proyecto'!X167</f>
        <v>396.63937379999993</v>
      </c>
      <c r="O9" s="261">
        <f>'Metas por Proyecto'!Z36+'Metas por Proyecto'!Z41+'Metas por Proyecto'!Z47+'Metas por Proyecto'!Z53+'Metas por Proyecto'!Z61+'Metas por Proyecto'!Z67+'Metas por Proyecto'!Z70+'Metas por Proyecto'!Z71+'Metas por Proyecto'!Z73+'Metas por Proyecto'!Z76+'Metas por Proyecto'!Z88+'Metas por Proyecto'!Z93+'Metas por Proyecto'!Z99+'Metas por Proyecto'!Z111+'Metas por Proyecto'!Z124+'Metas por Proyecto'!Z130+'Metas por Proyecto'!Z134+'Metas por Proyecto'!Z139+'Metas por Proyecto'!Z144+'Metas por Proyecto'!Z150+'Metas por Proyecto'!Z156+'Metas por Proyecto'!Z163+'Metas por Proyecto'!Z167</f>
        <v>396.63937379999993</v>
      </c>
      <c r="P9" s="261">
        <f>SUM(D9:F9)</f>
        <v>1193.9181213999998</v>
      </c>
      <c r="Q9" s="341">
        <f>396.64*3</f>
        <v>1189.92</v>
      </c>
      <c r="R9" s="261">
        <f>SUM(G9:I9)</f>
        <v>1189.9181213999998</v>
      </c>
      <c r="S9" s="341">
        <f>396.64*3</f>
        <v>1189.92</v>
      </c>
      <c r="T9" s="261">
        <f>SUM(J9:L9)</f>
        <v>1189.9181213999998</v>
      </c>
      <c r="U9" s="341">
        <f>+'Metas por Proyecto'!Q36+'Metas por Proyecto'!S36+'Metas por Proyecto'!U36+'Metas por Proyecto'!Q41+'Metas por Proyecto'!S41+'Metas por Proyecto'!U41+'Metas por Proyecto'!Q47+'Metas por Proyecto'!S47+'Metas por Proyecto'!U47+'Metas por Proyecto'!Q53+'Metas por Proyecto'!S53+'Metas por Proyecto'!U53++'Metas por Proyecto'!Q61+'Metas por Proyecto'!S61+'Metas por Proyecto'!U61+'Metas por Proyecto'!Q99+'Metas por Proyecto'!S99+'Metas por Proyecto'!U99+'Metas por Proyecto'!Q111+'Metas por Proyecto'!S111+'Metas por Proyecto'!U111+'Metas por Proyecto'!Q124+'Metas por Proyecto'!S124+'Metas por Proyecto'!U124+'Metas por Proyecto'!Q130+'Metas por Proyecto'!S130+'Metas por Proyecto'!U130+'Metas por Proyecto'!Q134+'Metas por Proyecto'!S134+'Metas por Proyecto'!U134+'Metas por Proyecto'!Q139+'Metas por Proyecto'!S139+'Metas por Proyecto'!U139+'Metas por Proyecto'!Q144+'Metas por Proyecto'!S144+'Metas por Proyecto'!U144+'Metas por Proyecto'!Q150+'Metas por Proyecto'!S150+'Metas por Proyecto'!U150+'Metas por Proyecto'!Q156+'Metas por Proyecto'!S156+'Metas por Proyecto'!Q163+'Metas por Proyecto'!S163+'Metas por Proyecto'!U163+'Metas por Proyecto'!Q167+'Metas por Proyecto'!S167+'Metas por Proyecto'!U167</f>
        <v>869.3599999999999</v>
      </c>
      <c r="V9" s="261">
        <f>SUM(M9:O9)</f>
        <v>1189.9181213999998</v>
      </c>
      <c r="W9" s="261"/>
    </row>
    <row r="10" spans="1:23" s="62" customFormat="1" ht="12.75">
      <c r="A10" s="267" t="s">
        <v>548</v>
      </c>
      <c r="B10" s="268" t="s">
        <v>230</v>
      </c>
      <c r="C10" s="262">
        <f>'Metas por Proyecto'!C38+'Metas por Proyecto'!C56+'Metas por Proyecto'!C59+'Metas por Proyecto'!C95+'Metas por Proyecto'!C96+'Metas por Proyecto'!C98+'Metas por Proyecto'!C127+'Metas por Proyecto'!C137+'Metas por Proyecto'!C146+'Metas por Proyecto'!C148+'Metas por Proyecto'!C149+'Metas por Proyecto'!C162+'Metas por Proyecto'!C166+'Metas por Proyecto'!C49+'Metas por Proyecto'!C69+'Metas por Proyecto'!C102+'Metas por Proyecto'!C103+'Metas por Proyecto'!C104+'Metas por Proyecto'!C105+'Metas por Proyecto'!C106+'Metas por Proyecto'!C107+'Metas por Proyecto'!C108+'Metas por Proyecto'!C133+'Metas por Proyecto'!C142+'Metas por Proyecto'!C147+'Metas por Proyecto'!C155+'Metas por Proyecto'!C158</f>
        <v>254.54999999999998</v>
      </c>
      <c r="D10" s="262">
        <f>'Metas por Proyecto'!D38+'Metas por Proyecto'!D56+'Metas por Proyecto'!D59+'Metas por Proyecto'!D95+'Metas por Proyecto'!D96+'Metas por Proyecto'!D98+'Metas por Proyecto'!D127+'Metas por Proyecto'!D137+'Metas por Proyecto'!D146+'Metas por Proyecto'!D148+'Metas por Proyecto'!D149+'Metas por Proyecto'!D162+'Metas por Proyecto'!D166+'Metas por Proyecto'!D49+'Metas por Proyecto'!D69+'Metas por Proyecto'!D102+'Metas por Proyecto'!D103+'Metas por Proyecto'!D104+'Metas por Proyecto'!D105+'Metas por Proyecto'!D106+'Metas por Proyecto'!D107+'Metas por Proyecto'!D108+'Metas por Proyecto'!D133+'Metas por Proyecto'!D142+'Metas por Proyecto'!D147+'Metas por Proyecto'!D155+'Metas por Proyecto'!D158</f>
        <v>1.2</v>
      </c>
      <c r="E10" s="262">
        <f>'Metas por Proyecto'!F38+'Metas por Proyecto'!F56+'Metas por Proyecto'!F59+'Metas por Proyecto'!F95+'Metas por Proyecto'!F96+'Metas por Proyecto'!F98+'Metas por Proyecto'!F127+'Metas por Proyecto'!F137+'Metas por Proyecto'!F146+'Metas por Proyecto'!F148+'Metas por Proyecto'!F149+'Metas por Proyecto'!F162+'Metas por Proyecto'!F166+'Metas por Proyecto'!F49+'Metas por Proyecto'!F69+'Metas por Proyecto'!F102+'Metas por Proyecto'!F103+'Metas por Proyecto'!F104+'Metas por Proyecto'!F105+'Metas por Proyecto'!F106+'Metas por Proyecto'!F107+'Metas por Proyecto'!F108+'Metas por Proyecto'!F133+'Metas por Proyecto'!F142+'Metas por Proyecto'!F147+'Metas por Proyecto'!F155+'Metas por Proyecto'!F158</f>
        <v>0</v>
      </c>
      <c r="F10" s="262">
        <f>'Metas por Proyecto'!H38+'Metas por Proyecto'!H56+'Metas por Proyecto'!H59+'Metas por Proyecto'!H95+'Metas por Proyecto'!H96+'Metas por Proyecto'!H98+'Metas por Proyecto'!H127+'Metas por Proyecto'!H137+'Metas por Proyecto'!H146+'Metas por Proyecto'!H148+'Metas por Proyecto'!H149+'Metas por Proyecto'!H162+'Metas por Proyecto'!H166+'Metas por Proyecto'!H49+'Metas por Proyecto'!H69+'Metas por Proyecto'!H102+'Metas por Proyecto'!H103+'Metas por Proyecto'!H104+'Metas por Proyecto'!H105+'Metas por Proyecto'!H106+'Metas por Proyecto'!H107+'Metas por Proyecto'!H108+'Metas por Proyecto'!H133+'Metas por Proyecto'!H142+'Metas por Proyecto'!H147+'Metas por Proyecto'!H155+'Metas por Proyecto'!H158</f>
        <v>20.689999999999998</v>
      </c>
      <c r="G10" s="262">
        <f>'Metas por Proyecto'!J38+'Metas por Proyecto'!J56+'Metas por Proyecto'!J59+'Metas por Proyecto'!J95+'Metas por Proyecto'!J96+'Metas por Proyecto'!J98+'Metas por Proyecto'!J127+'Metas por Proyecto'!J137+'Metas por Proyecto'!J146+'Metas por Proyecto'!J148+'Metas por Proyecto'!J149+'Metas por Proyecto'!J162+'Metas por Proyecto'!J166+'Metas por Proyecto'!J49+'Metas por Proyecto'!J69+'Metas por Proyecto'!J102+'Metas por Proyecto'!J103+'Metas por Proyecto'!J104+'Metas por Proyecto'!J105+'Metas por Proyecto'!J106+'Metas por Proyecto'!J107+'Metas por Proyecto'!J108+'Metas por Proyecto'!J133+'Metas por Proyecto'!J142+'Metas por Proyecto'!J147+'Metas por Proyecto'!J155+'Metas por Proyecto'!J158</f>
        <v>0</v>
      </c>
      <c r="H10" s="262">
        <f>'Metas por Proyecto'!L38+'Metas por Proyecto'!L56+'Metas por Proyecto'!L59+'Metas por Proyecto'!L95+'Metas por Proyecto'!L96+'Metas por Proyecto'!L98+'Metas por Proyecto'!L127+'Metas por Proyecto'!L137+'Metas por Proyecto'!L146+'Metas por Proyecto'!L148+'Metas por Proyecto'!L149+'Metas por Proyecto'!L162+'Metas por Proyecto'!L166+'Metas por Proyecto'!L49+'Metas por Proyecto'!L69+'Metas por Proyecto'!L102+'Metas por Proyecto'!L103+'Metas por Proyecto'!L104+'Metas por Proyecto'!L105+'Metas por Proyecto'!L106+'Metas por Proyecto'!L107+'Metas por Proyecto'!L108+'Metas por Proyecto'!L133+'Metas por Proyecto'!L142+'Metas por Proyecto'!L147+'Metas por Proyecto'!L155+'Metas por Proyecto'!L158</f>
        <v>0</v>
      </c>
      <c r="I10" s="262">
        <f>'Metas por Proyecto'!N38+'Metas por Proyecto'!N56+'Metas por Proyecto'!N59+'Metas por Proyecto'!N95+'Metas por Proyecto'!N96+'Metas por Proyecto'!N98+'Metas por Proyecto'!N127+'Metas por Proyecto'!N137+'Metas por Proyecto'!N146+'Metas por Proyecto'!N148+'Metas por Proyecto'!N149+'Metas por Proyecto'!N162+'Metas por Proyecto'!N166+'Metas por Proyecto'!N49+'Metas por Proyecto'!N69+'Metas por Proyecto'!N102+'Metas por Proyecto'!N103+'Metas por Proyecto'!N104+'Metas por Proyecto'!N105+'Metas por Proyecto'!N106+'Metas por Proyecto'!N107+'Metas por Proyecto'!N108+'Metas por Proyecto'!N133+'Metas por Proyecto'!N142+'Metas por Proyecto'!N147+'Metas por Proyecto'!N155+'Metas por Proyecto'!N158</f>
        <v>65.108</v>
      </c>
      <c r="J10" s="262">
        <f>'Metas por Proyecto'!P38+'Metas por Proyecto'!P56+'Metas por Proyecto'!P59+'Metas por Proyecto'!P95+'Metas por Proyecto'!P96+'Metas por Proyecto'!P98+'Metas por Proyecto'!P127+'Metas por Proyecto'!P137+'Metas por Proyecto'!P146+'Metas por Proyecto'!P148+'Metas por Proyecto'!P149+'Metas por Proyecto'!P162+'Metas por Proyecto'!P166+'Metas por Proyecto'!P49+'Metas por Proyecto'!P69+'Metas por Proyecto'!P102+'Metas por Proyecto'!P103+'Metas por Proyecto'!P104+'Metas por Proyecto'!P105+'Metas por Proyecto'!P106+'Metas por Proyecto'!P107+'Metas por Proyecto'!P108+'Metas por Proyecto'!P133+'Metas por Proyecto'!P142+'Metas por Proyecto'!P147+'Metas por Proyecto'!P155+'Metas por Proyecto'!P158</f>
        <v>0</v>
      </c>
      <c r="K10" s="262">
        <f>'Metas por Proyecto'!R38+'Metas por Proyecto'!R56+'Metas por Proyecto'!R59+'Metas por Proyecto'!R95+'Metas por Proyecto'!R96+'Metas por Proyecto'!R98+'Metas por Proyecto'!R127+'Metas por Proyecto'!R137+'Metas por Proyecto'!R146+'Metas por Proyecto'!R148+'Metas por Proyecto'!R149+'Metas por Proyecto'!R162+'Metas por Proyecto'!R166+'Metas por Proyecto'!R49+'Metas por Proyecto'!R69+'Metas por Proyecto'!R102+'Metas por Proyecto'!R103+'Metas por Proyecto'!R104+'Metas por Proyecto'!R105+'Metas por Proyecto'!R106+'Metas por Proyecto'!R107+'Metas por Proyecto'!R108+'Metas por Proyecto'!R133+'Metas por Proyecto'!R142+'Metas por Proyecto'!R147+'Metas por Proyecto'!R155+'Metas por Proyecto'!R158</f>
        <v>0</v>
      </c>
      <c r="L10" s="262">
        <f>'Metas por Proyecto'!T38+'Metas por Proyecto'!T56+'Metas por Proyecto'!T59+'Metas por Proyecto'!T95+'Metas por Proyecto'!T96+'Metas por Proyecto'!T98+'Metas por Proyecto'!T127+'Metas por Proyecto'!T137+'Metas por Proyecto'!T146+'Metas por Proyecto'!T148+'Metas por Proyecto'!T149+'Metas por Proyecto'!T162+'Metas por Proyecto'!T166+'Metas por Proyecto'!T49+'Metas por Proyecto'!T69+'Metas por Proyecto'!T102+'Metas por Proyecto'!T103+'Metas por Proyecto'!T104+'Metas por Proyecto'!T105+'Metas por Proyecto'!T106+'Metas por Proyecto'!T107+'Metas por Proyecto'!T108+'Metas por Proyecto'!T133+'Metas por Proyecto'!T142+'Metas por Proyecto'!T147+'Metas por Proyecto'!T155+'Metas por Proyecto'!T158</f>
        <v>67.48</v>
      </c>
      <c r="M10" s="262">
        <f>'Metas por Proyecto'!V38+'Metas por Proyecto'!V56+'Metas por Proyecto'!V59+'Metas por Proyecto'!V95+'Metas por Proyecto'!V96+'Metas por Proyecto'!V98+'Metas por Proyecto'!V127+'Metas por Proyecto'!V137+'Metas por Proyecto'!V146+'Metas por Proyecto'!V148+'Metas por Proyecto'!V149+'Metas por Proyecto'!V162+'Metas por Proyecto'!V166+'Metas por Proyecto'!V49+'Metas por Proyecto'!V69+'Metas por Proyecto'!V102+'Metas por Proyecto'!V103+'Metas por Proyecto'!V104+'Metas por Proyecto'!V105+'Metas por Proyecto'!V106+'Metas por Proyecto'!V107+'Metas por Proyecto'!V108+'Metas por Proyecto'!V133+'Metas por Proyecto'!V142+'Metas por Proyecto'!V147+'Metas por Proyecto'!V155+'Metas por Proyecto'!V158</f>
        <v>1</v>
      </c>
      <c r="N10" s="262">
        <f>'Metas por Proyecto'!X38+'Metas por Proyecto'!X56+'Metas por Proyecto'!X59+'Metas por Proyecto'!X95+'Metas por Proyecto'!X96+'Metas por Proyecto'!X98+'Metas por Proyecto'!X127+'Metas por Proyecto'!X137+'Metas por Proyecto'!X146+'Metas por Proyecto'!X148+'Metas por Proyecto'!X149+'Metas por Proyecto'!X162+'Metas por Proyecto'!X166+'Metas por Proyecto'!X49+'Metas por Proyecto'!X69+'Metas por Proyecto'!X102+'Metas por Proyecto'!X103+'Metas por Proyecto'!X104+'Metas por Proyecto'!X105+'Metas por Proyecto'!X106+'Metas por Proyecto'!X107+'Metas por Proyecto'!X108+'Metas por Proyecto'!X133+'Metas por Proyecto'!X142+'Metas por Proyecto'!X147+'Metas por Proyecto'!X155+'Metas por Proyecto'!X158</f>
        <v>1</v>
      </c>
      <c r="O10" s="262">
        <f>'Metas por Proyecto'!Z38+'Metas por Proyecto'!Z56+'Metas por Proyecto'!Z59+'Metas por Proyecto'!Z95+'Metas por Proyecto'!Z96+'Metas por Proyecto'!Z98+'Metas por Proyecto'!Z127+'Metas por Proyecto'!Z137+'Metas por Proyecto'!Z146+'Metas por Proyecto'!Z148+'Metas por Proyecto'!Z149+'Metas por Proyecto'!Z162+'Metas por Proyecto'!Z166+'Metas por Proyecto'!Z49+'Metas por Proyecto'!Z69+'Metas por Proyecto'!Z102+'Metas por Proyecto'!Z103+'Metas por Proyecto'!Z104+'Metas por Proyecto'!Z105+'Metas por Proyecto'!Z106+'Metas por Proyecto'!Z107+'Metas por Proyecto'!Z108+'Metas por Proyecto'!Z133+'Metas por Proyecto'!Z142+'Metas por Proyecto'!Z147+'Metas por Proyecto'!Z155+'Metas por Proyecto'!Z158</f>
        <v>98.07</v>
      </c>
      <c r="P10" s="262">
        <f aca="true" t="shared" si="0" ref="P10:P20">SUM(D10:F10)</f>
        <v>21.889999999999997</v>
      </c>
      <c r="Q10" s="342">
        <v>49.79</v>
      </c>
      <c r="R10" s="262">
        <f aca="true" t="shared" si="1" ref="R10:R20">SUM(G10:I10)</f>
        <v>65.108</v>
      </c>
      <c r="S10" s="342">
        <v>43.36</v>
      </c>
      <c r="T10" s="262">
        <f aca="true" t="shared" si="2" ref="T10:T20">SUM(J10:L10)</f>
        <v>67.48</v>
      </c>
      <c r="U10" s="342">
        <f>+'Metas por Proyecto'!Q38+'Metas por Proyecto'!S38+'Metas por Proyecto'!U38+'Metas por Proyecto'!Q49+'Metas por Proyecto'!S49+'Metas por Proyecto'!U49+'Metas por Proyecto'!Q56+'Metas por Proyecto'!S56+'Metas por Proyecto'!U56+'Metas por Proyecto'!Q69+'Metas por Proyecto'!S69+'Metas por Proyecto'!U69+'Metas por Proyecto'!Q90+'Metas por Proyecto'!S90+'Metas por Proyecto'!U90+'Metas por Proyecto'!Q91+'Metas por Proyecto'!S91+'Metas por Proyecto'!U91+'Metas por Proyecto'!Q95+'Metas por Proyecto'!S95+'Metas por Proyecto'!U95+'Metas por Proyecto'!Q96+'Metas por Proyecto'!S96+'Metas por Proyecto'!U96+'Metas por Proyecto'!Q98+'Metas por Proyecto'!S98+'Metas por Proyecto'!U98+'Metas por Proyecto'!Q102+'Metas por Proyecto'!S103+'Metas por Proyecto'!U104+'Metas por Proyecto'!Q127+'Metas por Proyecto'!S127+'Metas por Proyecto'!U127+'Metas por Proyecto'!Q133+'Metas por Proyecto'!S133+'Metas por Proyecto'!U133+'Metas por Proyecto'!Q137+'Metas por Proyecto'!S137+'Metas por Proyecto'!U137+'Metas por Proyecto'!Q142+'Metas por Proyecto'!S142+'Metas por Proyecto'!U142+'Metas por Proyecto'!Q146+'Metas por Proyecto'!S146+'Metas por Proyecto'!U146+'Metas por Proyecto'!Q147+'Metas por Proyecto'!S147+'Metas por Proyecto'!U147+'Metas por Proyecto'!Q148+'Metas por Proyecto'!S148+'Metas por Proyecto'!U148+'Metas por Proyecto'!Q149+'Metas por Proyecto'!S149+'Metas por Proyecto'!U149+'Metas por Proyecto'!Q155+'Metas por Proyecto'!S155+'Metas por Proyecto'!U155+'Metas por Proyecto'!Q158+'Metas por Proyecto'!S158+'Metas por Proyecto'!U158+'Metas por Proyecto'!Q162+'Metas por Proyecto'!S162+'Metas por Proyecto'!U162+'Metas por Proyecto'!Q166+'Metas por Proyecto'!S166+'Metas por Proyecto'!U166</f>
        <v>38.72</v>
      </c>
      <c r="V10" s="262">
        <f aca="true" t="shared" si="3" ref="V10:V20">SUM(M10:O10)</f>
        <v>100.07</v>
      </c>
      <c r="W10" s="262"/>
    </row>
    <row r="11" spans="1:23" s="62" customFormat="1" ht="12.75">
      <c r="A11" s="267" t="s">
        <v>461</v>
      </c>
      <c r="B11" s="268" t="s">
        <v>342</v>
      </c>
      <c r="C11" s="263">
        <f>'Metas por Proyecto'!C39+'Metas por Proyecto'!C40+'Metas por Proyecto'!C66+'Metas por Proyecto'!C78+'Metas por Proyecto'!C92+'Metas por Proyecto'!C117</f>
        <v>10</v>
      </c>
      <c r="D11" s="263">
        <f>'Metas por Proyecto'!D39+'Metas por Proyecto'!D40+'Metas por Proyecto'!D66+'Metas por Proyecto'!D78+'Metas por Proyecto'!D92+'Metas por Proyecto'!D117</f>
        <v>0</v>
      </c>
      <c r="E11" s="263">
        <f>'Metas por Proyecto'!F39+'Metas por Proyecto'!F40+'Metas por Proyecto'!F66+'Metas por Proyecto'!F78+'Metas por Proyecto'!F92+'Metas por Proyecto'!F117</f>
        <v>0</v>
      </c>
      <c r="F11" s="263">
        <f>'Metas por Proyecto'!H39+'Metas por Proyecto'!H40+'Metas por Proyecto'!H66+'Metas por Proyecto'!H78+'Metas por Proyecto'!H92+'Metas por Proyecto'!H117</f>
        <v>0.8</v>
      </c>
      <c r="G11" s="263">
        <f>'Metas por Proyecto'!J39+'Metas por Proyecto'!J40+'Metas por Proyecto'!J66+'Metas por Proyecto'!J78+'Metas por Proyecto'!J92+'Metas por Proyecto'!J117</f>
        <v>0</v>
      </c>
      <c r="H11" s="263">
        <f>'Metas por Proyecto'!L39+'Metas por Proyecto'!L40+'Metas por Proyecto'!L66+'Metas por Proyecto'!L78+'Metas por Proyecto'!L92+'Metas por Proyecto'!L117</f>
        <v>0</v>
      </c>
      <c r="I11" s="263">
        <f>'Metas por Proyecto'!N39+'Metas por Proyecto'!N40+'Metas por Proyecto'!N66+'Metas por Proyecto'!N78+'Metas por Proyecto'!N92+'Metas por Proyecto'!N117</f>
        <v>2.2</v>
      </c>
      <c r="J11" s="263">
        <f>'Metas por Proyecto'!P39+'Metas por Proyecto'!P40+'Metas por Proyecto'!P66+'Metas por Proyecto'!P78+'Metas por Proyecto'!P92+'Metas por Proyecto'!P117</f>
        <v>0</v>
      </c>
      <c r="K11" s="263">
        <f>'Metas por Proyecto'!R39+'Metas por Proyecto'!R40+'Metas por Proyecto'!R66+'Metas por Proyecto'!R78+'Metas por Proyecto'!R92+'Metas por Proyecto'!R117</f>
        <v>0</v>
      </c>
      <c r="L11" s="263">
        <f>'Metas por Proyecto'!T39+'Metas por Proyecto'!T40+'Metas por Proyecto'!T66+'Metas por Proyecto'!T78+'Metas por Proyecto'!T92+'Metas por Proyecto'!T117</f>
        <v>2</v>
      </c>
      <c r="M11" s="263">
        <f>'Metas por Proyecto'!V39+'Metas por Proyecto'!V40+'Metas por Proyecto'!V66+'Metas por Proyecto'!V78+'Metas por Proyecto'!V92+'Metas por Proyecto'!V117</f>
        <v>0</v>
      </c>
      <c r="N11" s="263">
        <f>'Metas por Proyecto'!X39+'Metas por Proyecto'!X40+'Metas por Proyecto'!X66+'Metas por Proyecto'!X78+'Metas por Proyecto'!X92+'Metas por Proyecto'!X117</f>
        <v>0</v>
      </c>
      <c r="O11" s="263">
        <f>'Metas por Proyecto'!Z39+'Metas por Proyecto'!Z40+'Metas por Proyecto'!Z66+'Metas por Proyecto'!Z78+'Metas por Proyecto'!Z92+'Metas por Proyecto'!Z117</f>
        <v>5</v>
      </c>
      <c r="P11" s="263">
        <f t="shared" si="0"/>
        <v>0.8</v>
      </c>
      <c r="Q11" s="343">
        <v>1</v>
      </c>
      <c r="R11" s="263">
        <f t="shared" si="1"/>
        <v>2.2</v>
      </c>
      <c r="S11" s="343">
        <v>2</v>
      </c>
      <c r="T11" s="263">
        <f t="shared" si="2"/>
        <v>2</v>
      </c>
      <c r="U11" s="343">
        <v>0</v>
      </c>
      <c r="V11" s="263">
        <f t="shared" si="3"/>
        <v>5</v>
      </c>
      <c r="W11" s="263"/>
    </row>
    <row r="12" spans="1:23" s="62" customFormat="1" ht="12.75">
      <c r="A12" s="267" t="s">
        <v>259</v>
      </c>
      <c r="B12" s="268" t="s">
        <v>230</v>
      </c>
      <c r="C12" s="262">
        <f>'Metas por Proyecto'!C42+'Metas por Proyecto'!C50+'Metas por Proyecto'!C57+'Metas por Proyecto'!C85+'Metas por Proyecto'!C86+'Metas por Proyecto'!C100+'Metas por Proyecto'!C110+'Metas por Proyecto'!C126+'Metas por Proyecto'!C132+'Metas por Proyecto'!C136+'Metas por Proyecto'!C141+'Metas por Proyecto'!C152+'Metas por Proyecto'!C165+'Metas por Proyecto'!C172</f>
        <v>221.03000000000003</v>
      </c>
      <c r="D12" s="262">
        <f>'Metas por Proyecto'!D42+'Metas por Proyecto'!D50+'Metas por Proyecto'!D57+'Metas por Proyecto'!D85+'Metas por Proyecto'!D86+'Metas por Proyecto'!D100+'Metas por Proyecto'!D110+'Metas por Proyecto'!D126+'Metas por Proyecto'!D132+'Metas por Proyecto'!D136+'Metas por Proyecto'!D141+'Metas por Proyecto'!D152+'Metas por Proyecto'!D165+'Metas por Proyecto'!D172</f>
        <v>0</v>
      </c>
      <c r="E12" s="262">
        <f>'Metas por Proyecto'!F42+'Metas por Proyecto'!F50+'Metas por Proyecto'!F57+'Metas por Proyecto'!F85+'Metas por Proyecto'!F86+'Metas por Proyecto'!F100+'Metas por Proyecto'!F110+'Metas por Proyecto'!F126+'Metas por Proyecto'!F132+'Metas por Proyecto'!F136+'Metas por Proyecto'!F141+'Metas por Proyecto'!F152+'Metas por Proyecto'!F165+'Metas por Proyecto'!F172</f>
        <v>0</v>
      </c>
      <c r="F12" s="262">
        <f>'Metas por Proyecto'!H42+'Metas por Proyecto'!H50+'Metas por Proyecto'!H57+'Metas por Proyecto'!H85+'Metas por Proyecto'!H86+'Metas por Proyecto'!H100+'Metas por Proyecto'!H110+'Metas por Proyecto'!H126+'Metas por Proyecto'!H132+'Metas por Proyecto'!H136+'Metas por Proyecto'!H141+'Metas por Proyecto'!H152+'Metas por Proyecto'!H165+'Metas por Proyecto'!H172</f>
        <v>49.64</v>
      </c>
      <c r="G12" s="262">
        <f>'Metas por Proyecto'!J42+'Metas por Proyecto'!J50+'Metas por Proyecto'!J57+'Metas por Proyecto'!J85+'Metas por Proyecto'!J86+'Metas por Proyecto'!J100+'Metas por Proyecto'!J110+'Metas por Proyecto'!J126+'Metas por Proyecto'!J132+'Metas por Proyecto'!J136+'Metas por Proyecto'!J141+'Metas por Proyecto'!J152+'Metas por Proyecto'!J165+'Metas por Proyecto'!J172</f>
        <v>0</v>
      </c>
      <c r="H12" s="262">
        <f>'Metas por Proyecto'!L42+'Metas por Proyecto'!L50+'Metas por Proyecto'!L57+'Metas por Proyecto'!L85+'Metas por Proyecto'!L86+'Metas por Proyecto'!L100+'Metas por Proyecto'!L110+'Metas por Proyecto'!L126+'Metas por Proyecto'!L132+'Metas por Proyecto'!L136+'Metas por Proyecto'!L141+'Metas por Proyecto'!L152+'Metas por Proyecto'!L165+'Metas por Proyecto'!L172</f>
        <v>0</v>
      </c>
      <c r="I12" s="262">
        <f>'Metas por Proyecto'!N42+'Metas por Proyecto'!N50+'Metas por Proyecto'!N57+'Metas por Proyecto'!N85+'Metas por Proyecto'!N86+'Metas por Proyecto'!N100+'Metas por Proyecto'!N110+'Metas por Proyecto'!N126+'Metas por Proyecto'!N132+'Metas por Proyecto'!N136+'Metas por Proyecto'!N141+'Metas por Proyecto'!N152+'Metas por Proyecto'!N165+'Metas por Proyecto'!N172</f>
        <v>50.64000000000001</v>
      </c>
      <c r="J12" s="262">
        <f>'Metas por Proyecto'!P42+'Metas por Proyecto'!P50+'Metas por Proyecto'!P57+'Metas por Proyecto'!P85+'Metas por Proyecto'!P86+'Metas por Proyecto'!P100+'Metas por Proyecto'!P110+'Metas por Proyecto'!P126+'Metas por Proyecto'!P132+'Metas por Proyecto'!P136+'Metas por Proyecto'!P141+'Metas por Proyecto'!P152+'Metas por Proyecto'!P165+'Metas por Proyecto'!P172</f>
        <v>0</v>
      </c>
      <c r="K12" s="262">
        <f>'Metas por Proyecto'!R42+'Metas por Proyecto'!R50+'Metas por Proyecto'!R57+'Metas por Proyecto'!R85+'Metas por Proyecto'!R86+'Metas por Proyecto'!R100+'Metas por Proyecto'!R110+'Metas por Proyecto'!R126+'Metas por Proyecto'!R132+'Metas por Proyecto'!R136+'Metas por Proyecto'!R141+'Metas por Proyecto'!R152+'Metas por Proyecto'!R165+'Metas por Proyecto'!R172</f>
        <v>3</v>
      </c>
      <c r="L12" s="262">
        <f>'Metas por Proyecto'!T42+'Metas por Proyecto'!T50+'Metas por Proyecto'!T57+'Metas por Proyecto'!T85+'Metas por Proyecto'!T86+'Metas por Proyecto'!T100+'Metas por Proyecto'!T110+'Metas por Proyecto'!T126+'Metas por Proyecto'!T132+'Metas por Proyecto'!T136+'Metas por Proyecto'!T141+'Metas por Proyecto'!T152+'Metas por Proyecto'!T165+'Metas por Proyecto'!T172</f>
        <v>34.17</v>
      </c>
      <c r="M12" s="262">
        <f>'Metas por Proyecto'!V42+'Metas por Proyecto'!V50+'Metas por Proyecto'!V57+'Metas por Proyecto'!V85+'Metas por Proyecto'!V86+'Metas por Proyecto'!V100+'Metas por Proyecto'!V110+'Metas por Proyecto'!V126+'Metas por Proyecto'!V132+'Metas por Proyecto'!V136+'Metas por Proyecto'!V141+'Metas por Proyecto'!V152+'Metas por Proyecto'!V165+'Metas por Proyecto'!V172</f>
        <v>3</v>
      </c>
      <c r="N12" s="262">
        <f>'Metas por Proyecto'!X42+'Metas por Proyecto'!X50+'Metas por Proyecto'!X57+'Metas por Proyecto'!X85+'Metas por Proyecto'!X86+'Metas por Proyecto'!X100+'Metas por Proyecto'!X110+'Metas por Proyecto'!X126+'Metas por Proyecto'!X132+'Metas por Proyecto'!X136+'Metas por Proyecto'!X141+'Metas por Proyecto'!X152+'Metas por Proyecto'!X165+'Metas por Proyecto'!X172</f>
        <v>3</v>
      </c>
      <c r="O12" s="262">
        <f>'Metas por Proyecto'!Z42+'Metas por Proyecto'!Z50+'Metas por Proyecto'!Z57+'Metas por Proyecto'!Z85+'Metas por Proyecto'!Z86+'Metas por Proyecto'!Z100+'Metas por Proyecto'!Z110+'Metas por Proyecto'!Z126+'Metas por Proyecto'!Z132+'Metas por Proyecto'!Z136+'Metas por Proyecto'!Z141+'Metas por Proyecto'!Z152+'Metas por Proyecto'!Z165+'Metas por Proyecto'!Z172</f>
        <v>77.58000000000001</v>
      </c>
      <c r="P12" s="262">
        <f t="shared" si="0"/>
        <v>49.64</v>
      </c>
      <c r="Q12" s="342">
        <v>56.12</v>
      </c>
      <c r="R12" s="262">
        <f t="shared" si="1"/>
        <v>50.64000000000001</v>
      </c>
      <c r="S12" s="342">
        <v>23.85</v>
      </c>
      <c r="T12" s="262">
        <f t="shared" si="2"/>
        <v>37.17</v>
      </c>
      <c r="U12" s="342">
        <f>+'Metas por Proyecto'!Q42+'Metas por Proyecto'!S42+'Metas por Proyecto'!U42+'Metas por Proyecto'!S57+'Metas por Proyecto'!Q85+'Metas por Proyecto'!S85+'Metas por Proyecto'!U85+'Metas por Proyecto'!Q141+'Metas por Proyecto'!Q152+'Metas por Proyecto'!U152</f>
        <v>40.480000000000004</v>
      </c>
      <c r="V12" s="262">
        <f t="shared" si="3"/>
        <v>83.58000000000001</v>
      </c>
      <c r="W12" s="262"/>
    </row>
    <row r="13" spans="1:23" s="62" customFormat="1" ht="12.75" hidden="1">
      <c r="A13" s="267" t="s">
        <v>463</v>
      </c>
      <c r="B13" s="268" t="s">
        <v>342</v>
      </c>
      <c r="C13" s="263">
        <v>4</v>
      </c>
      <c r="D13" s="263"/>
      <c r="E13" s="263"/>
      <c r="F13" s="263"/>
      <c r="G13" s="263"/>
      <c r="H13" s="263"/>
      <c r="I13" s="263"/>
      <c r="J13" s="263"/>
      <c r="K13" s="263"/>
      <c r="L13" s="263"/>
      <c r="M13" s="263"/>
      <c r="N13" s="263"/>
      <c r="O13" s="263"/>
      <c r="P13" s="263">
        <f t="shared" si="0"/>
        <v>0</v>
      </c>
      <c r="Q13" s="343"/>
      <c r="R13" s="263">
        <f t="shared" si="1"/>
        <v>0</v>
      </c>
      <c r="S13" s="343"/>
      <c r="T13" s="263">
        <f t="shared" si="2"/>
        <v>0</v>
      </c>
      <c r="U13" s="343"/>
      <c r="V13" s="263">
        <f t="shared" si="3"/>
        <v>0</v>
      </c>
      <c r="W13" s="263"/>
    </row>
    <row r="14" spans="1:23" s="62" customFormat="1" ht="12.75">
      <c r="A14" s="267" t="s">
        <v>464</v>
      </c>
      <c r="B14" s="268" t="s">
        <v>230</v>
      </c>
      <c r="C14" s="262">
        <f>'Metas por Proyecto'!C51+'Metas por Proyecto'!C64+'Metas por Proyecto'!C65+'Metas por Proyecto'!C77+'Metas por Proyecto'!C129+'Metas por Proyecto'!C138+'Metas por Proyecto'!C153+'Metas por Proyecto'!C154+'Metas por Proyecto'!C160</f>
        <v>15</v>
      </c>
      <c r="D14" s="262">
        <f>'Metas por Proyecto'!D51+'Metas por Proyecto'!D64+'Metas por Proyecto'!D65+'Metas por Proyecto'!D77+'Metas por Proyecto'!D129+'Metas por Proyecto'!D138+'Metas por Proyecto'!D153+'Metas por Proyecto'!D154+'Metas por Proyecto'!D160</f>
        <v>0</v>
      </c>
      <c r="E14" s="262">
        <f>'Metas por Proyecto'!F51+'Metas por Proyecto'!F64+'Metas por Proyecto'!F65+'Metas por Proyecto'!F77+'Metas por Proyecto'!F129+'Metas por Proyecto'!F138+'Metas por Proyecto'!F153+'Metas por Proyecto'!F154+'Metas por Proyecto'!F160</f>
        <v>2</v>
      </c>
      <c r="F14" s="262">
        <f>'Metas por Proyecto'!H51+'Metas por Proyecto'!H64+'Metas por Proyecto'!H65+'Metas por Proyecto'!H77+'Metas por Proyecto'!H129+'Metas por Proyecto'!H138+'Metas por Proyecto'!H153+'Metas por Proyecto'!H154+'Metas por Proyecto'!H160</f>
        <v>1.05</v>
      </c>
      <c r="G14" s="262">
        <f>'Metas por Proyecto'!J51+'Metas por Proyecto'!J64+'Metas por Proyecto'!J65+'Metas por Proyecto'!J77+'Metas por Proyecto'!J129+'Metas por Proyecto'!J138+'Metas por Proyecto'!J153+'Metas por Proyecto'!J154+'Metas por Proyecto'!J160</f>
        <v>1</v>
      </c>
      <c r="H14" s="262">
        <f>'Metas por Proyecto'!L51+'Metas por Proyecto'!L64+'Metas por Proyecto'!L65</f>
        <v>0</v>
      </c>
      <c r="I14" s="262">
        <f>'Metas por Proyecto'!N51+'Metas por Proyecto'!N64+'Metas por Proyecto'!N65+'Metas por Proyecto'!N77+'Metas por Proyecto'!N129+'Metas por Proyecto'!N138+'Metas por Proyecto'!N153+'Metas por Proyecto'!N154+'Metas por Proyecto'!N160</f>
        <v>0.55</v>
      </c>
      <c r="J14" s="262">
        <f>'Metas por Proyecto'!P51+'Metas por Proyecto'!P64+'Metas por Proyecto'!P65+'Metas por Proyecto'!P77+'Metas por Proyecto'!P129+'Metas por Proyecto'!P138+'Metas por Proyecto'!P153+'Metas por Proyecto'!P154+'Metas por Proyecto'!P160</f>
        <v>1</v>
      </c>
      <c r="K14" s="262">
        <f>'Metas por Proyecto'!R51+'Metas por Proyecto'!R64+'Metas por Proyecto'!R65+'Metas por Proyecto'!R77+'Metas por Proyecto'!R129+'Metas por Proyecto'!R138+'Metas por Proyecto'!R153+'Metas por Proyecto'!R154+'Metas por Proyecto'!R160</f>
        <v>0</v>
      </c>
      <c r="L14" s="262">
        <f>'Metas por Proyecto'!T51+'Metas por Proyecto'!T64+'Metas por Proyecto'!T65+'Metas por Proyecto'!T77+'Metas por Proyecto'!T129+'Metas por Proyecto'!T138+'Metas por Proyecto'!T153+'Metas por Proyecto'!T154+'Metas por Proyecto'!T160</f>
        <v>4.2</v>
      </c>
      <c r="M14" s="262">
        <f>'Metas por Proyecto'!V51+'Metas por Proyecto'!V64+'Metas por Proyecto'!V65+'Metas por Proyecto'!V77+'Metas por Proyecto'!V129+'Metas por Proyecto'!V138+'Metas por Proyecto'!V153+'Metas por Proyecto'!V154+'Metas por Proyecto'!V160</f>
        <v>0</v>
      </c>
      <c r="N14" s="262">
        <f>'Metas por Proyecto'!X51+'Metas por Proyecto'!X64+'Metas por Proyecto'!X65+'Metas por Proyecto'!X77+'Metas por Proyecto'!X129+'Metas por Proyecto'!X138+'Metas por Proyecto'!X153+'Metas por Proyecto'!X154+'Metas por Proyecto'!X160</f>
        <v>1</v>
      </c>
      <c r="O14" s="262">
        <f>'Metas por Proyecto'!Z51+'Metas por Proyecto'!Z64+'Metas por Proyecto'!Z65+'Metas por Proyecto'!Z77+'Metas por Proyecto'!Z129+'Metas por Proyecto'!Z138+'Metas por Proyecto'!Z153+'Metas por Proyecto'!Z154+'Metas por Proyecto'!Z160</f>
        <v>4.2</v>
      </c>
      <c r="P14" s="262">
        <f t="shared" si="0"/>
        <v>3.05</v>
      </c>
      <c r="Q14" s="342"/>
      <c r="R14" s="262">
        <f t="shared" si="1"/>
        <v>1.55</v>
      </c>
      <c r="S14" s="342">
        <v>1</v>
      </c>
      <c r="T14" s="262">
        <f t="shared" si="2"/>
        <v>5.2</v>
      </c>
      <c r="U14" s="343">
        <v>0</v>
      </c>
      <c r="V14" s="262">
        <f t="shared" si="3"/>
        <v>5.2</v>
      </c>
      <c r="W14" s="262"/>
    </row>
    <row r="15" spans="1:24" s="62" customFormat="1" ht="48">
      <c r="A15" s="267" t="s">
        <v>466</v>
      </c>
      <c r="B15" s="268" t="s">
        <v>342</v>
      </c>
      <c r="C15" s="263">
        <f>'Metas por Proyecto'!C52</f>
        <v>2</v>
      </c>
      <c r="D15" s="263">
        <f>'Metas por Proyecto'!D52</f>
        <v>0</v>
      </c>
      <c r="E15" s="263">
        <f>'Metas por Proyecto'!F52</f>
        <v>0</v>
      </c>
      <c r="F15" s="263">
        <f>'Metas por Proyecto'!H52</f>
        <v>0</v>
      </c>
      <c r="G15" s="263">
        <f>'Metas por Proyecto'!J52</f>
        <v>0</v>
      </c>
      <c r="H15" s="263">
        <f>'Metas por Proyecto'!L52</f>
        <v>0</v>
      </c>
      <c r="I15" s="263">
        <f>'Metas por Proyecto'!N52</f>
        <v>1</v>
      </c>
      <c r="J15" s="263">
        <f>'Metas por Proyecto'!P52</f>
        <v>0</v>
      </c>
      <c r="K15" s="263">
        <f>'Metas por Proyecto'!R52</f>
        <v>0</v>
      </c>
      <c r="L15" s="263">
        <f>'Metas por Proyecto'!T52</f>
        <v>0</v>
      </c>
      <c r="M15" s="263">
        <f>'Metas por Proyecto'!V52</f>
        <v>1</v>
      </c>
      <c r="N15" s="263">
        <f>'Metas por Proyecto'!X52</f>
        <v>0</v>
      </c>
      <c r="O15" s="263">
        <f>'Metas por Proyecto'!Z52</f>
        <v>0</v>
      </c>
      <c r="P15" s="263">
        <f t="shared" si="0"/>
        <v>0</v>
      </c>
      <c r="Q15" s="343">
        <v>0</v>
      </c>
      <c r="R15" s="263">
        <f t="shared" si="1"/>
        <v>1</v>
      </c>
      <c r="S15" s="343">
        <v>0</v>
      </c>
      <c r="T15" s="263">
        <f t="shared" si="2"/>
        <v>0</v>
      </c>
      <c r="U15" s="345">
        <v>0.7</v>
      </c>
      <c r="V15" s="263">
        <f t="shared" si="3"/>
        <v>1</v>
      </c>
      <c r="W15" s="263"/>
      <c r="X15" s="384" t="s">
        <v>647</v>
      </c>
    </row>
    <row r="16" spans="1:23" s="62" customFormat="1" ht="12.75">
      <c r="A16" s="267" t="s">
        <v>244</v>
      </c>
      <c r="B16" s="268" t="s">
        <v>342</v>
      </c>
      <c r="C16" s="263">
        <f>'Metas por Proyecto'!C60+'Metas por Proyecto'!C74</f>
        <v>58</v>
      </c>
      <c r="D16" s="263">
        <f>'Metas por Proyecto'!D60+'Metas por Proyecto'!D74</f>
        <v>0</v>
      </c>
      <c r="E16" s="263">
        <f>'Metas por Proyecto'!F60+'Metas por Proyecto'!F74</f>
        <v>0</v>
      </c>
      <c r="F16" s="263">
        <f>'Metas por Proyecto'!H60+'Metas por Proyecto'!H74</f>
        <v>0</v>
      </c>
      <c r="G16" s="263">
        <f>'Metas por Proyecto'!J60+'Metas por Proyecto'!J74</f>
        <v>0</v>
      </c>
      <c r="H16" s="263">
        <f>'Metas por Proyecto'!L60+'Metas por Proyecto'!L74</f>
        <v>0</v>
      </c>
      <c r="I16" s="263">
        <f>'Metas por Proyecto'!N60+'Metas por Proyecto'!N74</f>
        <v>27</v>
      </c>
      <c r="J16" s="263">
        <f>'Metas por Proyecto'!P60+'Metas por Proyecto'!P74</f>
        <v>0</v>
      </c>
      <c r="K16" s="263">
        <f>'Metas por Proyecto'!R60+'Metas por Proyecto'!R74</f>
        <v>0</v>
      </c>
      <c r="L16" s="263">
        <f>'Metas por Proyecto'!T60+'Metas por Proyecto'!T74</f>
        <v>0</v>
      </c>
      <c r="M16" s="263">
        <f>'Metas por Proyecto'!V60+'Metas por Proyecto'!V74</f>
        <v>0</v>
      </c>
      <c r="N16" s="263">
        <f>'Metas por Proyecto'!X60+'Metas por Proyecto'!X74</f>
        <v>0</v>
      </c>
      <c r="O16" s="263">
        <f>'Metas por Proyecto'!Z60+'Metas por Proyecto'!Z74</f>
        <v>31</v>
      </c>
      <c r="P16" s="263">
        <f t="shared" si="0"/>
        <v>0</v>
      </c>
      <c r="Q16" s="343">
        <v>5</v>
      </c>
      <c r="R16" s="263">
        <f t="shared" si="1"/>
        <v>27</v>
      </c>
      <c r="S16" s="343">
        <v>5</v>
      </c>
      <c r="T16" s="263">
        <f t="shared" si="2"/>
        <v>0</v>
      </c>
      <c r="U16" s="343">
        <f>+'Metas por Proyecto'!S60+'Metas por Proyecto'!U60</f>
        <v>5</v>
      </c>
      <c r="V16" s="263">
        <f t="shared" si="3"/>
        <v>31</v>
      </c>
      <c r="W16" s="263"/>
    </row>
    <row r="17" spans="1:23" s="62" customFormat="1" ht="12.75">
      <c r="A17" s="267" t="s">
        <v>467</v>
      </c>
      <c r="B17" s="268" t="s">
        <v>230</v>
      </c>
      <c r="C17" s="262">
        <f>'Metas por Proyecto'!C63+'Metas por Proyecto'!C81+'Metas por Proyecto'!C109+'Metas por Proyecto'!C120+'Metas por Proyecto'!C122+'Metas por Proyecto'!C159+'Metas por Proyecto'!C174+'Metas por Proyecto'!C90+'Metas por Proyecto'!C91</f>
        <v>32.61</v>
      </c>
      <c r="D17" s="262">
        <f>'Metas por Proyecto'!D63+'Metas por Proyecto'!D81+'Metas por Proyecto'!D109+'Metas por Proyecto'!D120+'Metas por Proyecto'!D122+'Metas por Proyecto'!D159+'Metas por Proyecto'!D174+'Metas por Proyecto'!D90+'Metas por Proyecto'!D91</f>
        <v>0</v>
      </c>
      <c r="E17" s="262">
        <f>'Metas por Proyecto'!F63+'Metas por Proyecto'!F81+'Metas por Proyecto'!F109+'Metas por Proyecto'!F120+'Metas por Proyecto'!F122+'Metas por Proyecto'!F159+'Metas por Proyecto'!F174+'Metas por Proyecto'!F90+'Metas por Proyecto'!F91</f>
        <v>0</v>
      </c>
      <c r="F17" s="262">
        <f>'Metas por Proyecto'!H63+'Metas por Proyecto'!H81+'Metas por Proyecto'!H109+'Metas por Proyecto'!H120+'Metas por Proyecto'!H122+'Metas por Proyecto'!H159+'Metas por Proyecto'!H174+'Metas por Proyecto'!H90+'Metas por Proyecto'!H91</f>
        <v>3.23</v>
      </c>
      <c r="G17" s="262">
        <f>'Metas por Proyecto'!J63+'Metas por Proyecto'!J81+'Metas por Proyecto'!J109+'Metas por Proyecto'!J120+'Metas por Proyecto'!J122+'Metas por Proyecto'!J159+'Metas por Proyecto'!J174+'Metas por Proyecto'!J90+'Metas por Proyecto'!J91</f>
        <v>0</v>
      </c>
      <c r="H17" s="262">
        <f>'Metas por Proyecto'!L63+'Metas por Proyecto'!L81+'Metas por Proyecto'!L109+'Metas por Proyecto'!L120+'Metas por Proyecto'!L122+'Metas por Proyecto'!L159+'Metas por Proyecto'!L174+'Metas por Proyecto'!L90+'Metas por Proyecto'!L91</f>
        <v>0</v>
      </c>
      <c r="I17" s="262">
        <f>'Metas por Proyecto'!N63+'Metas por Proyecto'!N81+'Metas por Proyecto'!N109+'Metas por Proyecto'!N120+'Metas por Proyecto'!N122+'Metas por Proyecto'!N159+'Metas por Proyecto'!N174+'Metas por Proyecto'!N90+'Metas por Proyecto'!N91</f>
        <v>3.9</v>
      </c>
      <c r="J17" s="262">
        <f>'Metas por Proyecto'!P63+'Metas por Proyecto'!P81+'Metas por Proyecto'!P109+'Metas por Proyecto'!P120+'Metas por Proyecto'!P122+'Metas por Proyecto'!P159+'Metas por Proyecto'!P174+'Metas por Proyecto'!P90+'Metas por Proyecto'!P91</f>
        <v>0</v>
      </c>
      <c r="K17" s="262">
        <f>'Metas por Proyecto'!R63+'Metas por Proyecto'!R81+'Metas por Proyecto'!R109+'Metas por Proyecto'!R120+'Metas por Proyecto'!R122+'Metas por Proyecto'!R159+'Metas por Proyecto'!R174+'Metas por Proyecto'!R90+'Metas por Proyecto'!R91</f>
        <v>0</v>
      </c>
      <c r="L17" s="262">
        <f>'Metas por Proyecto'!T63+'Metas por Proyecto'!T81+'Metas por Proyecto'!T109+'Metas por Proyecto'!T120+'Metas por Proyecto'!T122+'Metas por Proyecto'!T159+'Metas por Proyecto'!T174+'Metas por Proyecto'!T90+'Metas por Proyecto'!T91</f>
        <v>5.4</v>
      </c>
      <c r="M17" s="262">
        <f>'Metas por Proyecto'!V63+'Metas por Proyecto'!V81+'Metas por Proyecto'!V109+'Metas por Proyecto'!V120+'Metas por Proyecto'!V122+'Metas por Proyecto'!V159+'Metas por Proyecto'!V174+'Metas por Proyecto'!V90+'Metas por Proyecto'!V91</f>
        <v>0</v>
      </c>
      <c r="N17" s="262">
        <f>'Metas por Proyecto'!X63+'Metas por Proyecto'!X81+'Metas por Proyecto'!X109+'Metas por Proyecto'!X120+'Metas por Proyecto'!X122+'Metas por Proyecto'!X159+'Metas por Proyecto'!X174+'Metas por Proyecto'!X90+'Metas por Proyecto'!X91</f>
        <v>0</v>
      </c>
      <c r="O17" s="262">
        <f>'Metas por Proyecto'!Z63+'Metas por Proyecto'!Z81+'Metas por Proyecto'!Z109+'Metas por Proyecto'!Z120+'Metas por Proyecto'!Z122+'Metas por Proyecto'!Z159+'Metas por Proyecto'!Z174+'Metas por Proyecto'!Z90+'Metas por Proyecto'!Z91</f>
        <v>20.080000000000002</v>
      </c>
      <c r="P17" s="262">
        <f t="shared" si="0"/>
        <v>3.23</v>
      </c>
      <c r="Q17" s="342">
        <v>0.93</v>
      </c>
      <c r="R17" s="262">
        <f t="shared" si="1"/>
        <v>3.9</v>
      </c>
      <c r="S17" s="342">
        <v>0.89</v>
      </c>
      <c r="T17" s="262">
        <f t="shared" si="2"/>
        <v>5.4</v>
      </c>
      <c r="U17" s="343">
        <v>0</v>
      </c>
      <c r="V17" s="262">
        <f t="shared" si="3"/>
        <v>20.080000000000002</v>
      </c>
      <c r="W17" s="262"/>
    </row>
    <row r="18" spans="1:23" s="62" customFormat="1" ht="12.75">
      <c r="A18" s="267" t="s">
        <v>468</v>
      </c>
      <c r="B18" s="268" t="s">
        <v>342</v>
      </c>
      <c r="C18" s="263">
        <f>'Metas por Proyecto'!C80+'Metas por Proyecto'!C82+'Metas por Proyecto'!C83+'Metas por Proyecto'!C84+'Metas por Proyecto'!C87+'Metas por Proyecto'!C113+'Metas por Proyecto'!C114+'Metas por Proyecto'!C115+'Metas por Proyecto'!C116+'Metas por Proyecto'!C118+'Metas por Proyecto'!C119+'Metas por Proyecto'!C121+'Metas por Proyecto'!C128+1</f>
        <v>13.41</v>
      </c>
      <c r="D18" s="263">
        <f>'Metas por Proyecto'!D80+'Metas por Proyecto'!D82+'Metas por Proyecto'!D83+'Metas por Proyecto'!D84+'Metas por Proyecto'!D87+'Metas por Proyecto'!D113+'Metas por Proyecto'!D114+'Metas por Proyecto'!D115+'Metas por Proyecto'!D116+'Metas por Proyecto'!D118+'Metas por Proyecto'!D119+'Metas por Proyecto'!D121+'Metas por Proyecto'!D128+1</f>
        <v>1.25</v>
      </c>
      <c r="E18" s="263">
        <f>'Metas por Proyecto'!F80+'Metas por Proyecto'!F82+'Metas por Proyecto'!F83+'Metas por Proyecto'!F84+'Metas por Proyecto'!F87+'Metas por Proyecto'!F113+'Metas por Proyecto'!F114+'Metas por Proyecto'!F115+'Metas por Proyecto'!F116+'Metas por Proyecto'!F118+'Metas por Proyecto'!F119+'Metas por Proyecto'!F121+'Metas por Proyecto'!F128+1</f>
        <v>1.25</v>
      </c>
      <c r="F18" s="263">
        <f>'Metas por Proyecto'!H80+'Metas por Proyecto'!H82+'Metas por Proyecto'!H83+'Metas por Proyecto'!H84+'Metas por Proyecto'!H87+'Metas por Proyecto'!H113+'Metas por Proyecto'!H114+'Metas por Proyecto'!H115+'Metas por Proyecto'!H116+'Metas por Proyecto'!H118+'Metas por Proyecto'!H119+'Metas por Proyecto'!H121+'Metas por Proyecto'!H128+1</f>
        <v>3.35</v>
      </c>
      <c r="G18" s="263">
        <f>'Metas por Proyecto'!J80+'Metas por Proyecto'!J82+'Metas por Proyecto'!J83+'Metas por Proyecto'!J84+'Metas por Proyecto'!J87+'Metas por Proyecto'!J113+'Metas por Proyecto'!J114+'Metas por Proyecto'!J115+'Metas por Proyecto'!J116+'Metas por Proyecto'!J118+'Metas por Proyecto'!J119+'Metas por Proyecto'!J121+'Metas por Proyecto'!J128+1</f>
        <v>1.25</v>
      </c>
      <c r="H18" s="263">
        <f>'Metas por Proyecto'!L80+'Metas por Proyecto'!L82+'Metas por Proyecto'!L83+'Metas por Proyecto'!L84+'Metas por Proyecto'!L87+'Metas por Proyecto'!L113+'Metas por Proyecto'!L114+'Metas por Proyecto'!L115+'Metas por Proyecto'!L116+'Metas por Proyecto'!L118+'Metas por Proyecto'!L119+'Metas por Proyecto'!L121+'Metas por Proyecto'!L128+1</f>
        <v>1</v>
      </c>
      <c r="I18" s="263">
        <f>'Metas por Proyecto'!N80+'Metas por Proyecto'!N82+'Metas por Proyecto'!N83+'Metas por Proyecto'!N84+'Metas por Proyecto'!N87+'Metas por Proyecto'!N113+'Metas por Proyecto'!N114+'Metas por Proyecto'!N115+'Metas por Proyecto'!N116+'Metas por Proyecto'!N118+'Metas por Proyecto'!N119+'Metas por Proyecto'!N121+'Metas por Proyecto'!N128+1</f>
        <v>1.1</v>
      </c>
      <c r="J18" s="263">
        <f>'Metas por Proyecto'!P80+'Metas por Proyecto'!P82+'Metas por Proyecto'!P83+'Metas por Proyecto'!P84+'Metas por Proyecto'!P87+'Metas por Proyecto'!P113+'Metas por Proyecto'!P114+'Metas por Proyecto'!P115+'Metas por Proyecto'!P116+'Metas por Proyecto'!P118+'Metas por Proyecto'!P119+'Metas por Proyecto'!P121+'Metas por Proyecto'!P128+1</f>
        <v>5</v>
      </c>
      <c r="K18" s="263">
        <f>'Metas por Proyecto'!R80+'Metas por Proyecto'!R82+'Metas por Proyecto'!R83+'Metas por Proyecto'!R84+'Metas por Proyecto'!R87+'Metas por Proyecto'!R113+'Metas por Proyecto'!R114+'Metas por Proyecto'!R115+'Metas por Proyecto'!R116+'Metas por Proyecto'!R118+'Metas por Proyecto'!R119+'Metas por Proyecto'!R121+'Metas por Proyecto'!R128+1</f>
        <v>1</v>
      </c>
      <c r="L18" s="263">
        <f>'Metas por Proyecto'!T80+'Metas por Proyecto'!T82+'Metas por Proyecto'!T83+'Metas por Proyecto'!T84+'Metas por Proyecto'!T87+'Metas por Proyecto'!T113+'Metas por Proyecto'!T114+'Metas por Proyecto'!T115+'Metas por Proyecto'!T116+'Metas por Proyecto'!T118+'Metas por Proyecto'!T119+'Metas por Proyecto'!T121+'Metas por Proyecto'!T128+1</f>
        <v>2.6</v>
      </c>
      <c r="M18" s="263">
        <f>'Metas por Proyecto'!V80+'Metas por Proyecto'!V82+'Metas por Proyecto'!V83+'Metas por Proyecto'!V84+'Metas por Proyecto'!V87+'Metas por Proyecto'!V113+'Metas por Proyecto'!V114+'Metas por Proyecto'!V115+'Metas por Proyecto'!V116+'Metas por Proyecto'!V118+'Metas por Proyecto'!V119+'Metas por Proyecto'!V121+'Metas por Proyecto'!V128+1</f>
        <v>1</v>
      </c>
      <c r="N18" s="263">
        <f>'Metas por Proyecto'!X80+'Metas por Proyecto'!X82+'Metas por Proyecto'!X83+'Metas por Proyecto'!X84+'Metas por Proyecto'!X87+'Metas por Proyecto'!X113+'Metas por Proyecto'!X114+'Metas por Proyecto'!X115+'Metas por Proyecto'!X116+'Metas por Proyecto'!X118+'Metas por Proyecto'!X119+'Metas por Proyecto'!X121+'Metas por Proyecto'!X128+1</f>
        <v>1</v>
      </c>
      <c r="O18" s="263">
        <f>'Metas por Proyecto'!Z80+'Metas por Proyecto'!Z82+'Metas por Proyecto'!Z83+'Metas por Proyecto'!Z84+'Metas por Proyecto'!Z87+'Metas por Proyecto'!Z113+'Metas por Proyecto'!Z114+'Metas por Proyecto'!Z115+'Metas por Proyecto'!Z116+'Metas por Proyecto'!Z118+'Metas por Proyecto'!Z119+'Metas por Proyecto'!Z121+'Metas por Proyecto'!Z128+1</f>
        <v>4.609999999999999</v>
      </c>
      <c r="P18" s="263">
        <f t="shared" si="0"/>
        <v>5.85</v>
      </c>
      <c r="Q18" s="342">
        <v>0.1</v>
      </c>
      <c r="R18" s="263">
        <f t="shared" si="1"/>
        <v>3.35</v>
      </c>
      <c r="S18" s="345">
        <v>2.5</v>
      </c>
      <c r="T18" s="263">
        <f t="shared" si="2"/>
        <v>8.6</v>
      </c>
      <c r="U18" s="345">
        <f>0.14+0.02+0.1+0.28+0.02+0.1+0.28+1+1+0.4+0.1+1</f>
        <v>4.4399999999999995</v>
      </c>
      <c r="V18" s="263">
        <f t="shared" si="3"/>
        <v>6.609999999999999</v>
      </c>
      <c r="W18" s="263"/>
    </row>
    <row r="19" spans="1:23" s="62" customFormat="1" ht="12.75">
      <c r="A19" s="267" t="s">
        <v>469</v>
      </c>
      <c r="B19" s="268" t="s">
        <v>342</v>
      </c>
      <c r="C19" s="263">
        <f>'Metas por Proyecto'!C143</f>
        <v>14</v>
      </c>
      <c r="D19" s="263">
        <f>'Metas por Proyecto'!D143</f>
        <v>0</v>
      </c>
      <c r="E19" s="263">
        <f>'Metas por Proyecto'!F143</f>
        <v>0</v>
      </c>
      <c r="F19" s="263">
        <f>'Metas por Proyecto'!H143</f>
        <v>0</v>
      </c>
      <c r="G19" s="263">
        <f>'Metas por Proyecto'!J143</f>
        <v>0</v>
      </c>
      <c r="H19" s="263">
        <f>'Metas por Proyecto'!L143</f>
        <v>0</v>
      </c>
      <c r="I19" s="263">
        <f>'Metas por Proyecto'!N143</f>
        <v>0</v>
      </c>
      <c r="J19" s="263">
        <f>'Metas por Proyecto'!P143</f>
        <v>0</v>
      </c>
      <c r="K19" s="263">
        <f>'Metas por Proyecto'!R143</f>
        <v>0</v>
      </c>
      <c r="L19" s="263">
        <f>'Metas por Proyecto'!T143</f>
        <v>0</v>
      </c>
      <c r="M19" s="263">
        <f>'Metas por Proyecto'!V143</f>
        <v>0</v>
      </c>
      <c r="N19" s="263">
        <f>'Metas por Proyecto'!X143</f>
        <v>0</v>
      </c>
      <c r="O19" s="263">
        <f>'Metas por Proyecto'!Z143</f>
        <v>11</v>
      </c>
      <c r="P19" s="263">
        <f t="shared" si="0"/>
        <v>0</v>
      </c>
      <c r="Q19" s="343">
        <v>0</v>
      </c>
      <c r="R19" s="263">
        <f t="shared" si="1"/>
        <v>0</v>
      </c>
      <c r="S19" s="343">
        <v>0</v>
      </c>
      <c r="T19" s="263">
        <f t="shared" si="2"/>
        <v>0</v>
      </c>
      <c r="U19" s="385">
        <v>0.64</v>
      </c>
      <c r="V19" s="263">
        <f t="shared" si="3"/>
        <v>11</v>
      </c>
      <c r="W19" s="263"/>
    </row>
    <row r="20" spans="1:24" s="62" customFormat="1" ht="12.75">
      <c r="A20" s="269" t="s">
        <v>398</v>
      </c>
      <c r="B20" s="270" t="s">
        <v>230</v>
      </c>
      <c r="C20" s="271">
        <f>'Metas por Proyecto'!C169+'Metas por Proyecto'!C170+'Metas por Proyecto'!C171+'Metas por Proyecto'!C173</f>
        <v>86</v>
      </c>
      <c r="D20" s="271">
        <f>'Metas por Proyecto'!D169+'Metas por Proyecto'!D170+'Metas por Proyecto'!D171+'Metas por Proyecto'!D173</f>
        <v>0</v>
      </c>
      <c r="E20" s="271">
        <f>'Metas por Proyecto'!F169+'Metas por Proyecto'!F170+'Metas por Proyecto'!F171+'Metas por Proyecto'!F173</f>
        <v>3</v>
      </c>
      <c r="F20" s="271">
        <f>'Metas por Proyecto'!H169+'Metas por Proyecto'!H170+'Metas por Proyecto'!H171+'Metas por Proyecto'!H173</f>
        <v>3</v>
      </c>
      <c r="G20" s="271">
        <f>'Metas por Proyecto'!J169+'Metas por Proyecto'!J170+'Metas por Proyecto'!J171+'Metas por Proyecto'!J173</f>
        <v>3</v>
      </c>
      <c r="H20" s="271">
        <f>'Metas por Proyecto'!L169+'Metas por Proyecto'!L170+'Metas por Proyecto'!L171+'Metas por Proyecto'!L173</f>
        <v>5</v>
      </c>
      <c r="I20" s="271">
        <f>'Metas por Proyecto'!N169+'Metas por Proyecto'!N170+'Metas por Proyecto'!N171+'Metas por Proyecto'!N173</f>
        <v>5</v>
      </c>
      <c r="J20" s="271">
        <f>'Metas por Proyecto'!P169+'Metas por Proyecto'!P170+'Metas por Proyecto'!P171+'Metas por Proyecto'!P173</f>
        <v>5</v>
      </c>
      <c r="K20" s="271">
        <f>'Metas por Proyecto'!R169+'Metas por Proyecto'!R170+'Metas por Proyecto'!R171+'Metas por Proyecto'!R173</f>
        <v>3</v>
      </c>
      <c r="L20" s="271">
        <f>'Metas por Proyecto'!T169+'Metas por Proyecto'!T170+'Metas por Proyecto'!T171+'Metas por Proyecto'!T173</f>
        <v>0</v>
      </c>
      <c r="M20" s="271">
        <f>'Metas por Proyecto'!V169+'Metas por Proyecto'!V170+'Metas por Proyecto'!V171+'Metas por Proyecto'!V173</f>
        <v>3</v>
      </c>
      <c r="N20" s="271">
        <f>'Metas por Proyecto'!X169+'Metas por Proyecto'!X170+'Metas por Proyecto'!X171+'Metas por Proyecto'!X173</f>
        <v>3</v>
      </c>
      <c r="O20" s="271">
        <f>'Metas por Proyecto'!Z169+'Metas por Proyecto'!Z170+'Metas por Proyecto'!Z171+'Metas por Proyecto'!Z173</f>
        <v>53</v>
      </c>
      <c r="P20" s="271">
        <f t="shared" si="0"/>
        <v>6</v>
      </c>
      <c r="Q20" s="344">
        <v>0</v>
      </c>
      <c r="R20" s="271">
        <f t="shared" si="1"/>
        <v>13</v>
      </c>
      <c r="S20" s="344">
        <v>0</v>
      </c>
      <c r="T20" s="271">
        <f t="shared" si="2"/>
        <v>8</v>
      </c>
      <c r="U20" s="344">
        <f>'Metas por Proyecto'!AA169+'Metas por Proyecto'!AA170+'Metas por Proyecto'!AA171+'Metas por Proyecto'!AA173</f>
        <v>0</v>
      </c>
      <c r="V20" s="271">
        <f t="shared" si="3"/>
        <v>59</v>
      </c>
      <c r="W20" s="271"/>
      <c r="X20" s="386"/>
    </row>
    <row r="21" spans="1:23" ht="12.75">
      <c r="A21" s="63" t="s">
        <v>546</v>
      </c>
      <c r="B21" s="237"/>
      <c r="C21" s="237"/>
      <c r="D21" s="237"/>
      <c r="E21" s="237"/>
      <c r="F21" s="237"/>
      <c r="G21" s="237"/>
      <c r="H21" s="237"/>
      <c r="I21" s="237"/>
      <c r="J21" s="237"/>
      <c r="K21" s="237"/>
      <c r="L21" s="237"/>
      <c r="M21" s="237"/>
      <c r="N21" s="237"/>
      <c r="O21" s="237"/>
      <c r="P21" s="237"/>
      <c r="Q21" s="237"/>
      <c r="R21" s="237"/>
      <c r="S21" s="237"/>
      <c r="T21" s="237"/>
      <c r="U21" s="237"/>
      <c r="V21" s="237"/>
      <c r="W21" s="237"/>
    </row>
    <row r="22" spans="1:23" ht="12.75">
      <c r="A22" s="238" t="s">
        <v>401</v>
      </c>
      <c r="B22" s="239" t="s">
        <v>230</v>
      </c>
      <c r="C22" s="261">
        <f>'Metas por Proyecto'!C14+'Metas por Proyecto'!C15+'Metas por Proyecto'!C19</f>
        <v>1467</v>
      </c>
      <c r="D22" s="261">
        <f>'Metas por Proyecto'!D14+'Metas por Proyecto'!D15+'Metas por Proyecto'!D19</f>
        <v>158.75333333333336</v>
      </c>
      <c r="E22" s="261">
        <f>'Metas por Proyecto'!F14+'Metas por Proyecto'!F15+'Metas por Proyecto'!F19</f>
        <v>158.75333333333336</v>
      </c>
      <c r="F22" s="261">
        <f>'Metas por Proyecto'!H14+'Metas por Proyecto'!H15+'Metas por Proyecto'!H19</f>
        <v>158.75333333333336</v>
      </c>
      <c r="G22" s="261">
        <f>'Metas por Proyecto'!J14+'Metas por Proyecto'!J15+'Metas por Proyecto'!J19</f>
        <v>158.75333333333336</v>
      </c>
      <c r="H22" s="261">
        <f>'Metas por Proyecto'!L14+'Metas por Proyecto'!L15+'Metas por Proyecto'!L19</f>
        <v>158.75333333333336</v>
      </c>
      <c r="I22" s="261">
        <f>'Metas por Proyecto'!N14+'Metas por Proyecto'!N15+'Metas por Proyecto'!N19</f>
        <v>158.75333333333336</v>
      </c>
      <c r="J22" s="261">
        <f>'Metas por Proyecto'!P14+'Metas por Proyecto'!P15+'Metas por Proyecto'!P19</f>
        <v>158.75333333333336</v>
      </c>
      <c r="K22" s="261">
        <f>'Metas por Proyecto'!R14+'Metas por Proyecto'!R15+'Metas por Proyecto'!R19</f>
        <v>158.75333333333336</v>
      </c>
      <c r="L22" s="261">
        <f>'Metas por Proyecto'!T14+'Metas por Proyecto'!T15+'Metas por Proyecto'!T19</f>
        <v>49.25333333333333</v>
      </c>
      <c r="M22" s="261">
        <f>'Metas por Proyecto'!V14+'Metas por Proyecto'!V15+'Metas por Proyecto'!V19</f>
        <v>49.25333333333333</v>
      </c>
      <c r="N22" s="261">
        <f>'Metas por Proyecto'!X14+'Metas por Proyecto'!X15+'Metas por Proyecto'!X19</f>
        <v>49.25333333333333</v>
      </c>
      <c r="O22" s="261">
        <f>'Metas por Proyecto'!Z14+'Metas por Proyecto'!Z15+'Metas por Proyecto'!Z19</f>
        <v>49.21333333333333</v>
      </c>
      <c r="P22" s="261">
        <f>SUM(D22:F22)</f>
        <v>476.2600000000001</v>
      </c>
      <c r="Q22" s="341">
        <v>890</v>
      </c>
      <c r="R22" s="261">
        <f>SUM(G22:I22)</f>
        <v>476.2600000000001</v>
      </c>
      <c r="S22" s="341">
        <v>890</v>
      </c>
      <c r="T22" s="261">
        <f>SUM(J22:L22)</f>
        <v>366.76000000000005</v>
      </c>
      <c r="U22" s="342">
        <f>+'Metas por Proyecto'!Q14+'Metas por Proyecto'!S14+'Metas por Proyecto'!U14+'Metas por Proyecto'!Q15+'Metas por Proyecto'!S15+'Metas por Proyecto'!U15+'Metas por Proyecto'!Q19+'Metas por Proyecto'!S19+'Metas por Proyecto'!U19</f>
        <v>476.25</v>
      </c>
      <c r="V22" s="261">
        <f>SUM(M22:O22)</f>
        <v>147.72</v>
      </c>
      <c r="W22" s="261"/>
    </row>
    <row r="23" spans="1:23" ht="12.75">
      <c r="A23" s="241" t="s">
        <v>259</v>
      </c>
      <c r="B23" s="242" t="s">
        <v>230</v>
      </c>
      <c r="C23" s="262">
        <f>'Metas por Proyecto'!C21</f>
        <v>12</v>
      </c>
      <c r="D23" s="262">
        <f>'Metas por Proyecto'!D21</f>
        <v>0</v>
      </c>
      <c r="E23" s="262">
        <f>'Metas por Proyecto'!F21</f>
        <v>0</v>
      </c>
      <c r="F23" s="262">
        <f>'Metas por Proyecto'!H21</f>
        <v>0</v>
      </c>
      <c r="G23" s="262">
        <f>'Metas por Proyecto'!J21</f>
        <v>0</v>
      </c>
      <c r="H23" s="262">
        <f>'Metas por Proyecto'!L21</f>
        <v>0</v>
      </c>
      <c r="I23" s="262">
        <f>'Metas por Proyecto'!N21</f>
        <v>0</v>
      </c>
      <c r="J23" s="262">
        <f>'Metas por Proyecto'!P21</f>
        <v>0</v>
      </c>
      <c r="K23" s="262">
        <f>'Metas por Proyecto'!R21</f>
        <v>0</v>
      </c>
      <c r="L23" s="262">
        <f>'Metas por Proyecto'!T21</f>
        <v>3</v>
      </c>
      <c r="M23" s="262">
        <f>'Metas por Proyecto'!V21</f>
        <v>3</v>
      </c>
      <c r="N23" s="262">
        <f>'Metas por Proyecto'!X21</f>
        <v>3</v>
      </c>
      <c r="O23" s="262">
        <f>'Metas por Proyecto'!Z21</f>
        <v>3</v>
      </c>
      <c r="P23" s="262">
        <f>SUM(D23:F23)</f>
        <v>0</v>
      </c>
      <c r="Q23" s="342"/>
      <c r="R23" s="262">
        <f>SUM(G23:I23)</f>
        <v>0</v>
      </c>
      <c r="S23" s="342"/>
      <c r="T23" s="262">
        <f>SUM(J23:L23)</f>
        <v>3</v>
      </c>
      <c r="U23" s="342">
        <f>+'Metas por Proyecto'!Q21+'Metas por Proyecto'!S21+'Metas por Proyecto'!U21</f>
        <v>0</v>
      </c>
      <c r="V23" s="262">
        <f>SUM(M23:O23)</f>
        <v>9</v>
      </c>
      <c r="W23" s="262"/>
    </row>
    <row r="24" spans="1:23" ht="12.75">
      <c r="A24" s="241" t="s">
        <v>451</v>
      </c>
      <c r="B24" s="242" t="s">
        <v>230</v>
      </c>
      <c r="C24" s="262">
        <f>'Metas por Proyecto'!C16+'Metas por Proyecto'!C20</f>
        <v>10</v>
      </c>
      <c r="D24" s="262">
        <f>'Metas por Proyecto'!D16+'Metas por Proyecto'!D20</f>
        <v>0</v>
      </c>
      <c r="E24" s="262">
        <f>'Metas por Proyecto'!F16+'Metas por Proyecto'!F20</f>
        <v>0</v>
      </c>
      <c r="F24" s="262">
        <f>'Metas por Proyecto'!H16+'Metas por Proyecto'!H20</f>
        <v>0</v>
      </c>
      <c r="G24" s="262">
        <f>'Metas por Proyecto'!J16+'Metas por Proyecto'!J20</f>
        <v>0</v>
      </c>
      <c r="H24" s="262">
        <f>'Metas por Proyecto'!L16+'Metas por Proyecto'!L20</f>
        <v>0</v>
      </c>
      <c r="I24" s="262">
        <f>'Metas por Proyecto'!N16+'Metas por Proyecto'!N20</f>
        <v>0</v>
      </c>
      <c r="J24" s="262">
        <f>'Metas por Proyecto'!P16+'Metas por Proyecto'!P20</f>
        <v>0</v>
      </c>
      <c r="K24" s="262">
        <f>'Metas por Proyecto'!R16+'Metas por Proyecto'!R20</f>
        <v>0</v>
      </c>
      <c r="L24" s="262">
        <f>'Metas por Proyecto'!T16+'Metas por Proyecto'!T20</f>
        <v>0.5</v>
      </c>
      <c r="M24" s="262">
        <f>'Metas por Proyecto'!V16+'Metas por Proyecto'!V20</f>
        <v>2.5</v>
      </c>
      <c r="N24" s="262">
        <f>'Metas por Proyecto'!X16+'Metas por Proyecto'!X20</f>
        <v>3</v>
      </c>
      <c r="O24" s="262">
        <f>'Metas por Proyecto'!Z16+'Metas por Proyecto'!Z20</f>
        <v>4</v>
      </c>
      <c r="P24" s="262">
        <f>SUM(D24:F24)</f>
        <v>0</v>
      </c>
      <c r="Q24" s="342"/>
      <c r="R24" s="262">
        <f>SUM(G24:I24)</f>
        <v>0</v>
      </c>
      <c r="S24" s="342"/>
      <c r="T24" s="262">
        <f>SUM(J24:L24)</f>
        <v>0.5</v>
      </c>
      <c r="U24" s="342">
        <f>+'Metas por Proyecto'!Q16+'Metas por Proyecto'!S16+'Metas por Proyecto'!U16+'Metas por Proyecto'!Q20+'Metas por Proyecto'!S20+'Metas por Proyecto'!U20</f>
        <v>0</v>
      </c>
      <c r="V24" s="262">
        <f>SUM(M24:O24)</f>
        <v>9.5</v>
      </c>
      <c r="W24" s="262"/>
    </row>
    <row r="25" spans="1:23" ht="12.75">
      <c r="A25" s="241" t="s">
        <v>402</v>
      </c>
      <c r="B25" s="242" t="s">
        <v>403</v>
      </c>
      <c r="C25" s="263">
        <f>'Metas por Proyecto'!C18+'Metas por Proyecto'!C17</f>
        <v>43820000</v>
      </c>
      <c r="D25" s="263">
        <f>'Metas por Proyecto'!D18+'Metas por Proyecto'!D17</f>
        <v>3651666.6666666665</v>
      </c>
      <c r="E25" s="263">
        <f>'Metas por Proyecto'!F18+'Metas por Proyecto'!F17</f>
        <v>3651666.6666666665</v>
      </c>
      <c r="F25" s="263">
        <f>'Metas por Proyecto'!H18+'Metas por Proyecto'!H17</f>
        <v>3651666.6666666665</v>
      </c>
      <c r="G25" s="263">
        <f>'Metas por Proyecto'!J18+'Metas por Proyecto'!J17</f>
        <v>3651666.6666666665</v>
      </c>
      <c r="H25" s="263">
        <f>'Metas por Proyecto'!L18+'Metas por Proyecto'!L17</f>
        <v>3651666.6666666665</v>
      </c>
      <c r="I25" s="263">
        <f>'Metas por Proyecto'!N18+'Metas por Proyecto'!N17</f>
        <v>3651666.6666666665</v>
      </c>
      <c r="J25" s="263">
        <f>'Metas por Proyecto'!P18+'Metas por Proyecto'!P17</f>
        <v>3651666.6666666665</v>
      </c>
      <c r="K25" s="263">
        <f>'Metas por Proyecto'!R18+'Metas por Proyecto'!R17</f>
        <v>3651666.6666666665</v>
      </c>
      <c r="L25" s="263">
        <f>'Metas por Proyecto'!T18+'Metas por Proyecto'!T17</f>
        <v>3651666.6666666665</v>
      </c>
      <c r="M25" s="263">
        <f>'Metas por Proyecto'!V18+'Metas por Proyecto'!V17</f>
        <v>3651666.6666666665</v>
      </c>
      <c r="N25" s="263">
        <f>'Metas por Proyecto'!X18+'Metas por Proyecto'!X17</f>
        <v>3651666.6666666665</v>
      </c>
      <c r="O25" s="263">
        <f>'Metas por Proyecto'!Z18+'Metas por Proyecto'!Z17</f>
        <v>3651666.6666666665</v>
      </c>
      <c r="P25" s="263">
        <f>SUM(D25:F25)</f>
        <v>10955000</v>
      </c>
      <c r="Q25" s="343">
        <v>10828428</v>
      </c>
      <c r="R25" s="263">
        <f>SUM(G25:I25)</f>
        <v>10955000</v>
      </c>
      <c r="S25" s="343">
        <v>11377424.21</v>
      </c>
      <c r="T25" s="263">
        <f>SUM(J25:L25)</f>
        <v>10955000</v>
      </c>
      <c r="U25" s="342">
        <f>+'Metas por Proyecto'!Q17+'Metas por Proyecto'!S17+'Metas por Proyecto'!U17+'Metas por Proyecto'!Q18+'Metas por Proyecto'!S18+'Metas por Proyecto'!U18</f>
        <v>9167470</v>
      </c>
      <c r="V25" s="263">
        <f>SUM(M25:O25)</f>
        <v>10955000</v>
      </c>
      <c r="W25" s="263"/>
    </row>
    <row r="26" spans="1:23" ht="12.75">
      <c r="A26" s="258" t="s">
        <v>404</v>
      </c>
      <c r="B26" s="245" t="s">
        <v>342</v>
      </c>
      <c r="C26" s="264">
        <f>'Metas por Proyecto'!C22</f>
        <v>46</v>
      </c>
      <c r="D26" s="264">
        <f>'Metas por Proyecto'!D22</f>
        <v>0</v>
      </c>
      <c r="E26" s="264">
        <f>'Metas por Proyecto'!F22</f>
        <v>0</v>
      </c>
      <c r="F26" s="264">
        <f>'Metas por Proyecto'!H22</f>
        <v>0</v>
      </c>
      <c r="G26" s="264">
        <f>'Metas por Proyecto'!J22</f>
        <v>5</v>
      </c>
      <c r="H26" s="264">
        <f>'Metas por Proyecto'!L22</f>
        <v>10</v>
      </c>
      <c r="I26" s="264">
        <f>'Metas por Proyecto'!N22</f>
        <v>10</v>
      </c>
      <c r="J26" s="264">
        <f>'Metas por Proyecto'!P22</f>
        <v>10</v>
      </c>
      <c r="K26" s="264">
        <f>'Metas por Proyecto'!R22</f>
        <v>11</v>
      </c>
      <c r="L26" s="264">
        <f>'Metas por Proyecto'!T22</f>
        <v>0</v>
      </c>
      <c r="M26" s="264">
        <f>'Metas por Proyecto'!V22</f>
        <v>0</v>
      </c>
      <c r="N26" s="264">
        <f>'Metas por Proyecto'!X22</f>
        <v>0</v>
      </c>
      <c r="O26" s="264">
        <f>'Metas por Proyecto'!Z22</f>
        <v>0</v>
      </c>
      <c r="P26" s="264">
        <f>SUM(D26:F26)</f>
        <v>0</v>
      </c>
      <c r="Q26" s="346"/>
      <c r="R26" s="264">
        <f>SUM(G26:I26)</f>
        <v>25</v>
      </c>
      <c r="S26" s="346"/>
      <c r="T26" s="264">
        <f>SUM(J26:L26)</f>
        <v>21</v>
      </c>
      <c r="U26" s="342">
        <f>+'Metas por Proyecto'!Q22+'Metas por Proyecto'!S22+'Metas por Proyecto'!U22</f>
        <v>0</v>
      </c>
      <c r="V26" s="264">
        <f>SUM(M26:O26)</f>
        <v>0</v>
      </c>
      <c r="W26" s="264"/>
    </row>
    <row r="27" spans="1:23" ht="12.75">
      <c r="A27" s="63" t="s">
        <v>89</v>
      </c>
      <c r="B27" s="237" t="s">
        <v>653</v>
      </c>
      <c r="C27" s="237"/>
      <c r="D27" s="237"/>
      <c r="E27" s="237"/>
      <c r="F27" s="237"/>
      <c r="G27" s="237"/>
      <c r="H27" s="237"/>
      <c r="I27" s="237"/>
      <c r="J27" s="237"/>
      <c r="K27" s="237"/>
      <c r="L27" s="237"/>
      <c r="M27" s="237"/>
      <c r="N27" s="237"/>
      <c r="O27" s="237"/>
      <c r="P27" s="237"/>
      <c r="Q27" s="237"/>
      <c r="R27" s="237"/>
      <c r="S27" s="237"/>
      <c r="T27" s="237"/>
      <c r="U27" s="237"/>
      <c r="V27" s="237"/>
      <c r="W27" s="237"/>
    </row>
    <row r="28" spans="1:23" ht="12.75">
      <c r="A28" s="238" t="str">
        <f>'Metas por Proyecto'!A29</f>
        <v>Elaboración, revisión y aprobación Manual de Inventarios</v>
      </c>
      <c r="B28" s="239" t="str">
        <f>'Metas por Proyecto'!B29</f>
        <v>Manual</v>
      </c>
      <c r="C28" s="240">
        <f>'Metas por Proyecto'!C29</f>
        <v>1</v>
      </c>
      <c r="D28" s="240">
        <f>'Metas por Proyecto'!D29</f>
        <v>0</v>
      </c>
      <c r="E28" s="240">
        <f>'Metas por Proyecto'!F29</f>
        <v>0</v>
      </c>
      <c r="F28" s="240">
        <f>'Metas por Proyecto'!H29</f>
        <v>0</v>
      </c>
      <c r="G28" s="240">
        <f>'Metas por Proyecto'!J29</f>
        <v>0</v>
      </c>
      <c r="H28" s="240">
        <f>'Metas por Proyecto'!L29</f>
        <v>0</v>
      </c>
      <c r="I28" s="240">
        <f>'Metas por Proyecto'!N29</f>
        <v>0</v>
      </c>
      <c r="J28" s="240">
        <f>'Metas por Proyecto'!P29</f>
        <v>1</v>
      </c>
      <c r="K28" s="240">
        <f>'Metas por Proyecto'!R29</f>
        <v>0</v>
      </c>
      <c r="L28" s="240">
        <f>'Metas por Proyecto'!T29</f>
        <v>0</v>
      </c>
      <c r="M28" s="240">
        <f>'Metas por Proyecto'!V29</f>
        <v>0</v>
      </c>
      <c r="N28" s="240">
        <f>'Metas por Proyecto'!X29</f>
        <v>0</v>
      </c>
      <c r="O28" s="240">
        <f>'Metas por Proyecto'!Z29</f>
        <v>0</v>
      </c>
      <c r="P28" s="240">
        <f>SUM(D28:F28)</f>
        <v>0</v>
      </c>
      <c r="Q28" s="347">
        <v>0</v>
      </c>
      <c r="R28" s="240">
        <f>SUM(G28:I28)</f>
        <v>0</v>
      </c>
      <c r="S28" s="347">
        <v>0</v>
      </c>
      <c r="T28" s="240">
        <f>SUM(J28:L28)</f>
        <v>1</v>
      </c>
      <c r="U28" s="341"/>
      <c r="V28" s="240">
        <f>SUM(M28:O28)</f>
        <v>0</v>
      </c>
      <c r="W28" s="240"/>
    </row>
    <row r="29" spans="1:23" ht="12.75">
      <c r="A29" s="241" t="str">
        <f>'Metas por Proyecto'!A25</f>
        <v>Adjudicación interventorías portuarias</v>
      </c>
      <c r="B29" s="242" t="str">
        <f>'Metas por Proyecto'!B25</f>
        <v>Contratos</v>
      </c>
      <c r="C29" s="243">
        <f>'Metas por Proyecto'!C25</f>
        <v>6</v>
      </c>
      <c r="D29" s="243">
        <f>'Metas por Proyecto'!D25</f>
        <v>0</v>
      </c>
      <c r="E29" s="243">
        <f>'Metas por Proyecto'!F25</f>
        <v>0</v>
      </c>
      <c r="F29" s="243">
        <f>'Metas por Proyecto'!H25</f>
        <v>0</v>
      </c>
      <c r="G29" s="243">
        <f>'Metas por Proyecto'!J25</f>
        <v>0</v>
      </c>
      <c r="H29" s="243">
        <f>'Metas por Proyecto'!L25</f>
        <v>4</v>
      </c>
      <c r="I29" s="243">
        <f>'Metas por Proyecto'!N25</f>
        <v>2</v>
      </c>
      <c r="J29" s="243">
        <f>'Metas por Proyecto'!P25</f>
        <v>0</v>
      </c>
      <c r="K29" s="243">
        <f>'Metas por Proyecto'!R25</f>
        <v>0</v>
      </c>
      <c r="L29" s="243">
        <f>'Metas por Proyecto'!T25</f>
        <v>0</v>
      </c>
      <c r="M29" s="243">
        <f>'Metas por Proyecto'!V25</f>
        <v>0</v>
      </c>
      <c r="N29" s="243">
        <f>'Metas por Proyecto'!X25</f>
        <v>0</v>
      </c>
      <c r="O29" s="243">
        <f>'Metas por Proyecto'!Z25</f>
        <v>0</v>
      </c>
      <c r="P29" s="243">
        <f>SUM(D29:F29)</f>
        <v>0</v>
      </c>
      <c r="Q29" s="348">
        <v>0</v>
      </c>
      <c r="R29" s="243">
        <f>SUM(G29:I29)</f>
        <v>6</v>
      </c>
      <c r="S29" s="348">
        <v>0</v>
      </c>
      <c r="T29" s="243">
        <f>SUM(J29:L29)</f>
        <v>0</v>
      </c>
      <c r="U29" s="342"/>
      <c r="V29" s="243">
        <f>SUM(M29:O29)</f>
        <v>0</v>
      </c>
      <c r="W29" s="243"/>
    </row>
    <row r="30" spans="1:23" ht="12.75">
      <c r="A30" s="241" t="str">
        <f>'Metas por Proyecto'!A26</f>
        <v>Adjudicación de concesiones portuarias</v>
      </c>
      <c r="B30" s="242" t="str">
        <f>'Metas por Proyecto'!B26</f>
        <v>Contratos y Actas</v>
      </c>
      <c r="C30" s="243">
        <f>'Metas por Proyecto'!C26</f>
        <v>7</v>
      </c>
      <c r="D30" s="243">
        <f>'Metas por Proyecto'!D26</f>
        <v>0</v>
      </c>
      <c r="E30" s="243">
        <f>'Metas por Proyecto'!F26</f>
        <v>0</v>
      </c>
      <c r="F30" s="243">
        <f>'Metas por Proyecto'!H26</f>
        <v>1</v>
      </c>
      <c r="G30" s="243">
        <f>'Metas por Proyecto'!J26</f>
        <v>0</v>
      </c>
      <c r="H30" s="243">
        <f>'Metas por Proyecto'!L26</f>
        <v>0</v>
      </c>
      <c r="I30" s="243">
        <f>'Metas por Proyecto'!N26</f>
        <v>0</v>
      </c>
      <c r="J30" s="243">
        <f>'Metas por Proyecto'!P26</f>
        <v>1</v>
      </c>
      <c r="K30" s="243">
        <f>'Metas por Proyecto'!R26</f>
        <v>1</v>
      </c>
      <c r="L30" s="243">
        <f>'Metas por Proyecto'!T26</f>
        <v>1</v>
      </c>
      <c r="M30" s="243">
        <f>'Metas por Proyecto'!V26</f>
        <v>1</v>
      </c>
      <c r="N30" s="243">
        <f>'Metas por Proyecto'!X26</f>
        <v>1</v>
      </c>
      <c r="O30" s="243">
        <f>'Metas por Proyecto'!Z26</f>
        <v>1</v>
      </c>
      <c r="P30" s="243">
        <f>SUM(D30:F30)</f>
        <v>1</v>
      </c>
      <c r="Q30" s="348">
        <v>0</v>
      </c>
      <c r="R30" s="243">
        <f>SUM(G30:I30)</f>
        <v>0</v>
      </c>
      <c r="S30" s="348">
        <v>0</v>
      </c>
      <c r="T30" s="243">
        <f>SUM(J30:L30)</f>
        <v>3</v>
      </c>
      <c r="U30" s="342"/>
      <c r="V30" s="243">
        <f>SUM(M30:O30)</f>
        <v>3</v>
      </c>
      <c r="W30" s="243"/>
    </row>
    <row r="31" spans="1:23" ht="25.5">
      <c r="A31" s="241" t="str">
        <f>'Metas por Proyecto'!A32</f>
        <v>Nuevas tarifas en puertos</v>
      </c>
      <c r="B31" s="252" t="str">
        <f>'Metas por Proyecto'!B32</f>
        <v>Documento de Política</v>
      </c>
      <c r="C31" s="243">
        <f>'Metas por Proyecto'!C32</f>
        <v>1</v>
      </c>
      <c r="D31" s="243">
        <f>'Metas por Proyecto'!D32</f>
        <v>0</v>
      </c>
      <c r="E31" s="243">
        <f>'Metas por Proyecto'!F32</f>
        <v>1</v>
      </c>
      <c r="F31" s="243">
        <f>'Metas por Proyecto'!H32</f>
        <v>0</v>
      </c>
      <c r="G31" s="243">
        <f>'Metas por Proyecto'!J32</f>
        <v>0</v>
      </c>
      <c r="H31" s="243">
        <f>'Metas por Proyecto'!L32</f>
        <v>0</v>
      </c>
      <c r="I31" s="243">
        <f>'Metas por Proyecto'!N32</f>
        <v>0</v>
      </c>
      <c r="J31" s="243">
        <f>'Metas por Proyecto'!P32</f>
        <v>0</v>
      </c>
      <c r="K31" s="243">
        <f>'Metas por Proyecto'!R32</f>
        <v>0</v>
      </c>
      <c r="L31" s="243">
        <f>'Metas por Proyecto'!T32</f>
        <v>0</v>
      </c>
      <c r="M31" s="243">
        <f>'Metas por Proyecto'!V32</f>
        <v>0</v>
      </c>
      <c r="N31" s="243">
        <f>'Metas por Proyecto'!X32</f>
        <v>0</v>
      </c>
      <c r="O31" s="243">
        <f>'Metas por Proyecto'!Z32</f>
        <v>0</v>
      </c>
      <c r="P31" s="243">
        <f>SUM(D31:F31)</f>
        <v>1</v>
      </c>
      <c r="Q31" s="348">
        <v>0</v>
      </c>
      <c r="R31" s="243">
        <f>SUM(G31:I31)</f>
        <v>0</v>
      </c>
      <c r="S31" s="348">
        <v>0</v>
      </c>
      <c r="T31" s="243">
        <f>SUM(J31:L31)</f>
        <v>0</v>
      </c>
      <c r="U31" s="342"/>
      <c r="V31" s="243">
        <f>SUM(M31:O31)</f>
        <v>0</v>
      </c>
      <c r="W31" s="243"/>
    </row>
    <row r="32" spans="1:23" ht="12.75">
      <c r="A32" s="258" t="s">
        <v>405</v>
      </c>
      <c r="B32" s="245" t="s">
        <v>85</v>
      </c>
      <c r="C32" s="246">
        <f>'Metas por Proyecto'!C33</f>
        <v>23</v>
      </c>
      <c r="D32" s="246">
        <f>'Metas por Proyecto'!D33</f>
        <v>1</v>
      </c>
      <c r="E32" s="246">
        <f>'Metas por Proyecto'!F33</f>
        <v>2</v>
      </c>
      <c r="F32" s="246">
        <f>'Metas por Proyecto'!H33</f>
        <v>2</v>
      </c>
      <c r="G32" s="246">
        <f>'Metas por Proyecto'!J33</f>
        <v>2</v>
      </c>
      <c r="H32" s="246">
        <f>'Metas por Proyecto'!L33</f>
        <v>2</v>
      </c>
      <c r="I32" s="246">
        <f>'Metas por Proyecto'!N33</f>
        <v>2</v>
      </c>
      <c r="J32" s="246">
        <f>'Metas por Proyecto'!P33</f>
        <v>2</v>
      </c>
      <c r="K32" s="246">
        <f>'Metas por Proyecto'!R33</f>
        <v>2</v>
      </c>
      <c r="L32" s="246">
        <f>'Metas por Proyecto'!T33</f>
        <v>2</v>
      </c>
      <c r="M32" s="246">
        <f>'Metas por Proyecto'!V33</f>
        <v>2</v>
      </c>
      <c r="N32" s="246">
        <f>'Metas por Proyecto'!X33</f>
        <v>2</v>
      </c>
      <c r="O32" s="246">
        <f>'Metas por Proyecto'!Z33</f>
        <v>2</v>
      </c>
      <c r="P32" s="246">
        <f>SUM(D32:F32)</f>
        <v>5</v>
      </c>
      <c r="Q32" s="349">
        <v>5</v>
      </c>
      <c r="R32" s="246">
        <f>SUM(G32:I32)</f>
        <v>6</v>
      </c>
      <c r="S32" s="349">
        <v>6</v>
      </c>
      <c r="T32" s="246">
        <f>SUM(J32:L32)</f>
        <v>6</v>
      </c>
      <c r="U32" s="344"/>
      <c r="V32" s="246">
        <f>SUM(M32:O32)</f>
        <v>6</v>
      </c>
      <c r="W32" s="246"/>
    </row>
    <row r="33" ht="12">
      <c r="A33" s="29"/>
    </row>
    <row r="34" spans="1:23" ht="15">
      <c r="A34" s="273" t="s">
        <v>524</v>
      </c>
      <c r="B34" s="274"/>
      <c r="C34" s="274"/>
      <c r="D34" s="274"/>
      <c r="E34" s="274"/>
      <c r="F34" s="274"/>
      <c r="G34" s="274"/>
      <c r="H34" s="274"/>
      <c r="I34" s="274"/>
      <c r="J34" s="274"/>
      <c r="K34" s="274"/>
      <c r="L34" s="274"/>
      <c r="M34" s="274"/>
      <c r="N34" s="274"/>
      <c r="O34" s="274"/>
      <c r="P34" s="274"/>
      <c r="Q34" s="274"/>
      <c r="R34" s="274"/>
      <c r="S34" s="274"/>
      <c r="T34" s="274"/>
      <c r="U34" s="274"/>
      <c r="V34" s="274"/>
      <c r="W34" s="274"/>
    </row>
    <row r="35" spans="1:23" ht="12.75">
      <c r="A35" s="235" t="s">
        <v>64</v>
      </c>
      <c r="B35" s="236" t="s">
        <v>396</v>
      </c>
      <c r="C35" s="235" t="s">
        <v>397</v>
      </c>
      <c r="D35" s="237"/>
      <c r="E35" s="237"/>
      <c r="F35" s="237"/>
      <c r="G35" s="237"/>
      <c r="H35" s="237"/>
      <c r="I35" s="237"/>
      <c r="J35" s="237"/>
      <c r="K35" s="237"/>
      <c r="L35" s="237"/>
      <c r="M35" s="237"/>
      <c r="N35" s="237"/>
      <c r="O35" s="237"/>
      <c r="P35" s="235" t="s">
        <v>528</v>
      </c>
      <c r="Q35" s="235" t="s">
        <v>559</v>
      </c>
      <c r="R35" s="235" t="s">
        <v>529</v>
      </c>
      <c r="S35" s="235" t="s">
        <v>559</v>
      </c>
      <c r="T35" s="235" t="s">
        <v>530</v>
      </c>
      <c r="U35" s="235" t="s">
        <v>559</v>
      </c>
      <c r="V35" s="235" t="s">
        <v>531</v>
      </c>
      <c r="W35" s="235"/>
    </row>
    <row r="36" spans="1:23" ht="25.5">
      <c r="A36" s="238" t="s">
        <v>406</v>
      </c>
      <c r="B36" s="260" t="str">
        <f>'Metas por Proyecto'!B177</f>
        <v>Proyectos Estructurados </v>
      </c>
      <c r="C36" s="240">
        <f>'Metas por Proyecto'!C177</f>
        <v>16</v>
      </c>
      <c r="D36" s="240">
        <f>'Metas por Proyecto'!D177</f>
        <v>0</v>
      </c>
      <c r="E36" s="240">
        <f>'Metas por Proyecto'!F177</f>
        <v>0</v>
      </c>
      <c r="F36" s="240">
        <f>'Metas por Proyecto'!H177</f>
        <v>0</v>
      </c>
      <c r="G36" s="240">
        <f>'Metas por Proyecto'!J177</f>
        <v>0</v>
      </c>
      <c r="H36" s="240">
        <f>'Metas por Proyecto'!L177</f>
        <v>0</v>
      </c>
      <c r="I36" s="240">
        <f>'Metas por Proyecto'!N177</f>
        <v>0</v>
      </c>
      <c r="J36" s="240">
        <f>'Metas por Proyecto'!P177</f>
        <v>0</v>
      </c>
      <c r="K36" s="240">
        <f>'Metas por Proyecto'!R177</f>
        <v>0</v>
      </c>
      <c r="L36" s="240">
        <f>'Metas por Proyecto'!T177</f>
        <v>0</v>
      </c>
      <c r="M36" s="240">
        <f>'Metas por Proyecto'!V177</f>
        <v>8</v>
      </c>
      <c r="N36" s="240">
        <f>'Metas por Proyecto'!X177</f>
        <v>8</v>
      </c>
      <c r="O36" s="240">
        <f>'Metas por Proyecto'!Z177</f>
        <v>0</v>
      </c>
      <c r="P36" s="240">
        <f aca="true" t="shared" si="4" ref="P36:P41">SUM(D36:F36)</f>
        <v>0</v>
      </c>
      <c r="Q36" s="347">
        <v>0</v>
      </c>
      <c r="R36" s="240">
        <f aca="true" t="shared" si="5" ref="R36:R41">SUM(G36:I36)</f>
        <v>0</v>
      </c>
      <c r="S36" s="347">
        <v>0</v>
      </c>
      <c r="T36" s="240">
        <f aca="true" t="shared" si="6" ref="T36:T41">SUM(J36:L36)</f>
        <v>0</v>
      </c>
      <c r="U36" s="342"/>
      <c r="V36" s="240">
        <f aca="true" t="shared" si="7" ref="V36:V41">SUM(M36:O36)</f>
        <v>16</v>
      </c>
      <c r="W36" s="240"/>
    </row>
    <row r="37" spans="1:23" ht="12.75">
      <c r="A37" s="241" t="s">
        <v>407</v>
      </c>
      <c r="B37" s="242" t="str">
        <f>'Metas por Proyecto'!B180</f>
        <v>Estudios</v>
      </c>
      <c r="C37" s="243">
        <f>'Metas por Proyecto'!C180</f>
        <v>1</v>
      </c>
      <c r="D37" s="243">
        <f>'Metas por Proyecto'!D180</f>
        <v>0</v>
      </c>
      <c r="E37" s="243">
        <f>'Metas por Proyecto'!F180</f>
        <v>0</v>
      </c>
      <c r="F37" s="243">
        <f>'Metas por Proyecto'!H180</f>
        <v>0</v>
      </c>
      <c r="G37" s="243">
        <f>'Metas por Proyecto'!J180</f>
        <v>0</v>
      </c>
      <c r="H37" s="243">
        <f>'Metas por Proyecto'!L180</f>
        <v>0</v>
      </c>
      <c r="I37" s="243">
        <f>'Metas por Proyecto'!N180</f>
        <v>0</v>
      </c>
      <c r="J37" s="243">
        <f>'Metas por Proyecto'!P180</f>
        <v>0</v>
      </c>
      <c r="K37" s="243">
        <f>'Metas por Proyecto'!R180</f>
        <v>1</v>
      </c>
      <c r="L37" s="243">
        <f>'Metas por Proyecto'!T180</f>
        <v>0</v>
      </c>
      <c r="M37" s="243">
        <f>'Metas por Proyecto'!V180</f>
        <v>0</v>
      </c>
      <c r="N37" s="243">
        <f>'Metas por Proyecto'!X180</f>
        <v>0</v>
      </c>
      <c r="O37" s="243">
        <f>'Metas por Proyecto'!Z180</f>
        <v>0</v>
      </c>
      <c r="P37" s="243">
        <f t="shared" si="4"/>
        <v>0</v>
      </c>
      <c r="Q37" s="348">
        <v>0</v>
      </c>
      <c r="R37" s="243">
        <f t="shared" si="5"/>
        <v>0</v>
      </c>
      <c r="S37" s="348">
        <v>0</v>
      </c>
      <c r="T37" s="243">
        <f t="shared" si="6"/>
        <v>1</v>
      </c>
      <c r="U37" s="342"/>
      <c r="V37" s="243">
        <f t="shared" si="7"/>
        <v>0</v>
      </c>
      <c r="W37" s="243"/>
    </row>
    <row r="38" spans="1:23" ht="12.75">
      <c r="A38" s="241" t="s">
        <v>408</v>
      </c>
      <c r="B38" s="242" t="str">
        <f>'Metas por Proyecto'!B181</f>
        <v>Metodologías </v>
      </c>
      <c r="C38" s="243">
        <f>'Metas por Proyecto'!C181</f>
        <v>1</v>
      </c>
      <c r="D38" s="243">
        <f>'Metas por Proyecto'!D181</f>
        <v>0</v>
      </c>
      <c r="E38" s="243">
        <f>'Metas por Proyecto'!F181</f>
        <v>0</v>
      </c>
      <c r="F38" s="243">
        <f>'Metas por Proyecto'!H181</f>
        <v>0</v>
      </c>
      <c r="G38" s="243">
        <f>'Metas por Proyecto'!J181</f>
        <v>0</v>
      </c>
      <c r="H38" s="243">
        <f>'Metas por Proyecto'!L181</f>
        <v>0</v>
      </c>
      <c r="I38" s="243">
        <f>'Metas por Proyecto'!N181</f>
        <v>0</v>
      </c>
      <c r="J38" s="243">
        <f>'Metas por Proyecto'!P181</f>
        <v>0</v>
      </c>
      <c r="K38" s="243">
        <f>'Metas por Proyecto'!R181</f>
        <v>1</v>
      </c>
      <c r="L38" s="243">
        <f>'Metas por Proyecto'!T181</f>
        <v>0</v>
      </c>
      <c r="M38" s="243">
        <f>'Metas por Proyecto'!V181</f>
        <v>0</v>
      </c>
      <c r="N38" s="243">
        <f>'Metas por Proyecto'!X181</f>
        <v>0</v>
      </c>
      <c r="O38" s="243">
        <f>'Metas por Proyecto'!Z181</f>
        <v>0</v>
      </c>
      <c r="P38" s="243">
        <f t="shared" si="4"/>
        <v>0</v>
      </c>
      <c r="Q38" s="348">
        <v>0</v>
      </c>
      <c r="R38" s="243">
        <f t="shared" si="5"/>
        <v>0</v>
      </c>
      <c r="S38" s="348">
        <v>0</v>
      </c>
      <c r="T38" s="243">
        <f t="shared" si="6"/>
        <v>1</v>
      </c>
      <c r="U38" s="342"/>
      <c r="V38" s="243">
        <f t="shared" si="7"/>
        <v>0</v>
      </c>
      <c r="W38" s="243"/>
    </row>
    <row r="39" spans="1:23" ht="25.5">
      <c r="A39" s="241" t="s">
        <v>409</v>
      </c>
      <c r="B39" s="252" t="str">
        <f>'Metas por Proyecto'!B179</f>
        <v>N° Resoluciones emitidas</v>
      </c>
      <c r="C39" s="243">
        <f>'Metas por Proyecto'!C179</f>
        <v>2</v>
      </c>
      <c r="D39" s="243">
        <f>'Metas por Proyecto'!D179</f>
        <v>0</v>
      </c>
      <c r="E39" s="243">
        <f>'Metas por Proyecto'!F179</f>
        <v>0</v>
      </c>
      <c r="F39" s="243">
        <f>'Metas por Proyecto'!H179</f>
        <v>0</v>
      </c>
      <c r="G39" s="243">
        <f>'Metas por Proyecto'!J179</f>
        <v>0</v>
      </c>
      <c r="H39" s="243">
        <f>'Metas por Proyecto'!L179</f>
        <v>0</v>
      </c>
      <c r="I39" s="243">
        <f>'Metas por Proyecto'!N179</f>
        <v>1</v>
      </c>
      <c r="J39" s="243">
        <f>'Metas por Proyecto'!P179</f>
        <v>0</v>
      </c>
      <c r="K39" s="243">
        <f>'Metas por Proyecto'!R179</f>
        <v>0</v>
      </c>
      <c r="L39" s="243">
        <f>'Metas por Proyecto'!T179</f>
        <v>1</v>
      </c>
      <c r="M39" s="243">
        <f>'Metas por Proyecto'!V179</f>
        <v>0</v>
      </c>
      <c r="N39" s="243">
        <f>'Metas por Proyecto'!X179</f>
        <v>0</v>
      </c>
      <c r="O39" s="243">
        <f>'Metas por Proyecto'!Z179</f>
        <v>0</v>
      </c>
      <c r="P39" s="243">
        <f t="shared" si="4"/>
        <v>0</v>
      </c>
      <c r="Q39" s="348">
        <v>0</v>
      </c>
      <c r="R39" s="243">
        <f t="shared" si="5"/>
        <v>1</v>
      </c>
      <c r="S39" s="348">
        <v>0</v>
      </c>
      <c r="T39" s="243">
        <f t="shared" si="6"/>
        <v>1</v>
      </c>
      <c r="U39" s="342"/>
      <c r="V39" s="243">
        <f t="shared" si="7"/>
        <v>0</v>
      </c>
      <c r="W39" s="243"/>
    </row>
    <row r="40" spans="1:23" ht="12.75">
      <c r="A40" s="241" t="s">
        <v>410</v>
      </c>
      <c r="B40" s="242" t="str">
        <f>'Metas por Proyecto'!B183</f>
        <v>Informe</v>
      </c>
      <c r="C40" s="243">
        <f>'Metas por Proyecto'!C183+'Metas por Proyecto'!C184</f>
        <v>12</v>
      </c>
      <c r="D40" s="243">
        <f>'Metas por Proyecto'!D183+'Metas por Proyecto'!D184</f>
        <v>0</v>
      </c>
      <c r="E40" s="243">
        <f>'Metas por Proyecto'!F183+'Metas por Proyecto'!F184</f>
        <v>0</v>
      </c>
      <c r="F40" s="243">
        <f>'Metas por Proyecto'!H183+'Metas por Proyecto'!H184</f>
        <v>2</v>
      </c>
      <c r="G40" s="243">
        <f>'Metas por Proyecto'!J183+'Metas por Proyecto'!J184</f>
        <v>0</v>
      </c>
      <c r="H40" s="243">
        <v>0</v>
      </c>
      <c r="I40" s="243">
        <f>'Metas por Proyecto'!N183+'Metas por Proyecto'!N184</f>
        <v>1</v>
      </c>
      <c r="J40" s="243">
        <f>'Metas por Proyecto'!P183+'Metas por Proyecto'!P184</f>
        <v>2</v>
      </c>
      <c r="K40" s="243">
        <f>'Metas por Proyecto'!R183+'Metas por Proyecto'!R184</f>
        <v>0</v>
      </c>
      <c r="L40" s="243">
        <f>'Metas por Proyecto'!T183+'Metas por Proyecto'!T184</f>
        <v>2</v>
      </c>
      <c r="M40" s="243">
        <f>'Metas por Proyecto'!V183+'Metas por Proyecto'!V184</f>
        <v>1</v>
      </c>
      <c r="N40" s="243">
        <f>'Metas por Proyecto'!X183+'Metas por Proyecto'!X184</f>
        <v>0</v>
      </c>
      <c r="O40" s="243">
        <f>'Metas por Proyecto'!Z183+'Metas por Proyecto'!Z184</f>
        <v>0</v>
      </c>
      <c r="P40" s="243">
        <f t="shared" si="4"/>
        <v>2</v>
      </c>
      <c r="Q40" s="348">
        <v>2</v>
      </c>
      <c r="R40" s="243">
        <f t="shared" si="5"/>
        <v>1</v>
      </c>
      <c r="S40" s="348">
        <v>4</v>
      </c>
      <c r="T40" s="243">
        <f t="shared" si="6"/>
        <v>4</v>
      </c>
      <c r="U40" s="342"/>
      <c r="V40" s="243">
        <f t="shared" si="7"/>
        <v>1</v>
      </c>
      <c r="W40" s="243"/>
    </row>
    <row r="41" spans="1:23" ht="37.5" customHeight="1">
      <c r="A41" s="241" t="s">
        <v>411</v>
      </c>
      <c r="B41" s="252" t="str">
        <f>'Metas por Proyecto'!B182</f>
        <v>Informe Distribución de Riesgos</v>
      </c>
      <c r="C41" s="243">
        <f>'Metas por Proyecto'!C182</f>
        <v>1</v>
      </c>
      <c r="D41" s="243">
        <f>'Metas por Proyecto'!D182</f>
        <v>0</v>
      </c>
      <c r="E41" s="243">
        <f>'Metas por Proyecto'!F182</f>
        <v>0</v>
      </c>
      <c r="F41" s="243">
        <f>'Metas por Proyecto'!H182</f>
        <v>0</v>
      </c>
      <c r="G41" s="243">
        <f>'Metas por Proyecto'!J182</f>
        <v>0</v>
      </c>
      <c r="H41" s="243">
        <f>'Metas por Proyecto'!L182</f>
        <v>0</v>
      </c>
      <c r="I41" s="243">
        <f>'Metas por Proyecto'!N182</f>
        <v>0</v>
      </c>
      <c r="J41" s="243">
        <f>'Metas por Proyecto'!P182</f>
        <v>0</v>
      </c>
      <c r="K41" s="243">
        <f>'Metas por Proyecto'!R182</f>
        <v>1</v>
      </c>
      <c r="L41" s="243">
        <f>'Metas por Proyecto'!T182</f>
        <v>0</v>
      </c>
      <c r="M41" s="243">
        <f>'Metas por Proyecto'!V182</f>
        <v>0</v>
      </c>
      <c r="N41" s="243">
        <f>'Metas por Proyecto'!X182</f>
        <v>0</v>
      </c>
      <c r="O41" s="243">
        <f>'Metas por Proyecto'!Z182</f>
        <v>0</v>
      </c>
      <c r="P41" s="243">
        <f t="shared" si="4"/>
        <v>0</v>
      </c>
      <c r="Q41" s="348">
        <v>0</v>
      </c>
      <c r="R41" s="243">
        <f t="shared" si="5"/>
        <v>0</v>
      </c>
      <c r="S41" s="348">
        <v>0</v>
      </c>
      <c r="T41" s="243">
        <f t="shared" si="6"/>
        <v>1</v>
      </c>
      <c r="U41" s="342"/>
      <c r="V41" s="243">
        <f t="shared" si="7"/>
        <v>0</v>
      </c>
      <c r="W41" s="243"/>
    </row>
    <row r="42" spans="1:23" ht="37.5" customHeight="1">
      <c r="A42" s="258" t="s">
        <v>412</v>
      </c>
      <c r="B42" s="259" t="str">
        <f>'Metas por Proyecto'!B177</f>
        <v>Proyectos Estructurados </v>
      </c>
      <c r="C42" s="246">
        <f>'Metas por Proyecto'!C177</f>
        <v>16</v>
      </c>
      <c r="D42" s="246">
        <f>'Metas por Proyecto'!D177</f>
        <v>0</v>
      </c>
      <c r="E42" s="246">
        <f>'Metas por Proyecto'!F177</f>
        <v>0</v>
      </c>
      <c r="F42" s="246">
        <f>'Metas por Proyecto'!H177</f>
        <v>0</v>
      </c>
      <c r="G42" s="246">
        <f>'Metas por Proyecto'!J177</f>
        <v>0</v>
      </c>
      <c r="H42" s="246">
        <f>'Metas por Proyecto'!L177</f>
        <v>0</v>
      </c>
      <c r="I42" s="246">
        <f>'Metas por Proyecto'!N177</f>
        <v>0</v>
      </c>
      <c r="J42" s="246">
        <f>'Metas por Proyecto'!P177</f>
        <v>0</v>
      </c>
      <c r="K42" s="246">
        <f>'Metas por Proyecto'!R177</f>
        <v>0</v>
      </c>
      <c r="L42" s="246">
        <f>'Metas por Proyecto'!T177</f>
        <v>0</v>
      </c>
      <c r="M42" s="246">
        <f>'Metas por Proyecto'!V177</f>
        <v>8</v>
      </c>
      <c r="N42" s="246">
        <f>'Metas por Proyecto'!X177</f>
        <v>8</v>
      </c>
      <c r="O42" s="246">
        <f>'Metas por Proyecto'!Z177</f>
        <v>0</v>
      </c>
      <c r="P42" s="246">
        <f>SUM(D42:F42)</f>
        <v>0</v>
      </c>
      <c r="Q42" s="349">
        <v>0</v>
      </c>
      <c r="R42" s="246">
        <f>SUM(G42:I42)</f>
        <v>0</v>
      </c>
      <c r="S42" s="349">
        <v>0</v>
      </c>
      <c r="T42" s="246">
        <f>SUM(J42:L42)</f>
        <v>0</v>
      </c>
      <c r="U42" s="394"/>
      <c r="V42" s="246">
        <f>SUM(M42:O42)</f>
        <v>16</v>
      </c>
      <c r="W42" s="246"/>
    </row>
    <row r="43" spans="1:23" ht="12.75">
      <c r="A43" s="258" t="s">
        <v>556</v>
      </c>
      <c r="B43" s="259" t="str">
        <f>'Metas por Proyecto'!B184</f>
        <v>Convenios</v>
      </c>
      <c r="C43" s="246">
        <f>'Metas por Proyecto'!C184</f>
        <v>2</v>
      </c>
      <c r="D43" s="246">
        <f>'Metas por Proyecto'!D178</f>
        <v>0</v>
      </c>
      <c r="E43" s="246">
        <f>'Metas por Proyecto'!F178</f>
        <v>0</v>
      </c>
      <c r="F43" s="246">
        <f>'Metas por Proyecto'!H178</f>
        <v>1</v>
      </c>
      <c r="G43" s="246">
        <f>'Metas por Proyecto'!J178</f>
        <v>1</v>
      </c>
      <c r="H43" s="246">
        <f>'Metas por Proyecto'!L178</f>
        <v>0</v>
      </c>
      <c r="I43" s="246">
        <f>'Metas por Proyecto'!N178</f>
        <v>0</v>
      </c>
      <c r="J43" s="246">
        <f>'Metas por Proyecto'!P178</f>
        <v>0</v>
      </c>
      <c r="K43" s="246">
        <f>'Metas por Proyecto'!R178</f>
        <v>0</v>
      </c>
      <c r="L43" s="246">
        <f>'Metas por Proyecto'!T178</f>
        <v>0</v>
      </c>
      <c r="M43" s="246">
        <f>'Metas por Proyecto'!V178</f>
        <v>0</v>
      </c>
      <c r="N43" s="246">
        <f>'Metas por Proyecto'!X178</f>
        <v>0</v>
      </c>
      <c r="O43" s="246">
        <f>'Metas por Proyecto'!Z178</f>
        <v>0</v>
      </c>
      <c r="P43" s="246">
        <v>0</v>
      </c>
      <c r="Q43" s="349">
        <v>0</v>
      </c>
      <c r="R43" s="246">
        <v>0</v>
      </c>
      <c r="S43" s="349">
        <v>0</v>
      </c>
      <c r="T43" s="246">
        <v>2</v>
      </c>
      <c r="U43" s="395"/>
      <c r="V43" s="246">
        <f>SUM(M43:O43)</f>
        <v>0</v>
      </c>
      <c r="W43" s="246"/>
    </row>
    <row r="45" spans="1:23" ht="15">
      <c r="A45" s="273" t="s">
        <v>394</v>
      </c>
      <c r="B45" s="274"/>
      <c r="C45" s="274"/>
      <c r="D45" s="274"/>
      <c r="E45" s="274"/>
      <c r="F45" s="274"/>
      <c r="G45" s="274"/>
      <c r="H45" s="274"/>
      <c r="I45" s="274"/>
      <c r="J45" s="274"/>
      <c r="K45" s="274"/>
      <c r="L45" s="274"/>
      <c r="M45" s="274"/>
      <c r="N45" s="274"/>
      <c r="O45" s="274"/>
      <c r="P45" s="274"/>
      <c r="Q45" s="274"/>
      <c r="R45" s="274"/>
      <c r="S45" s="274"/>
      <c r="T45" s="274"/>
      <c r="U45" s="274"/>
      <c r="V45" s="274"/>
      <c r="W45" s="274"/>
    </row>
    <row r="46" spans="1:23" ht="12.75">
      <c r="A46" s="235" t="s">
        <v>64</v>
      </c>
      <c r="B46" s="236" t="s">
        <v>396</v>
      </c>
      <c r="C46" s="235" t="s">
        <v>397</v>
      </c>
      <c r="D46" s="237"/>
      <c r="E46" s="237"/>
      <c r="F46" s="237"/>
      <c r="G46" s="237"/>
      <c r="H46" s="237"/>
      <c r="I46" s="237"/>
      <c r="J46" s="237"/>
      <c r="K46" s="237"/>
      <c r="L46" s="237"/>
      <c r="M46" s="237"/>
      <c r="N46" s="237"/>
      <c r="O46" s="237"/>
      <c r="P46" s="235" t="s">
        <v>528</v>
      </c>
      <c r="Q46" s="235" t="s">
        <v>559</v>
      </c>
      <c r="R46" s="235" t="s">
        <v>529</v>
      </c>
      <c r="S46" s="235" t="s">
        <v>559</v>
      </c>
      <c r="T46" s="235" t="s">
        <v>530</v>
      </c>
      <c r="U46" s="235" t="s">
        <v>559</v>
      </c>
      <c r="V46" s="235" t="s">
        <v>531</v>
      </c>
      <c r="W46" s="235"/>
    </row>
    <row r="47" spans="1:23" ht="12.75" hidden="1">
      <c r="A47" s="253" t="s">
        <v>413</v>
      </c>
      <c r="B47" s="254"/>
      <c r="C47" s="253"/>
      <c r="D47" s="237"/>
      <c r="E47" s="237"/>
      <c r="F47" s="237"/>
      <c r="G47" s="237"/>
      <c r="H47" s="237"/>
      <c r="I47" s="237"/>
      <c r="J47" s="237"/>
      <c r="K47" s="237"/>
      <c r="L47" s="237"/>
      <c r="M47" s="237"/>
      <c r="N47" s="237"/>
      <c r="O47" s="237"/>
      <c r="P47" s="237"/>
      <c r="Q47" s="237"/>
      <c r="R47" s="237"/>
      <c r="S47" s="237"/>
      <c r="T47" s="237"/>
      <c r="U47" s="237"/>
      <c r="V47" s="237"/>
      <c r="W47" s="237"/>
    </row>
    <row r="48" spans="1:23" ht="12.75" hidden="1">
      <c r="A48" s="253" t="s">
        <v>414</v>
      </c>
      <c r="B48" s="254"/>
      <c r="C48" s="253"/>
      <c r="D48" s="237"/>
      <c r="E48" s="237"/>
      <c r="F48" s="237"/>
      <c r="G48" s="237"/>
      <c r="H48" s="237"/>
      <c r="I48" s="237"/>
      <c r="J48" s="237"/>
      <c r="K48" s="237"/>
      <c r="L48" s="237"/>
      <c r="M48" s="237"/>
      <c r="N48" s="237"/>
      <c r="O48" s="237"/>
      <c r="P48" s="237"/>
      <c r="Q48" s="237"/>
      <c r="R48" s="237"/>
      <c r="S48" s="237"/>
      <c r="T48" s="237"/>
      <c r="U48" s="237"/>
      <c r="V48" s="237"/>
      <c r="W48" s="237"/>
    </row>
    <row r="49" spans="1:23" ht="12.75" hidden="1">
      <c r="A49" s="253" t="s">
        <v>330</v>
      </c>
      <c r="B49" s="254"/>
      <c r="C49" s="253"/>
      <c r="D49" s="237"/>
      <c r="E49" s="237"/>
      <c r="F49" s="237"/>
      <c r="G49" s="237"/>
      <c r="H49" s="237"/>
      <c r="I49" s="237"/>
      <c r="J49" s="237"/>
      <c r="K49" s="237"/>
      <c r="L49" s="237"/>
      <c r="M49" s="237"/>
      <c r="N49" s="237"/>
      <c r="O49" s="237"/>
      <c r="P49" s="237"/>
      <c r="Q49" s="237"/>
      <c r="R49" s="237"/>
      <c r="S49" s="237"/>
      <c r="T49" s="237"/>
      <c r="U49" s="237"/>
      <c r="V49" s="237"/>
      <c r="W49" s="237"/>
    </row>
    <row r="50" spans="1:23" ht="12.75" hidden="1">
      <c r="A50" s="253" t="s">
        <v>415</v>
      </c>
      <c r="B50" s="254"/>
      <c r="C50" s="253"/>
      <c r="D50" s="237"/>
      <c r="E50" s="237"/>
      <c r="F50" s="237"/>
      <c r="G50" s="237"/>
      <c r="H50" s="237"/>
      <c r="I50" s="237"/>
      <c r="J50" s="237"/>
      <c r="K50" s="237"/>
      <c r="L50" s="237"/>
      <c r="M50" s="237"/>
      <c r="N50" s="237"/>
      <c r="O50" s="237"/>
      <c r="P50" s="237"/>
      <c r="Q50" s="237"/>
      <c r="R50" s="237"/>
      <c r="S50" s="237"/>
      <c r="T50" s="237"/>
      <c r="U50" s="237"/>
      <c r="V50" s="237"/>
      <c r="W50" s="237"/>
    </row>
    <row r="51" spans="1:23" ht="12.75" hidden="1">
      <c r="A51" s="253" t="s">
        <v>416</v>
      </c>
      <c r="B51" s="254"/>
      <c r="C51" s="253"/>
      <c r="D51" s="237"/>
      <c r="E51" s="237"/>
      <c r="F51" s="237"/>
      <c r="G51" s="237"/>
      <c r="H51" s="237"/>
      <c r="I51" s="237"/>
      <c r="J51" s="237"/>
      <c r="K51" s="237"/>
      <c r="L51" s="237"/>
      <c r="M51" s="237"/>
      <c r="N51" s="237"/>
      <c r="O51" s="237"/>
      <c r="P51" s="237"/>
      <c r="Q51" s="237"/>
      <c r="R51" s="237"/>
      <c r="S51" s="237"/>
      <c r="T51" s="237"/>
      <c r="U51" s="237"/>
      <c r="V51" s="237"/>
      <c r="W51" s="237"/>
    </row>
    <row r="52" spans="1:23" ht="12.75" hidden="1">
      <c r="A52" s="253" t="s">
        <v>173</v>
      </c>
      <c r="B52" s="254"/>
      <c r="C52" s="253"/>
      <c r="D52" s="237"/>
      <c r="E52" s="237"/>
      <c r="F52" s="237"/>
      <c r="G52" s="237"/>
      <c r="H52" s="237"/>
      <c r="I52" s="237"/>
      <c r="J52" s="237"/>
      <c r="K52" s="237"/>
      <c r="L52" s="237"/>
      <c r="M52" s="237"/>
      <c r="N52" s="237"/>
      <c r="O52" s="237"/>
      <c r="P52" s="237"/>
      <c r="Q52" s="237"/>
      <c r="R52" s="237"/>
      <c r="S52" s="237"/>
      <c r="T52" s="237"/>
      <c r="U52" s="237"/>
      <c r="V52" s="237"/>
      <c r="W52" s="237"/>
    </row>
    <row r="53" spans="1:23" ht="12.75" hidden="1">
      <c r="A53" s="253" t="s">
        <v>174</v>
      </c>
      <c r="B53" s="254"/>
      <c r="C53" s="253"/>
      <c r="D53" s="237"/>
      <c r="E53" s="237"/>
      <c r="F53" s="237"/>
      <c r="G53" s="237"/>
      <c r="H53" s="237"/>
      <c r="I53" s="237"/>
      <c r="J53" s="237"/>
      <c r="K53" s="237"/>
      <c r="L53" s="237"/>
      <c r="M53" s="237"/>
      <c r="N53" s="237"/>
      <c r="O53" s="237"/>
      <c r="P53" s="237"/>
      <c r="Q53" s="237"/>
      <c r="R53" s="237"/>
      <c r="S53" s="237"/>
      <c r="T53" s="237"/>
      <c r="U53" s="237"/>
      <c r="V53" s="237"/>
      <c r="W53" s="237"/>
    </row>
    <row r="54" spans="1:23" ht="12.75" hidden="1">
      <c r="A54" s="253" t="s">
        <v>175</v>
      </c>
      <c r="B54" s="254"/>
      <c r="C54" s="253"/>
      <c r="D54" s="237"/>
      <c r="E54" s="237"/>
      <c r="F54" s="237"/>
      <c r="G54" s="237"/>
      <c r="H54" s="237"/>
      <c r="I54" s="237"/>
      <c r="J54" s="237"/>
      <c r="K54" s="237"/>
      <c r="L54" s="237"/>
      <c r="M54" s="237"/>
      <c r="N54" s="237"/>
      <c r="O54" s="237"/>
      <c r="P54" s="237"/>
      <c r="Q54" s="237"/>
      <c r="R54" s="237"/>
      <c r="S54" s="237"/>
      <c r="T54" s="237"/>
      <c r="U54" s="237"/>
      <c r="V54" s="237"/>
      <c r="W54" s="237"/>
    </row>
    <row r="55" spans="1:23" ht="12.75" hidden="1">
      <c r="A55" s="253" t="s">
        <v>176</v>
      </c>
      <c r="B55" s="254"/>
      <c r="C55" s="253"/>
      <c r="D55" s="237"/>
      <c r="E55" s="237"/>
      <c r="F55" s="237"/>
      <c r="G55" s="237"/>
      <c r="H55" s="237"/>
      <c r="I55" s="237"/>
      <c r="J55" s="237"/>
      <c r="K55" s="237"/>
      <c r="L55" s="237"/>
      <c r="M55" s="237"/>
      <c r="N55" s="237"/>
      <c r="O55" s="237"/>
      <c r="P55" s="237"/>
      <c r="Q55" s="237"/>
      <c r="R55" s="237"/>
      <c r="S55" s="237"/>
      <c r="T55" s="237"/>
      <c r="U55" s="237"/>
      <c r="V55" s="237"/>
      <c r="W55" s="237"/>
    </row>
    <row r="56" spans="1:23" ht="12.75" hidden="1">
      <c r="A56" s="253" t="s">
        <v>178</v>
      </c>
      <c r="B56" s="254"/>
      <c r="C56" s="253"/>
      <c r="D56" s="237"/>
      <c r="E56" s="237"/>
      <c r="F56" s="237"/>
      <c r="G56" s="237"/>
      <c r="H56" s="237"/>
      <c r="I56" s="237"/>
      <c r="J56" s="237"/>
      <c r="K56" s="237"/>
      <c r="L56" s="237"/>
      <c r="M56" s="237"/>
      <c r="N56" s="237"/>
      <c r="O56" s="237"/>
      <c r="P56" s="237"/>
      <c r="Q56" s="237"/>
      <c r="R56" s="237"/>
      <c r="S56" s="237"/>
      <c r="T56" s="237"/>
      <c r="U56" s="237"/>
      <c r="V56" s="237"/>
      <c r="W56" s="237"/>
    </row>
    <row r="57" spans="1:23" ht="12.75" hidden="1">
      <c r="A57" s="253" t="s">
        <v>179</v>
      </c>
      <c r="B57" s="254"/>
      <c r="C57" s="253"/>
      <c r="D57" s="237"/>
      <c r="E57" s="237"/>
      <c r="F57" s="237"/>
      <c r="G57" s="237"/>
      <c r="H57" s="237"/>
      <c r="I57" s="237"/>
      <c r="J57" s="237"/>
      <c r="K57" s="237"/>
      <c r="L57" s="237"/>
      <c r="M57" s="237"/>
      <c r="N57" s="237"/>
      <c r="O57" s="237"/>
      <c r="P57" s="237"/>
      <c r="Q57" s="237"/>
      <c r="R57" s="237"/>
      <c r="S57" s="237"/>
      <c r="T57" s="237"/>
      <c r="U57" s="237"/>
      <c r="V57" s="237"/>
      <c r="W57" s="237"/>
    </row>
    <row r="58" spans="1:23" ht="12.75" hidden="1">
      <c r="A58" s="253" t="s">
        <v>180</v>
      </c>
      <c r="B58" s="254"/>
      <c r="C58" s="253"/>
      <c r="D58" s="237"/>
      <c r="E58" s="237"/>
      <c r="F58" s="237"/>
      <c r="G58" s="237"/>
      <c r="H58" s="237"/>
      <c r="I58" s="237"/>
      <c r="J58" s="237"/>
      <c r="K58" s="237"/>
      <c r="L58" s="237"/>
      <c r="M58" s="237"/>
      <c r="N58" s="237"/>
      <c r="O58" s="237"/>
      <c r="P58" s="237"/>
      <c r="Q58" s="237"/>
      <c r="R58" s="237"/>
      <c r="S58" s="237"/>
      <c r="T58" s="237"/>
      <c r="U58" s="237"/>
      <c r="V58" s="237"/>
      <c r="W58" s="237"/>
    </row>
    <row r="59" spans="1:23" ht="12.75" hidden="1">
      <c r="A59" s="253" t="s">
        <v>181</v>
      </c>
      <c r="B59" s="254"/>
      <c r="C59" s="253"/>
      <c r="D59" s="237"/>
      <c r="E59" s="237"/>
      <c r="F59" s="237"/>
      <c r="G59" s="237"/>
      <c r="H59" s="237"/>
      <c r="I59" s="237"/>
      <c r="J59" s="237"/>
      <c r="K59" s="237"/>
      <c r="L59" s="237"/>
      <c r="M59" s="237"/>
      <c r="N59" s="237"/>
      <c r="O59" s="237"/>
      <c r="P59" s="237"/>
      <c r="Q59" s="237"/>
      <c r="R59" s="237"/>
      <c r="S59" s="237"/>
      <c r="T59" s="237"/>
      <c r="U59" s="237"/>
      <c r="V59" s="237"/>
      <c r="W59" s="237"/>
    </row>
    <row r="60" spans="1:23" ht="12.75" hidden="1">
      <c r="A60" s="253" t="s">
        <v>182</v>
      </c>
      <c r="B60" s="254"/>
      <c r="C60" s="253"/>
      <c r="D60" s="237"/>
      <c r="E60" s="237"/>
      <c r="F60" s="237"/>
      <c r="G60" s="237"/>
      <c r="H60" s="237"/>
      <c r="I60" s="237"/>
      <c r="J60" s="237"/>
      <c r="K60" s="237"/>
      <c r="L60" s="237"/>
      <c r="M60" s="237"/>
      <c r="N60" s="237"/>
      <c r="O60" s="237"/>
      <c r="P60" s="237"/>
      <c r="Q60" s="237"/>
      <c r="R60" s="237"/>
      <c r="S60" s="237"/>
      <c r="T60" s="237"/>
      <c r="U60" s="237"/>
      <c r="V60" s="237"/>
      <c r="W60" s="237"/>
    </row>
    <row r="61" spans="1:23" ht="12.75" hidden="1">
      <c r="A61" s="253" t="s">
        <v>332</v>
      </c>
      <c r="B61" s="254"/>
      <c r="C61" s="253"/>
      <c r="D61" s="237"/>
      <c r="E61" s="237"/>
      <c r="F61" s="237"/>
      <c r="G61" s="237"/>
      <c r="H61" s="237"/>
      <c r="I61" s="237"/>
      <c r="J61" s="237"/>
      <c r="K61" s="237"/>
      <c r="L61" s="237"/>
      <c r="M61" s="237"/>
      <c r="N61" s="237"/>
      <c r="O61" s="237"/>
      <c r="P61" s="237"/>
      <c r="Q61" s="237"/>
      <c r="R61" s="237"/>
      <c r="S61" s="237"/>
      <c r="T61" s="237"/>
      <c r="U61" s="237"/>
      <c r="V61" s="237"/>
      <c r="W61" s="237"/>
    </row>
    <row r="62" spans="1:23" ht="12.75" hidden="1">
      <c r="A62" s="253" t="s">
        <v>333</v>
      </c>
      <c r="B62" s="254"/>
      <c r="C62" s="253"/>
      <c r="D62" s="237"/>
      <c r="E62" s="237"/>
      <c r="F62" s="237"/>
      <c r="G62" s="237"/>
      <c r="H62" s="237"/>
      <c r="I62" s="237"/>
      <c r="J62" s="237"/>
      <c r="K62" s="237"/>
      <c r="L62" s="237"/>
      <c r="M62" s="237"/>
      <c r="N62" s="237"/>
      <c r="O62" s="237"/>
      <c r="P62" s="237"/>
      <c r="Q62" s="237"/>
      <c r="R62" s="237"/>
      <c r="S62" s="237"/>
      <c r="T62" s="237"/>
      <c r="U62" s="237"/>
      <c r="V62" s="237"/>
      <c r="W62" s="237"/>
    </row>
    <row r="63" spans="1:23" ht="12.75" hidden="1">
      <c r="A63" s="253" t="s">
        <v>334</v>
      </c>
      <c r="B63" s="254"/>
      <c r="C63" s="253"/>
      <c r="D63" s="237"/>
      <c r="E63" s="237"/>
      <c r="F63" s="237"/>
      <c r="G63" s="237"/>
      <c r="H63" s="237"/>
      <c r="I63" s="237"/>
      <c r="J63" s="237"/>
      <c r="K63" s="237"/>
      <c r="L63" s="237"/>
      <c r="M63" s="237"/>
      <c r="N63" s="237"/>
      <c r="O63" s="237"/>
      <c r="P63" s="237"/>
      <c r="Q63" s="237"/>
      <c r="R63" s="237"/>
      <c r="S63" s="237"/>
      <c r="T63" s="237"/>
      <c r="U63" s="237"/>
      <c r="V63" s="237"/>
      <c r="W63" s="237"/>
    </row>
    <row r="64" spans="1:23" ht="12.75" hidden="1">
      <c r="A64" s="253" t="s">
        <v>335</v>
      </c>
      <c r="B64" s="254"/>
      <c r="C64" s="253"/>
      <c r="D64" s="237"/>
      <c r="E64" s="237"/>
      <c r="F64" s="237"/>
      <c r="G64" s="237"/>
      <c r="H64" s="237"/>
      <c r="I64" s="237"/>
      <c r="J64" s="237"/>
      <c r="K64" s="237"/>
      <c r="L64" s="237"/>
      <c r="M64" s="237"/>
      <c r="N64" s="237"/>
      <c r="O64" s="237"/>
      <c r="P64" s="237"/>
      <c r="Q64" s="237"/>
      <c r="R64" s="237"/>
      <c r="S64" s="237"/>
      <c r="T64" s="237"/>
      <c r="U64" s="237"/>
      <c r="V64" s="237"/>
      <c r="W64" s="237"/>
    </row>
    <row r="65" spans="1:23" ht="12.75" hidden="1">
      <c r="A65" s="253" t="s">
        <v>336</v>
      </c>
      <c r="B65" s="254"/>
      <c r="C65" s="253"/>
      <c r="D65" s="237"/>
      <c r="E65" s="237"/>
      <c r="F65" s="237"/>
      <c r="G65" s="237"/>
      <c r="H65" s="237"/>
      <c r="I65" s="237"/>
      <c r="J65" s="237"/>
      <c r="K65" s="237"/>
      <c r="L65" s="237"/>
      <c r="M65" s="237"/>
      <c r="N65" s="237"/>
      <c r="O65" s="237"/>
      <c r="P65" s="237"/>
      <c r="Q65" s="237"/>
      <c r="R65" s="237"/>
      <c r="S65" s="237"/>
      <c r="T65" s="237"/>
      <c r="U65" s="237"/>
      <c r="V65" s="237"/>
      <c r="W65" s="237"/>
    </row>
    <row r="66" spans="1:23" ht="12.75" hidden="1">
      <c r="A66" s="253" t="s">
        <v>337</v>
      </c>
      <c r="B66" s="254"/>
      <c r="C66" s="253"/>
      <c r="D66" s="237"/>
      <c r="E66" s="237"/>
      <c r="F66" s="237"/>
      <c r="G66" s="237"/>
      <c r="H66" s="237"/>
      <c r="I66" s="237"/>
      <c r="J66" s="237"/>
      <c r="K66" s="237"/>
      <c r="L66" s="237"/>
      <c r="M66" s="237"/>
      <c r="N66" s="237"/>
      <c r="O66" s="237"/>
      <c r="P66" s="237"/>
      <c r="Q66" s="237"/>
      <c r="R66" s="237"/>
      <c r="S66" s="237"/>
      <c r="T66" s="237"/>
      <c r="U66" s="237"/>
      <c r="V66" s="237"/>
      <c r="W66" s="237"/>
    </row>
    <row r="67" spans="1:23" ht="12.75" hidden="1">
      <c r="A67" s="253" t="s">
        <v>190</v>
      </c>
      <c r="B67" s="254"/>
      <c r="C67" s="253"/>
      <c r="D67" s="237"/>
      <c r="E67" s="237"/>
      <c r="F67" s="237"/>
      <c r="G67" s="237"/>
      <c r="H67" s="237"/>
      <c r="I67" s="237"/>
      <c r="J67" s="237"/>
      <c r="K67" s="237"/>
      <c r="L67" s="237"/>
      <c r="M67" s="237"/>
      <c r="N67" s="237"/>
      <c r="O67" s="237"/>
      <c r="P67" s="237"/>
      <c r="Q67" s="237"/>
      <c r="R67" s="237"/>
      <c r="S67" s="237"/>
      <c r="T67" s="237"/>
      <c r="U67" s="237"/>
      <c r="V67" s="237"/>
      <c r="W67" s="237"/>
    </row>
    <row r="68" spans="1:23" ht="12.75" hidden="1">
      <c r="A68" s="253" t="s">
        <v>197</v>
      </c>
      <c r="B68" s="254"/>
      <c r="C68" s="253"/>
      <c r="D68" s="237"/>
      <c r="E68" s="237"/>
      <c r="F68" s="237"/>
      <c r="G68" s="237"/>
      <c r="H68" s="237"/>
      <c r="I68" s="237"/>
      <c r="J68" s="237"/>
      <c r="K68" s="237"/>
      <c r="L68" s="237"/>
      <c r="M68" s="237"/>
      <c r="N68" s="237"/>
      <c r="O68" s="237"/>
      <c r="P68" s="237"/>
      <c r="Q68" s="237"/>
      <c r="R68" s="237"/>
      <c r="S68" s="237"/>
      <c r="T68" s="237"/>
      <c r="U68" s="237"/>
      <c r="V68" s="237"/>
      <c r="W68" s="237"/>
    </row>
    <row r="69" spans="1:23" ht="12.75" hidden="1">
      <c r="A69" s="253" t="s">
        <v>339</v>
      </c>
      <c r="B69" s="254"/>
      <c r="C69" s="253"/>
      <c r="D69" s="237"/>
      <c r="E69" s="237"/>
      <c r="F69" s="237"/>
      <c r="G69" s="237"/>
      <c r="H69" s="237"/>
      <c r="I69" s="237"/>
      <c r="J69" s="237"/>
      <c r="K69" s="237"/>
      <c r="L69" s="237"/>
      <c r="M69" s="237"/>
      <c r="N69" s="237"/>
      <c r="O69" s="237"/>
      <c r="P69" s="237"/>
      <c r="Q69" s="237"/>
      <c r="R69" s="237"/>
      <c r="S69" s="237"/>
      <c r="T69" s="237"/>
      <c r="U69" s="237"/>
      <c r="V69" s="237"/>
      <c r="W69" s="237"/>
    </row>
    <row r="70" spans="1:23" ht="12.75" hidden="1">
      <c r="A70" s="253" t="s">
        <v>301</v>
      </c>
      <c r="B70" s="254"/>
      <c r="C70" s="253"/>
      <c r="D70" s="237"/>
      <c r="E70" s="237"/>
      <c r="F70" s="237"/>
      <c r="G70" s="237"/>
      <c r="H70" s="237"/>
      <c r="I70" s="237"/>
      <c r="J70" s="237"/>
      <c r="K70" s="237"/>
      <c r="L70" s="237"/>
      <c r="M70" s="237"/>
      <c r="N70" s="237"/>
      <c r="O70" s="237"/>
      <c r="P70" s="237"/>
      <c r="Q70" s="237"/>
      <c r="R70" s="237"/>
      <c r="S70" s="237"/>
      <c r="T70" s="237"/>
      <c r="U70" s="237"/>
      <c r="V70" s="237"/>
      <c r="W70" s="237"/>
    </row>
    <row r="71" spans="1:23" ht="12.75" hidden="1">
      <c r="A71" s="253" t="s">
        <v>205</v>
      </c>
      <c r="B71" s="254"/>
      <c r="C71" s="253"/>
      <c r="D71" s="237"/>
      <c r="E71" s="237"/>
      <c r="F71" s="237"/>
      <c r="G71" s="237"/>
      <c r="H71" s="237"/>
      <c r="I71" s="237"/>
      <c r="J71" s="237"/>
      <c r="K71" s="237"/>
      <c r="L71" s="237"/>
      <c r="M71" s="237"/>
      <c r="N71" s="237"/>
      <c r="O71" s="237"/>
      <c r="P71" s="237"/>
      <c r="Q71" s="237"/>
      <c r="R71" s="237"/>
      <c r="S71" s="237"/>
      <c r="T71" s="237"/>
      <c r="U71" s="237"/>
      <c r="V71" s="237"/>
      <c r="W71" s="237"/>
    </row>
    <row r="72" spans="1:23" ht="12.75" hidden="1">
      <c r="A72" s="253" t="s">
        <v>206</v>
      </c>
      <c r="B72" s="254"/>
      <c r="C72" s="253"/>
      <c r="D72" s="237"/>
      <c r="E72" s="237"/>
      <c r="F72" s="237"/>
      <c r="G72" s="237"/>
      <c r="H72" s="237"/>
      <c r="I72" s="237"/>
      <c r="J72" s="237"/>
      <c r="K72" s="237"/>
      <c r="L72" s="237"/>
      <c r="M72" s="237"/>
      <c r="N72" s="237"/>
      <c r="O72" s="237"/>
      <c r="P72" s="237"/>
      <c r="Q72" s="237"/>
      <c r="R72" s="237"/>
      <c r="S72" s="237"/>
      <c r="T72" s="237"/>
      <c r="U72" s="237"/>
      <c r="V72" s="237"/>
      <c r="W72" s="237"/>
    </row>
    <row r="73" spans="1:23" ht="12.75">
      <c r="A73" s="238" t="str">
        <f>'Metas por Proyecto'!A318</f>
        <v>Consecución de la Sede-oficinas  y adecuación</v>
      </c>
      <c r="B73" s="239" t="s">
        <v>417</v>
      </c>
      <c r="C73" s="277">
        <f>'Metas por Proyecto'!C318</f>
        <v>1</v>
      </c>
      <c r="D73" s="277">
        <f>'Metas por Proyecto'!D318</f>
        <v>0</v>
      </c>
      <c r="E73" s="277">
        <f>'Metas por Proyecto'!F318</f>
        <v>0</v>
      </c>
      <c r="F73" s="277">
        <f>'Metas por Proyecto'!H318</f>
        <v>0.25</v>
      </c>
      <c r="G73" s="277">
        <f>'Metas por Proyecto'!J318</f>
        <v>0</v>
      </c>
      <c r="H73" s="277">
        <f>'Metas por Proyecto'!L318</f>
        <v>0</v>
      </c>
      <c r="I73" s="277">
        <f>'Metas por Proyecto'!N318</f>
        <v>0</v>
      </c>
      <c r="J73" s="277">
        <f>'Metas por Proyecto'!P318</f>
        <v>0</v>
      </c>
      <c r="K73" s="277">
        <f>'Metas por Proyecto'!R318</f>
        <v>0</v>
      </c>
      <c r="L73" s="277">
        <f>'Metas por Proyecto'!T318</f>
        <v>0</v>
      </c>
      <c r="M73" s="277">
        <f>'Metas por Proyecto'!V318</f>
        <v>0</v>
      </c>
      <c r="N73" s="277">
        <f>'Metas por Proyecto'!X318</f>
        <v>0.75</v>
      </c>
      <c r="O73" s="277">
        <f>'Metas por Proyecto'!Z318</f>
        <v>0</v>
      </c>
      <c r="P73" s="277">
        <f aca="true" t="shared" si="8" ref="P73:P78">SUM(D73:F73)</f>
        <v>0.25</v>
      </c>
      <c r="Q73" s="350">
        <v>0</v>
      </c>
      <c r="R73" s="277">
        <f aca="true" t="shared" si="9" ref="R73:R78">SUM(G73:I73)</f>
        <v>0</v>
      </c>
      <c r="S73" s="350">
        <v>0.25</v>
      </c>
      <c r="T73" s="277">
        <f aca="true" t="shared" si="10" ref="T73:T78">SUM(J73:L73)</f>
        <v>0</v>
      </c>
      <c r="U73" s="351">
        <v>0</v>
      </c>
      <c r="V73" s="277">
        <f aca="true" t="shared" si="11" ref="V73:V78">SUM(M73:O73)</f>
        <v>0.75</v>
      </c>
      <c r="W73" s="277"/>
    </row>
    <row r="74" spans="1:23" ht="12.75">
      <c r="A74" s="241" t="str">
        <f>'Metas por Proyecto'!A320</f>
        <v>Formulación de la política de talento humano de la agencia</v>
      </c>
      <c r="B74" s="242" t="s">
        <v>418</v>
      </c>
      <c r="C74" s="276">
        <f>'Metas por Proyecto'!C320</f>
        <v>1</v>
      </c>
      <c r="D74" s="276">
        <f>'Metas por Proyecto'!D320</f>
        <v>0</v>
      </c>
      <c r="E74" s="276">
        <f>'Metas por Proyecto'!F320</f>
        <v>0</v>
      </c>
      <c r="F74" s="276">
        <f>'Metas por Proyecto'!H320</f>
        <v>0</v>
      </c>
      <c r="G74" s="276">
        <f>'Metas por Proyecto'!J320</f>
        <v>1</v>
      </c>
      <c r="H74" s="276">
        <f>'Metas por Proyecto'!L320</f>
        <v>0</v>
      </c>
      <c r="I74" s="276">
        <f>'Metas por Proyecto'!N320</f>
        <v>0</v>
      </c>
      <c r="J74" s="276">
        <f>'Metas por Proyecto'!P320</f>
        <v>0</v>
      </c>
      <c r="K74" s="276">
        <f>'Metas por Proyecto'!R320</f>
        <v>0</v>
      </c>
      <c r="L74" s="276">
        <f>'Metas por Proyecto'!T320</f>
        <v>0</v>
      </c>
      <c r="M74" s="276">
        <f>'Metas por Proyecto'!V320</f>
        <v>0</v>
      </c>
      <c r="N74" s="276">
        <f>'Metas por Proyecto'!X320</f>
        <v>0</v>
      </c>
      <c r="O74" s="276">
        <f>'Metas por Proyecto'!Z320</f>
        <v>0</v>
      </c>
      <c r="P74" s="276">
        <f t="shared" si="8"/>
        <v>0</v>
      </c>
      <c r="Q74" s="351">
        <v>0</v>
      </c>
      <c r="R74" s="276">
        <f t="shared" si="9"/>
        <v>1</v>
      </c>
      <c r="S74" s="351">
        <v>0</v>
      </c>
      <c r="T74" s="276">
        <f t="shared" si="10"/>
        <v>0</v>
      </c>
      <c r="U74" s="351">
        <v>0</v>
      </c>
      <c r="V74" s="276">
        <f t="shared" si="11"/>
        <v>0</v>
      </c>
      <c r="W74" s="276"/>
    </row>
    <row r="75" spans="1:23" ht="12.75">
      <c r="A75" s="241" t="str">
        <f>'Metas por Proyecto'!A321</f>
        <v>Plan de Capacitación</v>
      </c>
      <c r="B75" s="242" t="s">
        <v>419</v>
      </c>
      <c r="C75" s="276">
        <f>'Metas por Proyecto'!C321</f>
        <v>1</v>
      </c>
      <c r="D75" s="276">
        <f>'Metas por Proyecto'!D321</f>
        <v>0</v>
      </c>
      <c r="E75" s="276">
        <f>'Metas por Proyecto'!F321</f>
        <v>0</v>
      </c>
      <c r="F75" s="276">
        <f>'Metas por Proyecto'!H321</f>
        <v>0.25</v>
      </c>
      <c r="G75" s="276">
        <f>'Metas por Proyecto'!J321</f>
        <v>0</v>
      </c>
      <c r="H75" s="276">
        <f>'Metas por Proyecto'!L321</f>
        <v>0</v>
      </c>
      <c r="I75" s="276">
        <f>'Metas por Proyecto'!N321</f>
        <v>0.25</v>
      </c>
      <c r="J75" s="276">
        <f>'Metas por Proyecto'!P321</f>
        <v>0</v>
      </c>
      <c r="K75" s="276">
        <f>'Metas por Proyecto'!R321</f>
        <v>0</v>
      </c>
      <c r="L75" s="276">
        <f>'Metas por Proyecto'!T321</f>
        <v>0.25</v>
      </c>
      <c r="M75" s="276">
        <f>'Metas por Proyecto'!V321</f>
        <v>0</v>
      </c>
      <c r="N75" s="276">
        <f>'Metas por Proyecto'!X321</f>
        <v>0</v>
      </c>
      <c r="O75" s="276">
        <f>'Metas por Proyecto'!Z321</f>
        <v>0.25</v>
      </c>
      <c r="P75" s="276">
        <f t="shared" si="8"/>
        <v>0.25</v>
      </c>
      <c r="Q75" s="351">
        <v>0</v>
      </c>
      <c r="R75" s="276">
        <f t="shared" si="9"/>
        <v>0.25</v>
      </c>
      <c r="S75" s="351">
        <v>0.1</v>
      </c>
      <c r="T75" s="276">
        <f t="shared" si="10"/>
        <v>0.25</v>
      </c>
      <c r="U75" s="351">
        <v>0</v>
      </c>
      <c r="V75" s="276">
        <f t="shared" si="11"/>
        <v>0.25</v>
      </c>
      <c r="W75" s="276"/>
    </row>
    <row r="76" spans="1:23" ht="12.75" hidden="1">
      <c r="A76" s="241" t="str">
        <f>A53</f>
        <v>Cierre Contable del Año</v>
      </c>
      <c r="B76" s="242"/>
      <c r="C76" s="243"/>
      <c r="D76" s="243"/>
      <c r="E76" s="243"/>
      <c r="F76" s="243"/>
      <c r="G76" s="243"/>
      <c r="H76" s="243"/>
      <c r="I76" s="243"/>
      <c r="J76" s="243"/>
      <c r="K76" s="243"/>
      <c r="L76" s="243"/>
      <c r="M76" s="243"/>
      <c r="N76" s="243"/>
      <c r="O76" s="243"/>
      <c r="P76" s="243">
        <f t="shared" si="8"/>
        <v>0</v>
      </c>
      <c r="Q76" s="348"/>
      <c r="R76" s="243">
        <f t="shared" si="9"/>
        <v>0</v>
      </c>
      <c r="S76" s="348"/>
      <c r="T76" s="243">
        <f t="shared" si="10"/>
        <v>0</v>
      </c>
      <c r="U76" s="351"/>
      <c r="V76" s="243">
        <f t="shared" si="11"/>
        <v>0</v>
      </c>
      <c r="W76" s="243"/>
    </row>
    <row r="77" spans="1:23" ht="12.75" hidden="1">
      <c r="A77" s="241" t="str">
        <f>A54</f>
        <v>Cierre mensual y conciliación de cifras</v>
      </c>
      <c r="B77" s="242"/>
      <c r="C77" s="243"/>
      <c r="D77" s="243"/>
      <c r="E77" s="243"/>
      <c r="F77" s="243"/>
      <c r="G77" s="243"/>
      <c r="H77" s="243"/>
      <c r="I77" s="243"/>
      <c r="J77" s="243"/>
      <c r="K77" s="243"/>
      <c r="L77" s="243"/>
      <c r="M77" s="243"/>
      <c r="N77" s="243"/>
      <c r="O77" s="243"/>
      <c r="P77" s="243">
        <f t="shared" si="8"/>
        <v>0</v>
      </c>
      <c r="Q77" s="348"/>
      <c r="R77" s="243">
        <f t="shared" si="9"/>
        <v>0</v>
      </c>
      <c r="S77" s="348"/>
      <c r="T77" s="243">
        <f t="shared" si="10"/>
        <v>0</v>
      </c>
      <c r="U77" s="351"/>
      <c r="V77" s="243">
        <f t="shared" si="11"/>
        <v>0</v>
      </c>
      <c r="W77" s="243"/>
    </row>
    <row r="78" spans="1:23" ht="25.5">
      <c r="A78" s="258" t="str">
        <f>'Metas por Proyecto'!A325</f>
        <v>Proceso de poblamiento de la planta de personal</v>
      </c>
      <c r="B78" s="259" t="str">
        <f>'Metas por Proyecto'!B325</f>
        <v>servidores contratados</v>
      </c>
      <c r="C78" s="246">
        <f>'Metas por Proyecto'!C325</f>
        <v>235</v>
      </c>
      <c r="D78" s="246">
        <f>'Metas por Proyecto'!D325</f>
        <v>0</v>
      </c>
      <c r="E78" s="246">
        <f>'Metas por Proyecto'!F325</f>
        <v>0</v>
      </c>
      <c r="F78" s="246">
        <f>'Metas por Proyecto'!H325</f>
        <v>0</v>
      </c>
      <c r="G78" s="246">
        <f>'Metas por Proyecto'!J325</f>
        <v>0</v>
      </c>
      <c r="H78" s="246">
        <f>'Metas por Proyecto'!L325</f>
        <v>0</v>
      </c>
      <c r="I78" s="246">
        <f>'Metas por Proyecto'!N325</f>
        <v>0</v>
      </c>
      <c r="J78" s="246">
        <f>'Metas por Proyecto'!P325</f>
        <v>0</v>
      </c>
      <c r="K78" s="246">
        <f>'Metas por Proyecto'!R325</f>
        <v>0</v>
      </c>
      <c r="L78" s="246">
        <f>'Metas por Proyecto'!T325</f>
        <v>0</v>
      </c>
      <c r="M78" s="246">
        <f>'Metas por Proyecto'!V325</f>
        <v>235</v>
      </c>
      <c r="N78" s="246">
        <f>'Metas por Proyecto'!X325</f>
        <v>0</v>
      </c>
      <c r="O78" s="246">
        <f>'Metas por Proyecto'!Z325</f>
        <v>0</v>
      </c>
      <c r="P78" s="246">
        <f t="shared" si="8"/>
        <v>0</v>
      </c>
      <c r="Q78" s="349">
        <v>59</v>
      </c>
      <c r="R78" s="246">
        <f t="shared" si="9"/>
        <v>0</v>
      </c>
      <c r="S78" s="349">
        <v>64</v>
      </c>
      <c r="T78" s="246">
        <f t="shared" si="10"/>
        <v>0</v>
      </c>
      <c r="U78" s="351">
        <v>0.7</v>
      </c>
      <c r="V78" s="246">
        <f t="shared" si="11"/>
        <v>235</v>
      </c>
      <c r="W78" s="246"/>
    </row>
    <row r="80" spans="1:23" ht="15">
      <c r="A80" s="273" t="s">
        <v>525</v>
      </c>
      <c r="B80" s="274"/>
      <c r="C80" s="274"/>
      <c r="D80" s="274"/>
      <c r="E80" s="274"/>
      <c r="F80" s="274"/>
      <c r="G80" s="274"/>
      <c r="H80" s="274"/>
      <c r="I80" s="274"/>
      <c r="J80" s="274"/>
      <c r="K80" s="274"/>
      <c r="L80" s="274"/>
      <c r="M80" s="274"/>
      <c r="N80" s="274"/>
      <c r="O80" s="274"/>
      <c r="P80" s="274"/>
      <c r="Q80" s="274"/>
      <c r="R80" s="274"/>
      <c r="S80" s="274"/>
      <c r="T80" s="274"/>
      <c r="U80" s="274"/>
      <c r="V80" s="274"/>
      <c r="W80" s="274"/>
    </row>
    <row r="81" spans="1:23" ht="12.75">
      <c r="A81" s="235" t="s">
        <v>64</v>
      </c>
      <c r="B81" s="236" t="s">
        <v>396</v>
      </c>
      <c r="C81" s="235" t="s">
        <v>397</v>
      </c>
      <c r="D81" s="237"/>
      <c r="E81" s="237"/>
      <c r="F81" s="237"/>
      <c r="G81" s="237"/>
      <c r="H81" s="237"/>
      <c r="I81" s="237"/>
      <c r="J81" s="237"/>
      <c r="K81" s="237"/>
      <c r="L81" s="237"/>
      <c r="M81" s="237"/>
      <c r="N81" s="237"/>
      <c r="O81" s="237"/>
      <c r="P81" s="235" t="s">
        <v>528</v>
      </c>
      <c r="Q81" s="235" t="s">
        <v>559</v>
      </c>
      <c r="R81" s="235" t="s">
        <v>529</v>
      </c>
      <c r="S81" s="235" t="s">
        <v>559</v>
      </c>
      <c r="T81" s="235" t="s">
        <v>530</v>
      </c>
      <c r="U81" s="235" t="s">
        <v>559</v>
      </c>
      <c r="V81" s="235" t="s">
        <v>531</v>
      </c>
      <c r="W81" s="235"/>
    </row>
    <row r="82" spans="1:23" ht="12.75" hidden="1">
      <c r="A82" s="253" t="s">
        <v>306</v>
      </c>
      <c r="B82" s="254"/>
      <c r="C82" s="253"/>
      <c r="D82" s="237"/>
      <c r="E82" s="237"/>
      <c r="F82" s="237"/>
      <c r="G82" s="237"/>
      <c r="H82" s="237"/>
      <c r="I82" s="237"/>
      <c r="J82" s="237"/>
      <c r="K82" s="237"/>
      <c r="L82" s="237"/>
      <c r="M82" s="237"/>
      <c r="N82" s="237"/>
      <c r="O82" s="237"/>
      <c r="P82" s="237"/>
      <c r="Q82" s="237"/>
      <c r="R82" s="237"/>
      <c r="S82" s="237"/>
      <c r="T82" s="237"/>
      <c r="U82" s="237"/>
      <c r="V82" s="237"/>
      <c r="W82" s="237"/>
    </row>
    <row r="83" spans="1:23" ht="12.75" hidden="1">
      <c r="A83" s="253" t="s">
        <v>320</v>
      </c>
      <c r="B83" s="254"/>
      <c r="C83" s="253"/>
      <c r="D83" s="237"/>
      <c r="E83" s="237"/>
      <c r="F83" s="237"/>
      <c r="G83" s="237"/>
      <c r="H83" s="237"/>
      <c r="I83" s="237"/>
      <c r="J83" s="237"/>
      <c r="K83" s="237"/>
      <c r="L83" s="237"/>
      <c r="M83" s="237"/>
      <c r="N83" s="237"/>
      <c r="O83" s="237"/>
      <c r="P83" s="237"/>
      <c r="Q83" s="237"/>
      <c r="R83" s="237"/>
      <c r="S83" s="237"/>
      <c r="T83" s="237"/>
      <c r="U83" s="237"/>
      <c r="V83" s="237"/>
      <c r="W83" s="237"/>
    </row>
    <row r="84" spans="1:23" ht="12.75" hidden="1">
      <c r="A84" s="253" t="s">
        <v>324</v>
      </c>
      <c r="B84" s="254"/>
      <c r="C84" s="253"/>
      <c r="D84" s="237"/>
      <c r="E84" s="237"/>
      <c r="F84" s="237"/>
      <c r="G84" s="237"/>
      <c r="H84" s="237"/>
      <c r="I84" s="237"/>
      <c r="J84" s="237"/>
      <c r="K84" s="237"/>
      <c r="L84" s="237"/>
      <c r="M84" s="237"/>
      <c r="N84" s="237"/>
      <c r="O84" s="237"/>
      <c r="P84" s="237"/>
      <c r="Q84" s="237"/>
      <c r="R84" s="237"/>
      <c r="S84" s="237"/>
      <c r="T84" s="237"/>
      <c r="U84" s="237"/>
      <c r="V84" s="237"/>
      <c r="W84" s="237"/>
    </row>
    <row r="85" spans="1:23" ht="12.75">
      <c r="A85" s="238" t="s">
        <v>308</v>
      </c>
      <c r="B85" s="239" t="s">
        <v>420</v>
      </c>
      <c r="C85" s="277">
        <f>'Metas por Proyecto'!C221</f>
        <v>1</v>
      </c>
      <c r="D85" s="277">
        <f>'Metas por Proyecto'!D221</f>
        <v>0</v>
      </c>
      <c r="E85" s="277">
        <f>'Metas por Proyecto'!F221</f>
        <v>0</v>
      </c>
      <c r="F85" s="277">
        <f>'Metas por Proyecto'!H221</f>
        <v>0</v>
      </c>
      <c r="G85" s="277">
        <f>'Metas por Proyecto'!J221</f>
        <v>1</v>
      </c>
      <c r="H85" s="277">
        <f>'Metas por Proyecto'!L221</f>
        <v>0</v>
      </c>
      <c r="I85" s="277">
        <f>'Metas por Proyecto'!N221</f>
        <v>0</v>
      </c>
      <c r="J85" s="277">
        <f>'Metas por Proyecto'!P221</f>
        <v>0</v>
      </c>
      <c r="K85" s="277">
        <f>'Metas por Proyecto'!R221</f>
        <v>0</v>
      </c>
      <c r="L85" s="277">
        <f>'Metas por Proyecto'!T221</f>
        <v>0</v>
      </c>
      <c r="M85" s="277">
        <f>'Metas por Proyecto'!V221</f>
        <v>0</v>
      </c>
      <c r="N85" s="277">
        <f>'Metas por Proyecto'!X221</f>
        <v>0</v>
      </c>
      <c r="O85" s="277">
        <f>'Metas por Proyecto'!Z221</f>
        <v>0</v>
      </c>
      <c r="P85" s="277">
        <f>SUM(D85:F85)</f>
        <v>0</v>
      </c>
      <c r="Q85" s="350">
        <v>0.2</v>
      </c>
      <c r="R85" s="277">
        <f>SUM(G85:I85)</f>
        <v>1</v>
      </c>
      <c r="S85" s="350">
        <v>0.8</v>
      </c>
      <c r="T85" s="277">
        <f>SUM(J85:L85)</f>
        <v>0</v>
      </c>
      <c r="U85" s="351">
        <v>0</v>
      </c>
      <c r="V85" s="277">
        <f>SUM(M85:O85)</f>
        <v>0</v>
      </c>
      <c r="W85" s="277"/>
    </row>
    <row r="86" spans="1:23" s="38" customFormat="1" ht="12.75" hidden="1">
      <c r="A86" s="255" t="s">
        <v>313</v>
      </c>
      <c r="B86" s="256"/>
      <c r="C86" s="243"/>
      <c r="D86" s="243"/>
      <c r="E86" s="243"/>
      <c r="F86" s="243"/>
      <c r="G86" s="243"/>
      <c r="H86" s="243"/>
      <c r="I86" s="243"/>
      <c r="J86" s="243"/>
      <c r="K86" s="243"/>
      <c r="L86" s="243"/>
      <c r="M86" s="243"/>
      <c r="N86" s="243"/>
      <c r="O86" s="243"/>
      <c r="P86" s="255"/>
      <c r="Q86" s="352"/>
      <c r="R86" s="255"/>
      <c r="S86" s="352"/>
      <c r="T86" s="255"/>
      <c r="U86" s="351"/>
      <c r="V86" s="255"/>
      <c r="W86" s="255"/>
    </row>
    <row r="87" spans="1:23" s="38" customFormat="1" ht="12.75" hidden="1">
      <c r="A87" s="255" t="s">
        <v>314</v>
      </c>
      <c r="B87" s="256"/>
      <c r="C87" s="243"/>
      <c r="D87" s="243"/>
      <c r="E87" s="243"/>
      <c r="F87" s="243"/>
      <c r="G87" s="243"/>
      <c r="H87" s="243"/>
      <c r="I87" s="243"/>
      <c r="J87" s="243"/>
      <c r="K87" s="243"/>
      <c r="L87" s="243"/>
      <c r="M87" s="243"/>
      <c r="N87" s="243"/>
      <c r="O87" s="243"/>
      <c r="P87" s="255"/>
      <c r="Q87" s="352"/>
      <c r="R87" s="255"/>
      <c r="S87" s="352"/>
      <c r="T87" s="255"/>
      <c r="U87" s="351"/>
      <c r="V87" s="255"/>
      <c r="W87" s="255"/>
    </row>
    <row r="88" spans="1:23" s="38" customFormat="1" ht="12.75" hidden="1">
      <c r="A88" s="255" t="s">
        <v>315</v>
      </c>
      <c r="B88" s="256"/>
      <c r="C88" s="243"/>
      <c r="D88" s="243"/>
      <c r="E88" s="243"/>
      <c r="F88" s="243"/>
      <c r="G88" s="243"/>
      <c r="H88" s="243"/>
      <c r="I88" s="243"/>
      <c r="J88" s="243"/>
      <c r="K88" s="243"/>
      <c r="L88" s="243"/>
      <c r="M88" s="243"/>
      <c r="N88" s="243"/>
      <c r="O88" s="243"/>
      <c r="P88" s="255"/>
      <c r="Q88" s="352"/>
      <c r="R88" s="255"/>
      <c r="S88" s="352"/>
      <c r="T88" s="255"/>
      <c r="U88" s="351"/>
      <c r="V88" s="255"/>
      <c r="W88" s="255"/>
    </row>
    <row r="89" spans="1:23" s="38" customFormat="1" ht="12.75" hidden="1">
      <c r="A89" s="255" t="s">
        <v>316</v>
      </c>
      <c r="B89" s="256"/>
      <c r="C89" s="243"/>
      <c r="D89" s="243"/>
      <c r="E89" s="243"/>
      <c r="F89" s="243"/>
      <c r="G89" s="243"/>
      <c r="H89" s="243"/>
      <c r="I89" s="243"/>
      <c r="J89" s="243"/>
      <c r="K89" s="243"/>
      <c r="L89" s="243"/>
      <c r="M89" s="243"/>
      <c r="N89" s="243"/>
      <c r="O89" s="243"/>
      <c r="P89" s="255"/>
      <c r="Q89" s="352"/>
      <c r="R89" s="255"/>
      <c r="S89" s="352"/>
      <c r="T89" s="255"/>
      <c r="U89" s="351"/>
      <c r="V89" s="255"/>
      <c r="W89" s="255"/>
    </row>
    <row r="90" spans="1:23" s="38" customFormat="1" ht="12.75" hidden="1">
      <c r="A90" s="255" t="s">
        <v>317</v>
      </c>
      <c r="B90" s="256"/>
      <c r="C90" s="243"/>
      <c r="D90" s="243"/>
      <c r="E90" s="243"/>
      <c r="F90" s="243"/>
      <c r="G90" s="243"/>
      <c r="H90" s="243"/>
      <c r="I90" s="243"/>
      <c r="J90" s="243"/>
      <c r="K90" s="243"/>
      <c r="L90" s="243"/>
      <c r="M90" s="243"/>
      <c r="N90" s="243"/>
      <c r="O90" s="243"/>
      <c r="P90" s="255"/>
      <c r="Q90" s="352"/>
      <c r="R90" s="255"/>
      <c r="S90" s="352"/>
      <c r="T90" s="255"/>
      <c r="U90" s="351"/>
      <c r="V90" s="255"/>
      <c r="W90" s="255"/>
    </row>
    <row r="91" spans="1:23" s="38" customFormat="1" ht="12.75" hidden="1">
      <c r="A91" s="255" t="s">
        <v>318</v>
      </c>
      <c r="B91" s="256"/>
      <c r="C91" s="243"/>
      <c r="D91" s="243"/>
      <c r="E91" s="243"/>
      <c r="F91" s="243"/>
      <c r="G91" s="243"/>
      <c r="H91" s="243"/>
      <c r="I91" s="243"/>
      <c r="J91" s="243"/>
      <c r="K91" s="243"/>
      <c r="L91" s="243"/>
      <c r="M91" s="243"/>
      <c r="N91" s="243"/>
      <c r="O91" s="243"/>
      <c r="P91" s="255"/>
      <c r="Q91" s="352"/>
      <c r="R91" s="255"/>
      <c r="S91" s="352"/>
      <c r="T91" s="255"/>
      <c r="U91" s="351"/>
      <c r="V91" s="255"/>
      <c r="W91" s="255"/>
    </row>
    <row r="92" spans="1:23" s="38" customFormat="1" ht="12.75" hidden="1">
      <c r="A92" s="255" t="s">
        <v>319</v>
      </c>
      <c r="B92" s="256"/>
      <c r="C92" s="243"/>
      <c r="D92" s="243"/>
      <c r="E92" s="243"/>
      <c r="F92" s="243"/>
      <c r="G92" s="243"/>
      <c r="H92" s="243"/>
      <c r="I92" s="243"/>
      <c r="J92" s="243"/>
      <c r="K92" s="243"/>
      <c r="L92" s="243"/>
      <c r="M92" s="243"/>
      <c r="N92" s="243"/>
      <c r="O92" s="243"/>
      <c r="P92" s="255"/>
      <c r="Q92" s="352"/>
      <c r="R92" s="255"/>
      <c r="S92" s="352"/>
      <c r="T92" s="255"/>
      <c r="U92" s="351"/>
      <c r="V92" s="255"/>
      <c r="W92" s="255"/>
    </row>
    <row r="93" spans="1:23" s="38" customFormat="1" ht="12.75" hidden="1">
      <c r="A93" s="255" t="s">
        <v>321</v>
      </c>
      <c r="B93" s="256"/>
      <c r="C93" s="243"/>
      <c r="D93" s="243"/>
      <c r="E93" s="243"/>
      <c r="F93" s="243"/>
      <c r="G93" s="243"/>
      <c r="H93" s="243"/>
      <c r="I93" s="243"/>
      <c r="J93" s="243"/>
      <c r="K93" s="243"/>
      <c r="L93" s="243"/>
      <c r="M93" s="243"/>
      <c r="N93" s="243"/>
      <c r="O93" s="243"/>
      <c r="P93" s="255"/>
      <c r="Q93" s="352"/>
      <c r="R93" s="255"/>
      <c r="S93" s="352"/>
      <c r="T93" s="255"/>
      <c r="U93" s="351"/>
      <c r="V93" s="255"/>
      <c r="W93" s="255"/>
    </row>
    <row r="94" spans="1:23" s="38" customFormat="1" ht="12.75" hidden="1">
      <c r="A94" s="255" t="s">
        <v>322</v>
      </c>
      <c r="B94" s="256"/>
      <c r="C94" s="243"/>
      <c r="D94" s="243"/>
      <c r="E94" s="243"/>
      <c r="F94" s="243"/>
      <c r="G94" s="243"/>
      <c r="H94" s="243"/>
      <c r="I94" s="243"/>
      <c r="J94" s="243"/>
      <c r="K94" s="243"/>
      <c r="L94" s="243"/>
      <c r="M94" s="243"/>
      <c r="N94" s="243"/>
      <c r="O94" s="243"/>
      <c r="P94" s="255"/>
      <c r="Q94" s="352"/>
      <c r="R94" s="255"/>
      <c r="S94" s="352"/>
      <c r="T94" s="255"/>
      <c r="U94" s="351"/>
      <c r="V94" s="255"/>
      <c r="W94" s="255"/>
    </row>
    <row r="95" spans="1:23" s="38" customFormat="1" ht="12.75" hidden="1">
      <c r="A95" s="255" t="s">
        <v>325</v>
      </c>
      <c r="B95" s="256"/>
      <c r="C95" s="243"/>
      <c r="D95" s="243"/>
      <c r="E95" s="243"/>
      <c r="F95" s="243"/>
      <c r="G95" s="243"/>
      <c r="H95" s="243"/>
      <c r="I95" s="243"/>
      <c r="J95" s="243"/>
      <c r="K95" s="243"/>
      <c r="L95" s="243"/>
      <c r="M95" s="243"/>
      <c r="N95" s="243"/>
      <c r="O95" s="243"/>
      <c r="P95" s="255"/>
      <c r="Q95" s="352"/>
      <c r="R95" s="255"/>
      <c r="S95" s="352"/>
      <c r="T95" s="255"/>
      <c r="U95" s="351"/>
      <c r="V95" s="255"/>
      <c r="W95" s="255"/>
    </row>
    <row r="96" spans="1:23" s="38" customFormat="1" ht="12.75" hidden="1">
      <c r="A96" s="255" t="s">
        <v>327</v>
      </c>
      <c r="B96" s="256"/>
      <c r="C96" s="243"/>
      <c r="D96" s="243"/>
      <c r="E96" s="243"/>
      <c r="F96" s="243"/>
      <c r="G96" s="243"/>
      <c r="H96" s="243"/>
      <c r="I96" s="243"/>
      <c r="J96" s="243"/>
      <c r="K96" s="243"/>
      <c r="L96" s="243"/>
      <c r="M96" s="243"/>
      <c r="N96" s="243"/>
      <c r="O96" s="243"/>
      <c r="P96" s="255"/>
      <c r="Q96" s="352"/>
      <c r="R96" s="255"/>
      <c r="S96" s="352"/>
      <c r="T96" s="255"/>
      <c r="U96" s="351"/>
      <c r="V96" s="255"/>
      <c r="W96" s="255"/>
    </row>
    <row r="97" spans="1:23" s="38" customFormat="1" ht="25.5" hidden="1">
      <c r="A97" s="257" t="s">
        <v>310</v>
      </c>
      <c r="B97" s="256"/>
      <c r="C97" s="243"/>
      <c r="D97" s="243"/>
      <c r="E97" s="243"/>
      <c r="F97" s="243"/>
      <c r="G97" s="243"/>
      <c r="H97" s="243"/>
      <c r="I97" s="243"/>
      <c r="J97" s="243"/>
      <c r="K97" s="243"/>
      <c r="L97" s="243"/>
      <c r="M97" s="243"/>
      <c r="N97" s="243"/>
      <c r="O97" s="243"/>
      <c r="P97" s="255"/>
      <c r="Q97" s="352"/>
      <c r="R97" s="255"/>
      <c r="S97" s="352"/>
      <c r="T97" s="255"/>
      <c r="U97" s="351"/>
      <c r="V97" s="255"/>
      <c r="W97" s="255"/>
    </row>
    <row r="98" spans="1:23" s="38" customFormat="1" ht="12.75" hidden="1">
      <c r="A98" s="255" t="s">
        <v>311</v>
      </c>
      <c r="B98" s="256"/>
      <c r="C98" s="243"/>
      <c r="D98" s="243"/>
      <c r="E98" s="243"/>
      <c r="F98" s="243"/>
      <c r="G98" s="243"/>
      <c r="H98" s="243"/>
      <c r="I98" s="243"/>
      <c r="J98" s="243"/>
      <c r="K98" s="243"/>
      <c r="L98" s="243"/>
      <c r="M98" s="243"/>
      <c r="N98" s="243"/>
      <c r="O98" s="243"/>
      <c r="P98" s="255"/>
      <c r="Q98" s="352"/>
      <c r="R98" s="255"/>
      <c r="S98" s="352"/>
      <c r="T98" s="255"/>
      <c r="U98" s="351"/>
      <c r="V98" s="255"/>
      <c r="W98" s="255"/>
    </row>
    <row r="99" spans="1:23" ht="12.75">
      <c r="A99" s="241" t="s">
        <v>312</v>
      </c>
      <c r="B99" s="242" t="s">
        <v>420</v>
      </c>
      <c r="C99" s="276">
        <f>'Metas por Proyecto'!C236</f>
        <v>1</v>
      </c>
      <c r="D99" s="276">
        <f>'Metas por Proyecto'!D236</f>
        <v>0</v>
      </c>
      <c r="E99" s="276">
        <f>'Metas por Proyecto'!F236</f>
        <v>0</v>
      </c>
      <c r="F99" s="276">
        <f>'Metas por Proyecto'!H236</f>
        <v>0</v>
      </c>
      <c r="G99" s="276">
        <f>'Metas por Proyecto'!J236</f>
        <v>1</v>
      </c>
      <c r="H99" s="276">
        <f>'Metas por Proyecto'!L236</f>
        <v>0</v>
      </c>
      <c r="I99" s="276">
        <f>'Metas por Proyecto'!N236</f>
        <v>0</v>
      </c>
      <c r="J99" s="276">
        <f>'Metas por Proyecto'!P236</f>
        <v>0</v>
      </c>
      <c r="K99" s="276">
        <f>'Metas por Proyecto'!R236</f>
        <v>0</v>
      </c>
      <c r="L99" s="276">
        <f>'Metas por Proyecto'!T236</f>
        <v>0</v>
      </c>
      <c r="M99" s="276">
        <f>'Metas por Proyecto'!V236</f>
        <v>0</v>
      </c>
      <c r="N99" s="276">
        <f>'Metas por Proyecto'!X236</f>
        <v>0</v>
      </c>
      <c r="O99" s="276">
        <f>'Metas por Proyecto'!Z236</f>
        <v>0</v>
      </c>
      <c r="P99" s="276">
        <f>SUM(D99:F99)</f>
        <v>0</v>
      </c>
      <c r="Q99" s="351">
        <v>0</v>
      </c>
      <c r="R99" s="276">
        <f>SUM(G99:I99)</f>
        <v>1</v>
      </c>
      <c r="S99" s="351">
        <v>0</v>
      </c>
      <c r="T99" s="276">
        <f>SUM(J99:L99)</f>
        <v>0</v>
      </c>
      <c r="U99" s="351">
        <v>0</v>
      </c>
      <c r="V99" s="276">
        <f>SUM(M99:O99)</f>
        <v>0</v>
      </c>
      <c r="W99" s="276"/>
    </row>
    <row r="100" spans="1:23" s="38" customFormat="1" ht="12.75" hidden="1">
      <c r="A100" s="255" t="s">
        <v>326</v>
      </c>
      <c r="B100" s="256"/>
      <c r="C100" s="243"/>
      <c r="D100" s="243"/>
      <c r="E100" s="243"/>
      <c r="F100" s="243"/>
      <c r="G100" s="243"/>
      <c r="H100" s="243"/>
      <c r="I100" s="243"/>
      <c r="J100" s="243"/>
      <c r="K100" s="243"/>
      <c r="L100" s="243"/>
      <c r="M100" s="243"/>
      <c r="N100" s="243"/>
      <c r="O100" s="243"/>
      <c r="P100" s="255"/>
      <c r="Q100" s="352"/>
      <c r="R100" s="255"/>
      <c r="S100" s="352"/>
      <c r="T100" s="255"/>
      <c r="U100" s="351"/>
      <c r="V100" s="255"/>
      <c r="W100" s="255"/>
    </row>
    <row r="101" spans="1:23" s="38" customFormat="1" ht="25.5" hidden="1">
      <c r="A101" s="257" t="s">
        <v>386</v>
      </c>
      <c r="B101" s="256"/>
      <c r="C101" s="243"/>
      <c r="D101" s="243"/>
      <c r="E101" s="243"/>
      <c r="F101" s="243"/>
      <c r="G101" s="243"/>
      <c r="H101" s="243"/>
      <c r="I101" s="243"/>
      <c r="J101" s="243"/>
      <c r="K101" s="243"/>
      <c r="L101" s="243"/>
      <c r="M101" s="243"/>
      <c r="N101" s="243"/>
      <c r="O101" s="243"/>
      <c r="P101" s="255"/>
      <c r="Q101" s="352"/>
      <c r="R101" s="255"/>
      <c r="S101" s="352"/>
      <c r="T101" s="255"/>
      <c r="U101" s="351"/>
      <c r="V101" s="255"/>
      <c r="W101" s="255"/>
    </row>
    <row r="102" spans="1:23" ht="25.5">
      <c r="A102" s="251" t="s">
        <v>127</v>
      </c>
      <c r="B102" s="242" t="s">
        <v>422</v>
      </c>
      <c r="C102" s="243">
        <f>'Metas por Proyecto'!C252</f>
        <v>1</v>
      </c>
      <c r="D102" s="243">
        <f>'Metas por Proyecto'!D252</f>
        <v>0</v>
      </c>
      <c r="E102" s="243">
        <f>'Metas por Proyecto'!F252</f>
        <v>0</v>
      </c>
      <c r="F102" s="243">
        <f>'Metas por Proyecto'!H252</f>
        <v>0</v>
      </c>
      <c r="G102" s="243">
        <f>'Metas por Proyecto'!J252</f>
        <v>0</v>
      </c>
      <c r="H102" s="243">
        <f>'Metas por Proyecto'!L252</f>
        <v>0</v>
      </c>
      <c r="I102" s="243">
        <f>'Metas por Proyecto'!N252</f>
        <v>0</v>
      </c>
      <c r="J102" s="243">
        <f>'Metas por Proyecto'!P252</f>
        <v>0</v>
      </c>
      <c r="K102" s="243">
        <f>'Metas por Proyecto'!R252</f>
        <v>0</v>
      </c>
      <c r="L102" s="243">
        <f>'Metas por Proyecto'!T252</f>
        <v>0</v>
      </c>
      <c r="M102" s="243">
        <f>'Metas por Proyecto'!V252</f>
        <v>0</v>
      </c>
      <c r="N102" s="243">
        <f>'Metas por Proyecto'!X252</f>
        <v>0</v>
      </c>
      <c r="O102" s="243">
        <f>'Metas por Proyecto'!Z252</f>
        <v>1</v>
      </c>
      <c r="P102" s="243">
        <f>SUM(D102:F102)</f>
        <v>0</v>
      </c>
      <c r="Q102" s="348">
        <v>0</v>
      </c>
      <c r="R102" s="243">
        <f>SUM(G102:I102)</f>
        <v>0</v>
      </c>
      <c r="S102" s="348">
        <v>0</v>
      </c>
      <c r="T102" s="243">
        <f>SUM(J102:L102)</f>
        <v>0</v>
      </c>
      <c r="U102" s="348">
        <v>0</v>
      </c>
      <c r="V102" s="243">
        <f>SUM(M102:O102)</f>
        <v>1</v>
      </c>
      <c r="W102" s="243"/>
    </row>
    <row r="103" spans="1:23" s="38" customFormat="1" ht="38.25" hidden="1">
      <c r="A103" s="257" t="s">
        <v>387</v>
      </c>
      <c r="B103" s="256"/>
      <c r="C103" s="243"/>
      <c r="D103" s="243"/>
      <c r="E103" s="243"/>
      <c r="F103" s="243"/>
      <c r="G103" s="243"/>
      <c r="H103" s="243"/>
      <c r="I103" s="243"/>
      <c r="J103" s="243"/>
      <c r="K103" s="243"/>
      <c r="L103" s="243"/>
      <c r="M103" s="243"/>
      <c r="N103" s="243"/>
      <c r="O103" s="243"/>
      <c r="P103" s="255"/>
      <c r="Q103" s="352"/>
      <c r="R103" s="255"/>
      <c r="S103" s="352"/>
      <c r="T103" s="255"/>
      <c r="U103" s="348"/>
      <c r="V103" s="255"/>
      <c r="W103" s="255"/>
    </row>
    <row r="104" spans="1:23" s="38" customFormat="1" ht="38.25" hidden="1">
      <c r="A104" s="257" t="s">
        <v>130</v>
      </c>
      <c r="B104" s="256"/>
      <c r="C104" s="243"/>
      <c r="D104" s="243"/>
      <c r="E104" s="243"/>
      <c r="F104" s="243"/>
      <c r="G104" s="243"/>
      <c r="H104" s="243"/>
      <c r="I104" s="243"/>
      <c r="J104" s="243"/>
      <c r="K104" s="243"/>
      <c r="L104" s="243"/>
      <c r="M104" s="243"/>
      <c r="N104" s="243"/>
      <c r="O104" s="243"/>
      <c r="P104" s="255"/>
      <c r="Q104" s="352"/>
      <c r="R104" s="255"/>
      <c r="S104" s="352"/>
      <c r="T104" s="255"/>
      <c r="U104" s="348"/>
      <c r="V104" s="255"/>
      <c r="W104" s="255"/>
    </row>
    <row r="105" spans="1:23" s="38" customFormat="1" ht="51" hidden="1">
      <c r="A105" s="257" t="s">
        <v>132</v>
      </c>
      <c r="B105" s="256"/>
      <c r="C105" s="243"/>
      <c r="D105" s="243"/>
      <c r="E105" s="243"/>
      <c r="F105" s="243"/>
      <c r="G105" s="243"/>
      <c r="H105" s="243"/>
      <c r="I105" s="243"/>
      <c r="J105" s="243"/>
      <c r="K105" s="243"/>
      <c r="L105" s="243"/>
      <c r="M105" s="243"/>
      <c r="N105" s="243"/>
      <c r="O105" s="243"/>
      <c r="P105" s="255"/>
      <c r="Q105" s="352"/>
      <c r="R105" s="255"/>
      <c r="S105" s="352"/>
      <c r="T105" s="255"/>
      <c r="U105" s="348"/>
      <c r="V105" s="255"/>
      <c r="W105" s="255"/>
    </row>
    <row r="106" spans="1:23" ht="38.25">
      <c r="A106" s="251" t="s">
        <v>388</v>
      </c>
      <c r="B106" s="242" t="s">
        <v>423</v>
      </c>
      <c r="C106" s="243">
        <f>'Metas por Proyecto'!C256</f>
        <v>1</v>
      </c>
      <c r="D106" s="243">
        <f>'Metas por Proyecto'!D256</f>
        <v>0</v>
      </c>
      <c r="E106" s="243">
        <f>'Metas por Proyecto'!F256</f>
        <v>0</v>
      </c>
      <c r="F106" s="243">
        <f>'Metas por Proyecto'!H256</f>
        <v>0</v>
      </c>
      <c r="G106" s="243">
        <f>'Metas por Proyecto'!J256</f>
        <v>0</v>
      </c>
      <c r="H106" s="243">
        <f>'Metas por Proyecto'!L256</f>
        <v>0</v>
      </c>
      <c r="I106" s="243">
        <f>'Metas por Proyecto'!N256</f>
        <v>0</v>
      </c>
      <c r="J106" s="243">
        <f>'Metas por Proyecto'!P256</f>
        <v>0</v>
      </c>
      <c r="K106" s="243">
        <f>'Metas por Proyecto'!R256</f>
        <v>0</v>
      </c>
      <c r="L106" s="243">
        <f>'Metas por Proyecto'!T256</f>
        <v>0</v>
      </c>
      <c r="M106" s="243">
        <f>'Metas por Proyecto'!V256</f>
        <v>0</v>
      </c>
      <c r="N106" s="243">
        <f>'Metas por Proyecto'!X256</f>
        <v>0</v>
      </c>
      <c r="O106" s="243">
        <f>'Metas por Proyecto'!Z256</f>
        <v>1</v>
      </c>
      <c r="P106" s="243">
        <f>SUM(D106:F106)</f>
        <v>0</v>
      </c>
      <c r="Q106" s="348">
        <v>0</v>
      </c>
      <c r="R106" s="243">
        <f>SUM(G106:I106)</f>
        <v>0</v>
      </c>
      <c r="S106" s="348">
        <v>0</v>
      </c>
      <c r="T106" s="243">
        <f>SUM(J106:L106)</f>
        <v>0</v>
      </c>
      <c r="U106" s="348">
        <v>0</v>
      </c>
      <c r="V106" s="243">
        <f>SUM(M106:O106)</f>
        <v>1</v>
      </c>
      <c r="W106" s="243"/>
    </row>
    <row r="107" spans="1:23" ht="25.5">
      <c r="A107" s="244" t="s">
        <v>134</v>
      </c>
      <c r="B107" s="245" t="s">
        <v>283</v>
      </c>
      <c r="C107" s="246">
        <f>'Metas por Proyecto'!C257</f>
        <v>12</v>
      </c>
      <c r="D107" s="246">
        <f>'Metas por Proyecto'!D257</f>
        <v>0</v>
      </c>
      <c r="E107" s="246">
        <f>'Metas por Proyecto'!F257</f>
        <v>0</v>
      </c>
      <c r="F107" s="246">
        <f>'Metas por Proyecto'!H257</f>
        <v>0</v>
      </c>
      <c r="G107" s="246">
        <f>'Metas por Proyecto'!J257</f>
        <v>0</v>
      </c>
      <c r="H107" s="246">
        <f>'Metas por Proyecto'!L257</f>
        <v>0</v>
      </c>
      <c r="I107" s="246">
        <f>'Metas por Proyecto'!N257</f>
        <v>0</v>
      </c>
      <c r="J107" s="246">
        <f>'Metas por Proyecto'!P257</f>
        <v>0</v>
      </c>
      <c r="K107" s="246">
        <f>'Metas por Proyecto'!R257</f>
        <v>0</v>
      </c>
      <c r="L107" s="246">
        <f>'Metas por Proyecto'!T257</f>
        <v>0</v>
      </c>
      <c r="M107" s="246">
        <f>'Metas por Proyecto'!V257</f>
        <v>6</v>
      </c>
      <c r="N107" s="246">
        <f>'Metas por Proyecto'!X257</f>
        <v>6</v>
      </c>
      <c r="O107" s="246">
        <f>'Metas por Proyecto'!Z257</f>
        <v>0</v>
      </c>
      <c r="P107" s="246">
        <f>SUM(D107:F107)</f>
        <v>0</v>
      </c>
      <c r="Q107" s="349">
        <v>0</v>
      </c>
      <c r="R107" s="246">
        <f>SUM(G107:I107)</f>
        <v>0</v>
      </c>
      <c r="S107" s="349">
        <v>0</v>
      </c>
      <c r="T107" s="246">
        <f>SUM(J107:L107)</f>
        <v>0</v>
      </c>
      <c r="U107" s="349">
        <v>0</v>
      </c>
      <c r="V107" s="246">
        <f>SUM(M107:O107)</f>
        <v>12</v>
      </c>
      <c r="W107" s="246"/>
    </row>
    <row r="108" spans="1:3" s="38" customFormat="1" ht="24" hidden="1">
      <c r="A108" s="39" t="s">
        <v>136</v>
      </c>
      <c r="B108" s="37"/>
      <c r="C108" s="36"/>
    </row>
    <row r="109" spans="1:3" s="38" customFormat="1" ht="24" hidden="1">
      <c r="A109" s="39" t="s">
        <v>138</v>
      </c>
      <c r="B109" s="37"/>
      <c r="C109" s="36"/>
    </row>
    <row r="110" spans="1:3" s="38" customFormat="1" ht="24" hidden="1">
      <c r="A110" s="39" t="s">
        <v>140</v>
      </c>
      <c r="B110" s="37"/>
      <c r="C110" s="36"/>
    </row>
    <row r="111" spans="1:3" s="38" customFormat="1" ht="24" hidden="1">
      <c r="A111" s="39" t="s">
        <v>141</v>
      </c>
      <c r="B111" s="37"/>
      <c r="C111" s="36"/>
    </row>
    <row r="113" spans="1:23" ht="15">
      <c r="A113" s="273" t="s">
        <v>526</v>
      </c>
      <c r="B113" s="274"/>
      <c r="C113" s="274"/>
      <c r="D113" s="274"/>
      <c r="E113" s="274"/>
      <c r="F113" s="274"/>
      <c r="G113" s="274"/>
      <c r="H113" s="274"/>
      <c r="I113" s="274"/>
      <c r="J113" s="274"/>
      <c r="K113" s="274"/>
      <c r="L113" s="274"/>
      <c r="M113" s="274"/>
      <c r="N113" s="274"/>
      <c r="O113" s="274"/>
      <c r="P113" s="274"/>
      <c r="Q113" s="274"/>
      <c r="R113" s="274"/>
      <c r="S113" s="274"/>
      <c r="T113" s="274"/>
      <c r="U113" s="274"/>
      <c r="V113" s="274"/>
      <c r="W113" s="274"/>
    </row>
    <row r="114" spans="1:23" ht="12.75">
      <c r="A114" s="235" t="s">
        <v>64</v>
      </c>
      <c r="B114" s="236" t="s">
        <v>396</v>
      </c>
      <c r="C114" s="235" t="s">
        <v>397</v>
      </c>
      <c r="D114" s="237"/>
      <c r="E114" s="237"/>
      <c r="F114" s="237"/>
      <c r="G114" s="237"/>
      <c r="H114" s="237"/>
      <c r="I114" s="237"/>
      <c r="J114" s="237"/>
      <c r="K114" s="237"/>
      <c r="L114" s="237"/>
      <c r="M114" s="237"/>
      <c r="N114" s="237"/>
      <c r="O114" s="237"/>
      <c r="P114" s="235" t="s">
        <v>528</v>
      </c>
      <c r="Q114" s="235" t="s">
        <v>559</v>
      </c>
      <c r="R114" s="235" t="s">
        <v>529</v>
      </c>
      <c r="S114" s="235" t="s">
        <v>559</v>
      </c>
      <c r="T114" s="235" t="s">
        <v>530</v>
      </c>
      <c r="U114" s="235" t="s">
        <v>559</v>
      </c>
      <c r="V114" s="235" t="s">
        <v>531</v>
      </c>
      <c r="W114" s="235"/>
    </row>
    <row r="115" spans="1:23" ht="12.75">
      <c r="A115" s="250" t="str">
        <f>'Metas por Proyecto'!A186</f>
        <v>Defensa judicial de la Agencia Nacional de Infraestructura </v>
      </c>
      <c r="B115" s="239" t="str">
        <f>'Metas por Proyecto'!B186</f>
        <v>Informes </v>
      </c>
      <c r="C115" s="240">
        <f>'Metas por Proyecto'!C186</f>
        <v>72</v>
      </c>
      <c r="D115" s="240">
        <f>'Metas por Proyecto'!D186</f>
        <v>6</v>
      </c>
      <c r="E115" s="240">
        <f>'Metas por Proyecto'!F186</f>
        <v>6</v>
      </c>
      <c r="F115" s="240">
        <f>'Metas por Proyecto'!H186</f>
        <v>6</v>
      </c>
      <c r="G115" s="240">
        <f>'Metas por Proyecto'!J186</f>
        <v>6</v>
      </c>
      <c r="H115" s="240">
        <f>'Metas por Proyecto'!L186</f>
        <v>6</v>
      </c>
      <c r="I115" s="240">
        <f>'Metas por Proyecto'!N186</f>
        <v>6</v>
      </c>
      <c r="J115" s="240">
        <f>'Metas por Proyecto'!P186</f>
        <v>6</v>
      </c>
      <c r="K115" s="240">
        <f>'Metas por Proyecto'!R186</f>
        <v>6</v>
      </c>
      <c r="L115" s="240">
        <f>'Metas por Proyecto'!T186</f>
        <v>6</v>
      </c>
      <c r="M115" s="240">
        <f>'Metas por Proyecto'!V186</f>
        <v>6</v>
      </c>
      <c r="N115" s="240">
        <f>'Metas por Proyecto'!X186</f>
        <v>6</v>
      </c>
      <c r="O115" s="240">
        <f>'Metas por Proyecto'!Z186</f>
        <v>6</v>
      </c>
      <c r="P115" s="240">
        <f aca="true" t="shared" si="12" ref="P115:P124">SUM(D115:F115)</f>
        <v>18</v>
      </c>
      <c r="Q115" s="347">
        <v>33</v>
      </c>
      <c r="R115" s="240">
        <f aca="true" t="shared" si="13" ref="R115:R124">SUM(G115:I115)</f>
        <v>18</v>
      </c>
      <c r="S115" s="347">
        <v>0</v>
      </c>
      <c r="T115" s="240">
        <f aca="true" t="shared" si="14" ref="T115:T124">SUM(J115:L115)</f>
        <v>18</v>
      </c>
      <c r="U115" s="347">
        <v>70</v>
      </c>
      <c r="V115" s="240">
        <f aca="true" t="shared" si="15" ref="V115:V124">SUM(M115:O115)</f>
        <v>18</v>
      </c>
      <c r="W115" s="240"/>
    </row>
    <row r="116" spans="1:23" ht="25.5" hidden="1">
      <c r="A116" s="251" t="str">
        <f>'Metas por Proyecto'!A187</f>
        <v>Acompañamiento Concesiones Viales</v>
      </c>
      <c r="B116" s="252" t="str">
        <f>'Metas por Proyecto'!B187</f>
        <v>Informes y conceptos</v>
      </c>
      <c r="C116" s="243">
        <f>'Metas por Proyecto'!C187</f>
        <v>120</v>
      </c>
      <c r="D116" s="243">
        <f>'Metas por Proyecto'!D187</f>
        <v>10</v>
      </c>
      <c r="E116" s="243">
        <f>'Metas por Proyecto'!F187</f>
        <v>10</v>
      </c>
      <c r="F116" s="243">
        <f>'Metas por Proyecto'!H187</f>
        <v>10</v>
      </c>
      <c r="G116" s="243">
        <f>'Metas por Proyecto'!J187</f>
        <v>10</v>
      </c>
      <c r="H116" s="243">
        <f>'Metas por Proyecto'!L187</f>
        <v>10</v>
      </c>
      <c r="I116" s="243">
        <f>'Metas por Proyecto'!N187</f>
        <v>10</v>
      </c>
      <c r="J116" s="243">
        <f>'Metas por Proyecto'!P187</f>
        <v>10</v>
      </c>
      <c r="K116" s="243">
        <f>'Metas por Proyecto'!R187</f>
        <v>10</v>
      </c>
      <c r="L116" s="243">
        <f>'Metas por Proyecto'!T187</f>
        <v>10</v>
      </c>
      <c r="M116" s="243">
        <f>'Metas por Proyecto'!V187</f>
        <v>10</v>
      </c>
      <c r="N116" s="243">
        <f>'Metas por Proyecto'!X187</f>
        <v>10</v>
      </c>
      <c r="O116" s="243">
        <f>'Metas por Proyecto'!Z187</f>
        <v>10</v>
      </c>
      <c r="P116" s="243">
        <f t="shared" si="12"/>
        <v>30</v>
      </c>
      <c r="Q116" s="348"/>
      <c r="R116" s="243">
        <f t="shared" si="13"/>
        <v>30</v>
      </c>
      <c r="S116" s="348"/>
      <c r="T116" s="243">
        <f t="shared" si="14"/>
        <v>30</v>
      </c>
      <c r="U116" s="348"/>
      <c r="V116" s="243">
        <f t="shared" si="15"/>
        <v>30</v>
      </c>
      <c r="W116" s="243"/>
    </row>
    <row r="117" spans="1:23" ht="12.75" hidden="1">
      <c r="A117" s="251" t="str">
        <f>'Metas por Proyecto'!A188</f>
        <v>Elaboración de conceptos, resoluciones y seguros</v>
      </c>
      <c r="B117" s="242" t="str">
        <f>'Metas por Proyecto'!B188</f>
        <v>Informes </v>
      </c>
      <c r="C117" s="243">
        <f>'Metas por Proyecto'!C188</f>
        <v>36</v>
      </c>
      <c r="D117" s="243">
        <f>'Metas por Proyecto'!D188</f>
        <v>3</v>
      </c>
      <c r="E117" s="243">
        <f>'Metas por Proyecto'!F188</f>
        <v>3</v>
      </c>
      <c r="F117" s="243">
        <f>'Metas por Proyecto'!H188</f>
        <v>3</v>
      </c>
      <c r="G117" s="243">
        <f>'Metas por Proyecto'!J188</f>
        <v>3</v>
      </c>
      <c r="H117" s="243">
        <f>'Metas por Proyecto'!L188</f>
        <v>3</v>
      </c>
      <c r="I117" s="243">
        <f>'Metas por Proyecto'!N188</f>
        <v>3</v>
      </c>
      <c r="J117" s="243">
        <f>'Metas por Proyecto'!P188</f>
        <v>3</v>
      </c>
      <c r="K117" s="243">
        <f>'Metas por Proyecto'!R188</f>
        <v>3</v>
      </c>
      <c r="L117" s="243">
        <f>'Metas por Proyecto'!T188</f>
        <v>3</v>
      </c>
      <c r="M117" s="243">
        <f>'Metas por Proyecto'!V188</f>
        <v>3</v>
      </c>
      <c r="N117" s="243">
        <f>'Metas por Proyecto'!X188</f>
        <v>3</v>
      </c>
      <c r="O117" s="243">
        <f>'Metas por Proyecto'!Z188</f>
        <v>3</v>
      </c>
      <c r="P117" s="243">
        <f t="shared" si="12"/>
        <v>9</v>
      </c>
      <c r="Q117" s="348"/>
      <c r="R117" s="243">
        <f t="shared" si="13"/>
        <v>9</v>
      </c>
      <c r="S117" s="348"/>
      <c r="T117" s="243">
        <f t="shared" si="14"/>
        <v>9</v>
      </c>
      <c r="U117" s="348"/>
      <c r="V117" s="243">
        <f t="shared" si="15"/>
        <v>9</v>
      </c>
      <c r="W117" s="243"/>
    </row>
    <row r="118" spans="1:23" ht="24.75" customHeight="1">
      <c r="A118" s="251" t="str">
        <f>'Metas por Proyecto'!A189</f>
        <v>Defensa judicial de la Agencia Nacional de Infraestructura -  casos especiales</v>
      </c>
      <c r="B118" s="242" t="str">
        <f>'Metas por Proyecto'!B189</f>
        <v>Informes </v>
      </c>
      <c r="C118" s="243">
        <f>'Metas por Proyecto'!C189</f>
        <v>6</v>
      </c>
      <c r="D118" s="243">
        <f>'Metas por Proyecto'!D189</f>
        <v>0</v>
      </c>
      <c r="E118" s="243">
        <f>'Metas por Proyecto'!F189</f>
        <v>1</v>
      </c>
      <c r="F118" s="243">
        <f>'Metas por Proyecto'!H189</f>
        <v>0</v>
      </c>
      <c r="G118" s="243">
        <f>'Metas por Proyecto'!J189</f>
        <v>1</v>
      </c>
      <c r="H118" s="243">
        <f>'Metas por Proyecto'!L189</f>
        <v>0</v>
      </c>
      <c r="I118" s="243">
        <f>'Metas por Proyecto'!N189</f>
        <v>1</v>
      </c>
      <c r="J118" s="243">
        <f>'Metas por Proyecto'!P189</f>
        <v>0</v>
      </c>
      <c r="K118" s="243">
        <f>'Metas por Proyecto'!R189</f>
        <v>1</v>
      </c>
      <c r="L118" s="243">
        <f>'Metas por Proyecto'!T189</f>
        <v>0</v>
      </c>
      <c r="M118" s="243">
        <f>'Metas por Proyecto'!V189</f>
        <v>1</v>
      </c>
      <c r="N118" s="243">
        <f>'Metas por Proyecto'!X189</f>
        <v>0</v>
      </c>
      <c r="O118" s="243">
        <f>'Metas por Proyecto'!Z189</f>
        <v>1</v>
      </c>
      <c r="P118" s="243">
        <f t="shared" si="12"/>
        <v>1</v>
      </c>
      <c r="Q118" s="348">
        <v>30</v>
      </c>
      <c r="R118" s="243">
        <f t="shared" si="13"/>
        <v>2</v>
      </c>
      <c r="S118" s="348">
        <v>0</v>
      </c>
      <c r="T118" s="243">
        <f t="shared" si="14"/>
        <v>1</v>
      </c>
      <c r="U118" s="348">
        <v>0</v>
      </c>
      <c r="V118" s="243">
        <f t="shared" si="15"/>
        <v>2</v>
      </c>
      <c r="W118" s="243"/>
    </row>
    <row r="119" spans="1:23" ht="25.5" hidden="1">
      <c r="A119" s="251" t="str">
        <f>'Metas por Proyecto'!A190</f>
        <v>Instalación y Arbitraje de la Agencia Nacional de Infraestructura - Tribunal de Arbitramento </v>
      </c>
      <c r="B119" s="242" t="str">
        <f>'Metas por Proyecto'!B190</f>
        <v>tribunales</v>
      </c>
      <c r="C119" s="243">
        <f>'Metas por Proyecto'!C190</f>
        <v>5</v>
      </c>
      <c r="D119" s="243">
        <f>'Metas por Proyecto'!D190</f>
        <v>0</v>
      </c>
      <c r="E119" s="243">
        <f>'Metas por Proyecto'!F190</f>
        <v>1</v>
      </c>
      <c r="F119" s="243">
        <f>'Metas por Proyecto'!H190</f>
        <v>0</v>
      </c>
      <c r="G119" s="243">
        <f>'Metas por Proyecto'!J190</f>
        <v>0</v>
      </c>
      <c r="H119" s="243">
        <f>'Metas por Proyecto'!L190</f>
        <v>1</v>
      </c>
      <c r="I119" s="243">
        <f>'Metas por Proyecto'!N190</f>
        <v>0</v>
      </c>
      <c r="J119" s="243">
        <f>'Metas por Proyecto'!P190</f>
        <v>1</v>
      </c>
      <c r="K119" s="243">
        <f>'Metas por Proyecto'!R190</f>
        <v>0</v>
      </c>
      <c r="L119" s="243">
        <f>'Metas por Proyecto'!T190</f>
        <v>1</v>
      </c>
      <c r="M119" s="243">
        <f>'Metas por Proyecto'!V190</f>
        <v>0</v>
      </c>
      <c r="N119" s="243">
        <f>'Metas por Proyecto'!X190</f>
        <v>1</v>
      </c>
      <c r="O119" s="243">
        <f>'Metas por Proyecto'!Z190</f>
        <v>0</v>
      </c>
      <c r="P119" s="243">
        <f t="shared" si="12"/>
        <v>1</v>
      </c>
      <c r="Q119" s="348"/>
      <c r="R119" s="243">
        <f t="shared" si="13"/>
        <v>1</v>
      </c>
      <c r="S119" s="348"/>
      <c r="T119" s="243">
        <f t="shared" si="14"/>
        <v>2</v>
      </c>
      <c r="U119" s="348"/>
      <c r="V119" s="243">
        <f t="shared" si="15"/>
        <v>1</v>
      </c>
      <c r="W119" s="243"/>
    </row>
    <row r="120" spans="1:23" ht="12.75" hidden="1">
      <c r="A120" s="251" t="str">
        <f>'Metas por Proyecto'!A191</f>
        <v>Pago Defensa dentro de Tribunales de Arbitramento</v>
      </c>
      <c r="B120" s="242" t="str">
        <f>'Metas por Proyecto'!B191</f>
        <v>tribunales</v>
      </c>
      <c r="C120" s="243">
        <f>'Metas por Proyecto'!C191</f>
        <v>5</v>
      </c>
      <c r="D120" s="243">
        <f>'Metas por Proyecto'!D191</f>
        <v>0</v>
      </c>
      <c r="E120" s="243">
        <f>'Metas por Proyecto'!F191</f>
        <v>1</v>
      </c>
      <c r="F120" s="243">
        <f>'Metas por Proyecto'!H191</f>
        <v>0</v>
      </c>
      <c r="G120" s="243">
        <f>'Metas por Proyecto'!J191</f>
        <v>0</v>
      </c>
      <c r="H120" s="243">
        <f>'Metas por Proyecto'!L191</f>
        <v>1</v>
      </c>
      <c r="I120" s="243">
        <f>'Metas por Proyecto'!N191</f>
        <v>0</v>
      </c>
      <c r="J120" s="243">
        <f>'Metas por Proyecto'!P191</f>
        <v>1</v>
      </c>
      <c r="K120" s="243">
        <f>'Metas por Proyecto'!R191</f>
        <v>0</v>
      </c>
      <c r="L120" s="243">
        <f>'Metas por Proyecto'!T191</f>
        <v>1</v>
      </c>
      <c r="M120" s="243">
        <f>'Metas por Proyecto'!V191</f>
        <v>0</v>
      </c>
      <c r="N120" s="243">
        <f>'Metas por Proyecto'!X191</f>
        <v>1</v>
      </c>
      <c r="O120" s="243">
        <f>'Metas por Proyecto'!Z191</f>
        <v>0</v>
      </c>
      <c r="P120" s="243">
        <f t="shared" si="12"/>
        <v>1</v>
      </c>
      <c r="Q120" s="348"/>
      <c r="R120" s="243">
        <f t="shared" si="13"/>
        <v>1</v>
      </c>
      <c r="S120" s="348"/>
      <c r="T120" s="243">
        <f t="shared" si="14"/>
        <v>2</v>
      </c>
      <c r="U120" s="348"/>
      <c r="V120" s="243">
        <f t="shared" si="15"/>
        <v>1</v>
      </c>
      <c r="W120" s="243"/>
    </row>
    <row r="121" spans="1:23" ht="12.75">
      <c r="A121" s="251" t="str">
        <f>'Metas por Proyecto'!A192</f>
        <v>Capacitación </v>
      </c>
      <c r="B121" s="242" t="str">
        <f>'Metas por Proyecto'!B192</f>
        <v>Temario</v>
      </c>
      <c r="C121" s="243">
        <f>'Metas por Proyecto'!C192</f>
        <v>10</v>
      </c>
      <c r="D121" s="243">
        <f>'Metas por Proyecto'!D192</f>
        <v>0</v>
      </c>
      <c r="E121" s="243">
        <f>'Metas por Proyecto'!F192</f>
        <v>1</v>
      </c>
      <c r="F121" s="243">
        <f>'Metas por Proyecto'!H192</f>
        <v>1</v>
      </c>
      <c r="G121" s="243">
        <f>'Metas por Proyecto'!J192</f>
        <v>1</v>
      </c>
      <c r="H121" s="243">
        <f>'Metas por Proyecto'!L192</f>
        <v>1</v>
      </c>
      <c r="I121" s="243">
        <f>'Metas por Proyecto'!N192</f>
        <v>1</v>
      </c>
      <c r="J121" s="243">
        <f>'Metas por Proyecto'!P192</f>
        <v>1</v>
      </c>
      <c r="K121" s="243">
        <f>'Metas por Proyecto'!R192</f>
        <v>1</v>
      </c>
      <c r="L121" s="243">
        <f>'Metas por Proyecto'!T192</f>
        <v>1</v>
      </c>
      <c r="M121" s="243">
        <f>'Metas por Proyecto'!V192</f>
        <v>1</v>
      </c>
      <c r="N121" s="243">
        <f>'Metas por Proyecto'!X192</f>
        <v>1</v>
      </c>
      <c r="O121" s="243">
        <f>'Metas por Proyecto'!Z192</f>
        <v>0</v>
      </c>
      <c r="P121" s="243">
        <f t="shared" si="12"/>
        <v>2</v>
      </c>
      <c r="Q121" s="348">
        <v>1</v>
      </c>
      <c r="R121" s="243">
        <f t="shared" si="13"/>
        <v>3</v>
      </c>
      <c r="S121" s="348">
        <v>0</v>
      </c>
      <c r="T121" s="243">
        <f t="shared" si="14"/>
        <v>3</v>
      </c>
      <c r="U121" s="348">
        <v>0</v>
      </c>
      <c r="V121" s="243">
        <f t="shared" si="15"/>
        <v>2</v>
      </c>
      <c r="W121" s="243"/>
    </row>
    <row r="122" spans="1:23" ht="12.75">
      <c r="A122" s="251" t="str">
        <f>'Metas por Proyecto'!A193</f>
        <v>Comité de Conciliación </v>
      </c>
      <c r="B122" s="242" t="str">
        <f>'Metas por Proyecto'!B193</f>
        <v>Acta</v>
      </c>
      <c r="C122" s="243">
        <f>'Metas por Proyecto'!C193</f>
        <v>12</v>
      </c>
      <c r="D122" s="243">
        <f>'Metas por Proyecto'!D193</f>
        <v>1</v>
      </c>
      <c r="E122" s="243">
        <f>'Metas por Proyecto'!F193</f>
        <v>1</v>
      </c>
      <c r="F122" s="243">
        <f>'Metas por Proyecto'!H193</f>
        <v>1</v>
      </c>
      <c r="G122" s="243">
        <f>'Metas por Proyecto'!J193</f>
        <v>1</v>
      </c>
      <c r="H122" s="243">
        <f>'Metas por Proyecto'!L193</f>
        <v>1</v>
      </c>
      <c r="I122" s="243">
        <f>'Metas por Proyecto'!N193</f>
        <v>1</v>
      </c>
      <c r="J122" s="243">
        <f>'Metas por Proyecto'!P193</f>
        <v>1</v>
      </c>
      <c r="K122" s="243">
        <f>'Metas por Proyecto'!R193</f>
        <v>1</v>
      </c>
      <c r="L122" s="243">
        <f>'Metas por Proyecto'!T193</f>
        <v>1</v>
      </c>
      <c r="M122" s="243">
        <f>'Metas por Proyecto'!V193</f>
        <v>1</v>
      </c>
      <c r="N122" s="243">
        <f>'Metas por Proyecto'!X193</f>
        <v>1</v>
      </c>
      <c r="O122" s="243">
        <f>'Metas por Proyecto'!Z193</f>
        <v>1</v>
      </c>
      <c r="P122" s="243">
        <f t="shared" si="12"/>
        <v>3</v>
      </c>
      <c r="Q122" s="348">
        <v>5</v>
      </c>
      <c r="R122" s="243">
        <f t="shared" si="13"/>
        <v>3</v>
      </c>
      <c r="S122" s="348">
        <v>0</v>
      </c>
      <c r="T122" s="243">
        <f t="shared" si="14"/>
        <v>3</v>
      </c>
      <c r="U122" s="348">
        <v>0</v>
      </c>
      <c r="V122" s="243">
        <f t="shared" si="15"/>
        <v>3</v>
      </c>
      <c r="W122" s="243"/>
    </row>
    <row r="123" spans="1:23" ht="12.75">
      <c r="A123" s="251" t="str">
        <f>'Metas por Proyecto'!A194</f>
        <v>Comité de Asuntos Contractuales </v>
      </c>
      <c r="B123" s="242" t="str">
        <f>'Metas por Proyecto'!B194</f>
        <v>Acta</v>
      </c>
      <c r="C123" s="243">
        <f>'Metas por Proyecto'!C194</f>
        <v>24</v>
      </c>
      <c r="D123" s="243">
        <f>'Metas por Proyecto'!D194</f>
        <v>2</v>
      </c>
      <c r="E123" s="243">
        <f>'Metas por Proyecto'!F194</f>
        <v>2</v>
      </c>
      <c r="F123" s="243">
        <f>'Metas por Proyecto'!H194</f>
        <v>2</v>
      </c>
      <c r="G123" s="243">
        <f>'Metas por Proyecto'!J194</f>
        <v>2</v>
      </c>
      <c r="H123" s="243">
        <f>'Metas por Proyecto'!L194</f>
        <v>2</v>
      </c>
      <c r="I123" s="243">
        <f>'Metas por Proyecto'!N194</f>
        <v>2</v>
      </c>
      <c r="J123" s="243">
        <f>'Metas por Proyecto'!P194</f>
        <v>2</v>
      </c>
      <c r="K123" s="243">
        <f>'Metas por Proyecto'!R194</f>
        <v>2</v>
      </c>
      <c r="L123" s="243">
        <f>'Metas por Proyecto'!T194</f>
        <v>2</v>
      </c>
      <c r="M123" s="243">
        <f>'Metas por Proyecto'!V194</f>
        <v>2</v>
      </c>
      <c r="N123" s="243">
        <f>'Metas por Proyecto'!X194</f>
        <v>2</v>
      </c>
      <c r="O123" s="243">
        <f>'Metas por Proyecto'!Z194</f>
        <v>2</v>
      </c>
      <c r="P123" s="243">
        <f t="shared" si="12"/>
        <v>6</v>
      </c>
      <c r="Q123" s="348">
        <v>9</v>
      </c>
      <c r="R123" s="243">
        <f t="shared" si="13"/>
        <v>6</v>
      </c>
      <c r="S123" s="348">
        <v>0</v>
      </c>
      <c r="T123" s="243">
        <f t="shared" si="14"/>
        <v>6</v>
      </c>
      <c r="U123" s="348">
        <v>3</v>
      </c>
      <c r="V123" s="243">
        <f t="shared" si="15"/>
        <v>6</v>
      </c>
      <c r="W123" s="243"/>
    </row>
    <row r="124" spans="1:23" ht="12.75">
      <c r="A124" s="244" t="str">
        <f>'Metas por Proyecto'!A195</f>
        <v>Informe FM 136 "Informe mensual procesos entidad"</v>
      </c>
      <c r="B124" s="245" t="str">
        <f>'Metas por Proyecto'!B195</f>
        <v>Informe </v>
      </c>
      <c r="C124" s="246">
        <f>'Metas por Proyecto'!C195</f>
        <v>12</v>
      </c>
      <c r="D124" s="246">
        <f>'Metas por Proyecto'!D195</f>
        <v>1</v>
      </c>
      <c r="E124" s="246">
        <f>'Metas por Proyecto'!F195</f>
        <v>1</v>
      </c>
      <c r="F124" s="246">
        <f>'Metas por Proyecto'!H195</f>
        <v>1</v>
      </c>
      <c r="G124" s="246">
        <f>'Metas por Proyecto'!J195</f>
        <v>1</v>
      </c>
      <c r="H124" s="246">
        <f>'Metas por Proyecto'!L195</f>
        <v>1</v>
      </c>
      <c r="I124" s="246">
        <f>'Metas por Proyecto'!N195</f>
        <v>1</v>
      </c>
      <c r="J124" s="246">
        <f>'Metas por Proyecto'!P195</f>
        <v>1</v>
      </c>
      <c r="K124" s="246">
        <f>'Metas por Proyecto'!R195</f>
        <v>1</v>
      </c>
      <c r="L124" s="246">
        <f>'Metas por Proyecto'!T195</f>
        <v>1</v>
      </c>
      <c r="M124" s="246">
        <f>'Metas por Proyecto'!V195</f>
        <v>1</v>
      </c>
      <c r="N124" s="246">
        <f>'Metas por Proyecto'!X195</f>
        <v>1</v>
      </c>
      <c r="O124" s="246">
        <f>'Metas por Proyecto'!Z195</f>
        <v>1</v>
      </c>
      <c r="P124" s="246">
        <f t="shared" si="12"/>
        <v>3</v>
      </c>
      <c r="Q124" s="349">
        <v>3</v>
      </c>
      <c r="R124" s="246">
        <f t="shared" si="13"/>
        <v>3</v>
      </c>
      <c r="S124" s="349">
        <v>0</v>
      </c>
      <c r="T124" s="246">
        <f t="shared" si="14"/>
        <v>3</v>
      </c>
      <c r="U124" s="349">
        <v>0</v>
      </c>
      <c r="V124" s="246">
        <f t="shared" si="15"/>
        <v>3</v>
      </c>
      <c r="W124" s="246"/>
    </row>
    <row r="126" spans="1:23" ht="15">
      <c r="A126" s="273" t="s">
        <v>100</v>
      </c>
      <c r="B126" s="274"/>
      <c r="C126" s="274"/>
      <c r="D126" s="274"/>
      <c r="E126" s="274"/>
      <c r="F126" s="274"/>
      <c r="G126" s="274"/>
      <c r="H126" s="274"/>
      <c r="I126" s="274"/>
      <c r="J126" s="274"/>
      <c r="K126" s="274"/>
      <c r="L126" s="274"/>
      <c r="M126" s="274"/>
      <c r="N126" s="274"/>
      <c r="O126" s="274"/>
      <c r="P126" s="274"/>
      <c r="Q126" s="274"/>
      <c r="R126" s="274"/>
      <c r="S126" s="274"/>
      <c r="T126" s="274"/>
      <c r="U126" s="274"/>
      <c r="V126" s="274"/>
      <c r="W126" s="274"/>
    </row>
    <row r="127" spans="1:23" ht="24" customHeight="1">
      <c r="A127" s="235" t="s">
        <v>64</v>
      </c>
      <c r="B127" s="236" t="s">
        <v>396</v>
      </c>
      <c r="C127" s="235" t="s">
        <v>397</v>
      </c>
      <c r="D127" s="237"/>
      <c r="E127" s="237"/>
      <c r="F127" s="237"/>
      <c r="G127" s="237"/>
      <c r="H127" s="237"/>
      <c r="I127" s="237"/>
      <c r="J127" s="237"/>
      <c r="K127" s="237"/>
      <c r="L127" s="237"/>
      <c r="M127" s="237"/>
      <c r="N127" s="237"/>
      <c r="O127" s="237"/>
      <c r="P127" s="235" t="s">
        <v>528</v>
      </c>
      <c r="Q127" s="235" t="s">
        <v>559</v>
      </c>
      <c r="R127" s="235" t="s">
        <v>529</v>
      </c>
      <c r="S127" s="235" t="s">
        <v>559</v>
      </c>
      <c r="T127" s="235" t="s">
        <v>530</v>
      </c>
      <c r="U127" s="235" t="s">
        <v>559</v>
      </c>
      <c r="V127" s="235" t="s">
        <v>531</v>
      </c>
      <c r="W127" s="235"/>
    </row>
    <row r="128" spans="1:23" ht="12.75">
      <c r="A128" s="247" t="str">
        <f>'Metas por Proyecto'!A205</f>
        <v>Publicaciones - Informe de Gestión</v>
      </c>
      <c r="B128" s="239" t="str">
        <f>'Metas por Proyecto'!B205</f>
        <v>informe</v>
      </c>
      <c r="C128" s="240">
        <f>'Metas por Proyecto'!C205</f>
        <v>1</v>
      </c>
      <c r="D128" s="240">
        <f>'Metas por Proyecto'!D205</f>
        <v>0</v>
      </c>
      <c r="E128" s="240">
        <f>'Metas por Proyecto'!F205</f>
        <v>0</v>
      </c>
      <c r="F128" s="240">
        <f>'Metas por Proyecto'!H205</f>
        <v>0</v>
      </c>
      <c r="G128" s="240">
        <f>'Metas por Proyecto'!J205</f>
        <v>0</v>
      </c>
      <c r="H128" s="240">
        <f>'Metas por Proyecto'!L205</f>
        <v>0</v>
      </c>
      <c r="I128" s="240">
        <f>'Metas por Proyecto'!N205</f>
        <v>0</v>
      </c>
      <c r="J128" s="240">
        <f>'Metas por Proyecto'!P205</f>
        <v>0</v>
      </c>
      <c r="K128" s="240">
        <f>'Metas por Proyecto'!R205</f>
        <v>0</v>
      </c>
      <c r="L128" s="240">
        <f>'Metas por Proyecto'!T205</f>
        <v>1</v>
      </c>
      <c r="M128" s="240">
        <f>'Metas por Proyecto'!V205</f>
        <v>0</v>
      </c>
      <c r="N128" s="240">
        <f>'Metas por Proyecto'!X205</f>
        <v>0</v>
      </c>
      <c r="O128" s="240">
        <f>'Metas por Proyecto'!Z205</f>
        <v>0</v>
      </c>
      <c r="P128" s="240">
        <f aca="true" t="shared" si="16" ref="P128:P137">SUM(D128:F128)</f>
        <v>0</v>
      </c>
      <c r="Q128" s="347"/>
      <c r="R128" s="240">
        <f aca="true" t="shared" si="17" ref="R128:R137">SUM(G128:I128)</f>
        <v>0</v>
      </c>
      <c r="S128" s="347">
        <v>1</v>
      </c>
      <c r="T128" s="240">
        <f aca="true" t="shared" si="18" ref="T128:T137">SUM(J128:L128)</f>
        <v>1</v>
      </c>
      <c r="U128" s="347">
        <v>0</v>
      </c>
      <c r="V128" s="240">
        <f aca="true" t="shared" si="19" ref="V128:V137">SUM(M128:O128)</f>
        <v>0</v>
      </c>
      <c r="W128" s="240"/>
    </row>
    <row r="129" spans="1:23" ht="12.75">
      <c r="A129" s="248" t="str">
        <f>'Metas por Proyecto'!A206</f>
        <v>Construcción de Marca</v>
      </c>
      <c r="B129" s="242" t="str">
        <f>'Metas por Proyecto'!B206</f>
        <v>consultoría</v>
      </c>
      <c r="C129" s="243">
        <f>'Metas por Proyecto'!C206</f>
        <v>1</v>
      </c>
      <c r="D129" s="243">
        <f>'Metas por Proyecto'!D206</f>
        <v>0</v>
      </c>
      <c r="E129" s="243">
        <f>'Metas por Proyecto'!F206</f>
        <v>0</v>
      </c>
      <c r="F129" s="243">
        <f>'Metas por Proyecto'!H206</f>
        <v>0</v>
      </c>
      <c r="G129" s="243">
        <f>'Metas por Proyecto'!J206</f>
        <v>0</v>
      </c>
      <c r="H129" s="243">
        <f>'Metas por Proyecto'!L206</f>
        <v>0</v>
      </c>
      <c r="I129" s="243">
        <f>'Metas por Proyecto'!N206</f>
        <v>1</v>
      </c>
      <c r="J129" s="243">
        <f>'Metas por Proyecto'!P206</f>
        <v>0</v>
      </c>
      <c r="K129" s="243">
        <f>'Metas por Proyecto'!R206</f>
        <v>0</v>
      </c>
      <c r="L129" s="243">
        <f>'Metas por Proyecto'!T206</f>
        <v>0</v>
      </c>
      <c r="M129" s="243">
        <f>'Metas por Proyecto'!V206</f>
        <v>0</v>
      </c>
      <c r="N129" s="243">
        <f>'Metas por Proyecto'!X206</f>
        <v>0</v>
      </c>
      <c r="O129" s="243">
        <f>'Metas por Proyecto'!Z206</f>
        <v>0</v>
      </c>
      <c r="P129" s="243">
        <f t="shared" si="16"/>
        <v>0</v>
      </c>
      <c r="Q129" s="348"/>
      <c r="R129" s="243">
        <f t="shared" si="17"/>
        <v>1</v>
      </c>
      <c r="S129" s="348"/>
      <c r="T129" s="243">
        <f t="shared" si="18"/>
        <v>0</v>
      </c>
      <c r="U129" s="348">
        <v>0</v>
      </c>
      <c r="V129" s="243">
        <f t="shared" si="19"/>
        <v>0</v>
      </c>
      <c r="W129" s="243"/>
    </row>
    <row r="130" spans="1:23" ht="12.75">
      <c r="A130" s="248" t="str">
        <f>'Metas por Proyecto'!A207</f>
        <v>Lanzamiento marca e imagen</v>
      </c>
      <c r="B130" s="242" t="str">
        <f>'Metas por Proyecto'!B207</f>
        <v>evento</v>
      </c>
      <c r="C130" s="243">
        <f>'Metas por Proyecto'!C207</f>
        <v>1</v>
      </c>
      <c r="D130" s="243">
        <f>'Metas por Proyecto'!D207</f>
        <v>0</v>
      </c>
      <c r="E130" s="243">
        <f>'Metas por Proyecto'!F207</f>
        <v>0</v>
      </c>
      <c r="F130" s="243">
        <f>'Metas por Proyecto'!H207</f>
        <v>0</v>
      </c>
      <c r="G130" s="243">
        <f>'Metas por Proyecto'!J207</f>
        <v>0</v>
      </c>
      <c r="H130" s="243">
        <f>'Metas por Proyecto'!L207</f>
        <v>0</v>
      </c>
      <c r="I130" s="243">
        <f>'Metas por Proyecto'!N207</f>
        <v>0</v>
      </c>
      <c r="J130" s="243">
        <f>'Metas por Proyecto'!P207</f>
        <v>0</v>
      </c>
      <c r="K130" s="243">
        <f>'Metas por Proyecto'!R207</f>
        <v>1</v>
      </c>
      <c r="L130" s="243">
        <f>'Metas por Proyecto'!T207</f>
        <v>0</v>
      </c>
      <c r="M130" s="243">
        <f>'Metas por Proyecto'!V207</f>
        <v>0</v>
      </c>
      <c r="N130" s="243">
        <f>'Metas por Proyecto'!X207</f>
        <v>0</v>
      </c>
      <c r="O130" s="243">
        <f>'Metas por Proyecto'!Z207</f>
        <v>0</v>
      </c>
      <c r="P130" s="243">
        <f t="shared" si="16"/>
        <v>0</v>
      </c>
      <c r="Q130" s="348"/>
      <c r="R130" s="243">
        <f t="shared" si="17"/>
        <v>0</v>
      </c>
      <c r="S130" s="348"/>
      <c r="T130" s="243">
        <f t="shared" si="18"/>
        <v>1</v>
      </c>
      <c r="U130" s="348">
        <v>0</v>
      </c>
      <c r="V130" s="243">
        <f t="shared" si="19"/>
        <v>0</v>
      </c>
      <c r="W130" s="243"/>
    </row>
    <row r="131" spans="1:23" ht="12.75">
      <c r="A131" s="248" t="str">
        <f>'Metas por Proyecto'!A208</f>
        <v>Apoyo al Presidente en la participación en ferias</v>
      </c>
      <c r="B131" s="242" t="str">
        <f>'Metas por Proyecto'!B208</f>
        <v>feria</v>
      </c>
      <c r="C131" s="243">
        <f>'Metas por Proyecto'!C208</f>
        <v>2</v>
      </c>
      <c r="D131" s="243">
        <f>'Metas por Proyecto'!D208</f>
        <v>0</v>
      </c>
      <c r="E131" s="243">
        <f>'Metas por Proyecto'!F208</f>
        <v>0</v>
      </c>
      <c r="F131" s="243">
        <f>'Metas por Proyecto'!H208</f>
        <v>0</v>
      </c>
      <c r="G131" s="243">
        <f>'Metas por Proyecto'!J208</f>
        <v>0</v>
      </c>
      <c r="H131" s="243">
        <f>'Metas por Proyecto'!L208</f>
        <v>0</v>
      </c>
      <c r="I131" s="243">
        <f>'Metas por Proyecto'!N208</f>
        <v>0</v>
      </c>
      <c r="J131" s="243">
        <f>'Metas por Proyecto'!P208</f>
        <v>0</v>
      </c>
      <c r="K131" s="243">
        <f>'Metas por Proyecto'!R208</f>
        <v>0</v>
      </c>
      <c r="L131" s="243">
        <f>'Metas por Proyecto'!T208</f>
        <v>0</v>
      </c>
      <c r="M131" s="243">
        <f>'Metas por Proyecto'!V208</f>
        <v>0</v>
      </c>
      <c r="N131" s="243">
        <f>'Metas por Proyecto'!X208</f>
        <v>2</v>
      </c>
      <c r="O131" s="243">
        <f>'Metas por Proyecto'!Z208</f>
        <v>0</v>
      </c>
      <c r="P131" s="243">
        <f t="shared" si="16"/>
        <v>0</v>
      </c>
      <c r="Q131" s="348"/>
      <c r="R131" s="243">
        <f t="shared" si="17"/>
        <v>0</v>
      </c>
      <c r="S131" s="348"/>
      <c r="T131" s="243">
        <f t="shared" si="18"/>
        <v>0</v>
      </c>
      <c r="U131" s="348">
        <v>0</v>
      </c>
      <c r="V131" s="243">
        <f t="shared" si="19"/>
        <v>2</v>
      </c>
      <c r="W131" s="243"/>
    </row>
    <row r="132" spans="1:23" ht="12.75">
      <c r="A132" s="248" t="str">
        <f>'Metas por Proyecto'!A209</f>
        <v>Apoyo al Presidente en la Asistencia a conferencias</v>
      </c>
      <c r="B132" s="242" t="str">
        <f>'Metas por Proyecto'!B209</f>
        <v>discurso</v>
      </c>
      <c r="C132" s="243">
        <f>'Metas por Proyecto'!C209</f>
        <v>10</v>
      </c>
      <c r="D132" s="243">
        <f>'Metas por Proyecto'!D209</f>
        <v>0</v>
      </c>
      <c r="E132" s="243">
        <f>'Metas por Proyecto'!F209</f>
        <v>1</v>
      </c>
      <c r="F132" s="243">
        <f>'Metas por Proyecto'!H209</f>
        <v>1</v>
      </c>
      <c r="G132" s="243">
        <f>'Metas por Proyecto'!J209</f>
        <v>1</v>
      </c>
      <c r="H132" s="243">
        <f>'Metas por Proyecto'!L209</f>
        <v>1</v>
      </c>
      <c r="I132" s="243">
        <f>'Metas por Proyecto'!N209</f>
        <v>1</v>
      </c>
      <c r="J132" s="243">
        <f>'Metas por Proyecto'!P209</f>
        <v>1</v>
      </c>
      <c r="K132" s="243">
        <f>'Metas por Proyecto'!R209</f>
        <v>1</v>
      </c>
      <c r="L132" s="243">
        <f>'Metas por Proyecto'!T209</f>
        <v>1</v>
      </c>
      <c r="M132" s="243">
        <f>'Metas por Proyecto'!V209</f>
        <v>1</v>
      </c>
      <c r="N132" s="243">
        <f>'Metas por Proyecto'!X209</f>
        <v>1</v>
      </c>
      <c r="O132" s="243">
        <f>'Metas por Proyecto'!Z209</f>
        <v>0</v>
      </c>
      <c r="P132" s="243">
        <f t="shared" si="16"/>
        <v>2</v>
      </c>
      <c r="Q132" s="348">
        <v>2</v>
      </c>
      <c r="R132" s="243">
        <f t="shared" si="17"/>
        <v>3</v>
      </c>
      <c r="S132" s="348">
        <v>2</v>
      </c>
      <c r="T132" s="243">
        <f t="shared" si="18"/>
        <v>3</v>
      </c>
      <c r="U132" s="348">
        <v>1</v>
      </c>
      <c r="V132" s="243">
        <f t="shared" si="19"/>
        <v>2</v>
      </c>
      <c r="W132" s="243"/>
    </row>
    <row r="133" spans="1:23" ht="12.75">
      <c r="A133" s="248" t="str">
        <f>'Metas por Proyecto'!A210</f>
        <v>Monitoreo de prensa, resumen diario</v>
      </c>
      <c r="B133" s="242" t="str">
        <f>'Metas por Proyecto'!B210</f>
        <v>informe</v>
      </c>
      <c r="C133" s="243">
        <f>'Metas por Proyecto'!C210</f>
        <v>240</v>
      </c>
      <c r="D133" s="243">
        <f>'Metas por Proyecto'!D210</f>
        <v>20</v>
      </c>
      <c r="E133" s="243">
        <f>'Metas por Proyecto'!F210</f>
        <v>20</v>
      </c>
      <c r="F133" s="243">
        <f>'Metas por Proyecto'!H210</f>
        <v>20</v>
      </c>
      <c r="G133" s="243">
        <f>'Metas por Proyecto'!J210</f>
        <v>20</v>
      </c>
      <c r="H133" s="243">
        <f>'Metas por Proyecto'!L210</f>
        <v>20</v>
      </c>
      <c r="I133" s="243">
        <f>'Metas por Proyecto'!N210</f>
        <v>20</v>
      </c>
      <c r="J133" s="243">
        <f>'Metas por Proyecto'!P210</f>
        <v>20</v>
      </c>
      <c r="K133" s="243">
        <f>'Metas por Proyecto'!R210</f>
        <v>20</v>
      </c>
      <c r="L133" s="243">
        <f>'Metas por Proyecto'!T210</f>
        <v>20</v>
      </c>
      <c r="M133" s="243">
        <f>'Metas por Proyecto'!V210</f>
        <v>20</v>
      </c>
      <c r="N133" s="243">
        <f>'Metas por Proyecto'!X210</f>
        <v>20</v>
      </c>
      <c r="O133" s="243">
        <f>'Metas por Proyecto'!Z210</f>
        <v>20</v>
      </c>
      <c r="P133" s="243">
        <f t="shared" si="16"/>
        <v>60</v>
      </c>
      <c r="Q133" s="348">
        <v>20</v>
      </c>
      <c r="R133" s="243">
        <f t="shared" si="17"/>
        <v>60</v>
      </c>
      <c r="S133" s="348">
        <v>20</v>
      </c>
      <c r="T133" s="243">
        <f t="shared" si="18"/>
        <v>60</v>
      </c>
      <c r="U133" s="348">
        <v>60</v>
      </c>
      <c r="V133" s="243">
        <f t="shared" si="19"/>
        <v>60</v>
      </c>
      <c r="W133" s="243"/>
    </row>
    <row r="134" spans="1:23" ht="12.75">
      <c r="A134" s="248" t="str">
        <f>'Metas por Proyecto'!A211</f>
        <v>Foro Ley APP</v>
      </c>
      <c r="B134" s="242" t="str">
        <f>'Metas por Proyecto'!B211</f>
        <v>foro</v>
      </c>
      <c r="C134" s="243">
        <f>'Metas por Proyecto'!C211</f>
        <v>1</v>
      </c>
      <c r="D134" s="243">
        <f>'Metas por Proyecto'!D211</f>
        <v>0</v>
      </c>
      <c r="E134" s="243">
        <f>'Metas por Proyecto'!F211</f>
        <v>0</v>
      </c>
      <c r="F134" s="243">
        <f>'Metas por Proyecto'!H211</f>
        <v>0</v>
      </c>
      <c r="G134" s="243">
        <f>'Metas por Proyecto'!J211</f>
        <v>1</v>
      </c>
      <c r="H134" s="243">
        <f>'Metas por Proyecto'!L211</f>
        <v>0</v>
      </c>
      <c r="I134" s="243">
        <f>'Metas por Proyecto'!N211</f>
        <v>0</v>
      </c>
      <c r="J134" s="243">
        <f>'Metas por Proyecto'!P211</f>
        <v>0</v>
      </c>
      <c r="K134" s="243">
        <f>'Metas por Proyecto'!R211</f>
        <v>0</v>
      </c>
      <c r="L134" s="243">
        <f>'Metas por Proyecto'!T211</f>
        <v>0</v>
      </c>
      <c r="M134" s="243">
        <f>'Metas por Proyecto'!V211</f>
        <v>0</v>
      </c>
      <c r="N134" s="243">
        <f>'Metas por Proyecto'!X211</f>
        <v>0</v>
      </c>
      <c r="O134" s="243">
        <f>'Metas por Proyecto'!Z211</f>
        <v>0</v>
      </c>
      <c r="P134" s="243">
        <f t="shared" si="16"/>
        <v>0</v>
      </c>
      <c r="Q134" s="348"/>
      <c r="R134" s="243">
        <f t="shared" si="17"/>
        <v>1</v>
      </c>
      <c r="S134" s="348"/>
      <c r="T134" s="243">
        <f t="shared" si="18"/>
        <v>0</v>
      </c>
      <c r="U134" s="348">
        <v>1</v>
      </c>
      <c r="V134" s="243">
        <f t="shared" si="19"/>
        <v>0</v>
      </c>
      <c r="W134" s="243"/>
    </row>
    <row r="135" spans="1:23" ht="12.75">
      <c r="A135" s="248" t="str">
        <f>'Metas por Proyecto'!A212</f>
        <v>Apoyo al Presidente en la asistencia Congreso CCI</v>
      </c>
      <c r="B135" s="242" t="str">
        <f>'Metas por Proyecto'!B212</f>
        <v>presentación</v>
      </c>
      <c r="C135" s="243">
        <f>'Metas por Proyecto'!C212</f>
        <v>1</v>
      </c>
      <c r="D135" s="243">
        <f>'Metas por Proyecto'!D212</f>
        <v>0</v>
      </c>
      <c r="E135" s="243">
        <f>'Metas por Proyecto'!F212</f>
        <v>0</v>
      </c>
      <c r="F135" s="243">
        <f>'Metas por Proyecto'!H212</f>
        <v>0</v>
      </c>
      <c r="G135" s="243">
        <f>'Metas por Proyecto'!J212</f>
        <v>0</v>
      </c>
      <c r="H135" s="243">
        <f>'Metas por Proyecto'!L212</f>
        <v>0</v>
      </c>
      <c r="I135" s="243">
        <f>'Metas por Proyecto'!N212</f>
        <v>0</v>
      </c>
      <c r="J135" s="243">
        <f>'Metas por Proyecto'!P212</f>
        <v>0</v>
      </c>
      <c r="K135" s="243">
        <f>'Metas por Proyecto'!R212</f>
        <v>0</v>
      </c>
      <c r="L135" s="243">
        <f>'Metas por Proyecto'!T212</f>
        <v>0</v>
      </c>
      <c r="M135" s="243">
        <f>'Metas por Proyecto'!V212</f>
        <v>0</v>
      </c>
      <c r="N135" s="243">
        <f>'Metas por Proyecto'!X212</f>
        <v>1</v>
      </c>
      <c r="O135" s="243">
        <f>'Metas por Proyecto'!Z212</f>
        <v>0</v>
      </c>
      <c r="P135" s="243">
        <f t="shared" si="16"/>
        <v>0</v>
      </c>
      <c r="Q135" s="348"/>
      <c r="R135" s="243">
        <f t="shared" si="17"/>
        <v>0</v>
      </c>
      <c r="S135" s="348"/>
      <c r="T135" s="243">
        <f t="shared" si="18"/>
        <v>0</v>
      </c>
      <c r="U135" s="348">
        <v>0</v>
      </c>
      <c r="V135" s="243">
        <f t="shared" si="19"/>
        <v>1</v>
      </c>
      <c r="W135" s="243"/>
    </row>
    <row r="136" spans="1:23" ht="12.75">
      <c r="A136" s="248" t="str">
        <f>'Metas por Proyecto'!A213</f>
        <v>Taller para periodistas</v>
      </c>
      <c r="B136" s="242" t="str">
        <f>'Metas por Proyecto'!B213</f>
        <v>taller</v>
      </c>
      <c r="C136" s="243">
        <f>'Metas por Proyecto'!C213</f>
        <v>1</v>
      </c>
      <c r="D136" s="243">
        <f>'Metas por Proyecto'!D213</f>
        <v>0</v>
      </c>
      <c r="E136" s="243">
        <f>'Metas por Proyecto'!F213</f>
        <v>1</v>
      </c>
      <c r="F136" s="243">
        <f>'Metas por Proyecto'!H213</f>
        <v>0</v>
      </c>
      <c r="G136" s="243">
        <f>'Metas por Proyecto'!J213</f>
        <v>0</v>
      </c>
      <c r="H136" s="243">
        <f>'Metas por Proyecto'!L213</f>
        <v>0</v>
      </c>
      <c r="I136" s="243">
        <f>'Metas por Proyecto'!N213</f>
        <v>0</v>
      </c>
      <c r="J136" s="243">
        <f>'Metas por Proyecto'!P213</f>
        <v>0</v>
      </c>
      <c r="K136" s="243">
        <f>'Metas por Proyecto'!R213</f>
        <v>0</v>
      </c>
      <c r="L136" s="243">
        <f>'Metas por Proyecto'!T213</f>
        <v>0</v>
      </c>
      <c r="M136" s="243">
        <f>'Metas por Proyecto'!V213</f>
        <v>0</v>
      </c>
      <c r="N136" s="243">
        <f>'Metas por Proyecto'!X213</f>
        <v>0</v>
      </c>
      <c r="O136" s="243">
        <f>'Metas por Proyecto'!Z213</f>
        <v>0</v>
      </c>
      <c r="P136" s="243">
        <f t="shared" si="16"/>
        <v>1</v>
      </c>
      <c r="Q136" s="348">
        <v>1</v>
      </c>
      <c r="R136" s="243">
        <f t="shared" si="17"/>
        <v>0</v>
      </c>
      <c r="S136" s="348"/>
      <c r="T136" s="243">
        <f t="shared" si="18"/>
        <v>0</v>
      </c>
      <c r="U136" s="348">
        <v>0</v>
      </c>
      <c r="V136" s="243">
        <f t="shared" si="19"/>
        <v>0</v>
      </c>
      <c r="W136" s="243"/>
    </row>
    <row r="137" spans="1:23" ht="12.75">
      <c r="A137" s="249" t="str">
        <f>'Metas por Proyecto'!A214</f>
        <v>Reunión con directores de medios</v>
      </c>
      <c r="B137" s="245" t="str">
        <f>'Metas por Proyecto'!B214</f>
        <v>reunión</v>
      </c>
      <c r="C137" s="246">
        <f>'Metas por Proyecto'!C214</f>
        <v>7</v>
      </c>
      <c r="D137" s="246">
        <f>'Metas por Proyecto'!D214</f>
        <v>0</v>
      </c>
      <c r="E137" s="246">
        <f>'Metas por Proyecto'!F214</f>
        <v>1</v>
      </c>
      <c r="F137" s="246">
        <f>'Metas por Proyecto'!H214</f>
        <v>1</v>
      </c>
      <c r="G137" s="246">
        <f>'Metas por Proyecto'!J214</f>
        <v>1</v>
      </c>
      <c r="H137" s="246">
        <f>'Metas por Proyecto'!L214</f>
        <v>0</v>
      </c>
      <c r="I137" s="246">
        <f>'Metas por Proyecto'!N214</f>
        <v>0</v>
      </c>
      <c r="J137" s="246">
        <f>'Metas por Proyecto'!P214</f>
        <v>0</v>
      </c>
      <c r="K137" s="246">
        <f>'Metas por Proyecto'!R214</f>
        <v>1</v>
      </c>
      <c r="L137" s="246">
        <f>'Metas por Proyecto'!T214</f>
        <v>1</v>
      </c>
      <c r="M137" s="246">
        <f>'Metas por Proyecto'!V214</f>
        <v>1</v>
      </c>
      <c r="N137" s="246">
        <f>'Metas por Proyecto'!X214</f>
        <v>1</v>
      </c>
      <c r="O137" s="246">
        <f>'Metas por Proyecto'!Z214</f>
        <v>0</v>
      </c>
      <c r="P137" s="246">
        <f t="shared" si="16"/>
        <v>2</v>
      </c>
      <c r="Q137" s="349"/>
      <c r="R137" s="246">
        <f t="shared" si="17"/>
        <v>1</v>
      </c>
      <c r="S137" s="349"/>
      <c r="T137" s="246">
        <f t="shared" si="18"/>
        <v>2</v>
      </c>
      <c r="U137" s="349">
        <v>2</v>
      </c>
      <c r="V137" s="246">
        <f t="shared" si="19"/>
        <v>2</v>
      </c>
      <c r="W137" s="246"/>
    </row>
    <row r="139" spans="1:23" ht="15">
      <c r="A139" s="273" t="s">
        <v>424</v>
      </c>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row>
    <row r="140" spans="1:23" ht="24" customHeight="1">
      <c r="A140" s="235" t="s">
        <v>64</v>
      </c>
      <c r="B140" s="236" t="s">
        <v>396</v>
      </c>
      <c r="C140" s="235" t="s">
        <v>397</v>
      </c>
      <c r="D140" s="237"/>
      <c r="E140" s="237"/>
      <c r="F140" s="237"/>
      <c r="G140" s="237"/>
      <c r="H140" s="237"/>
      <c r="I140" s="237"/>
      <c r="J140" s="237"/>
      <c r="K140" s="237"/>
      <c r="L140" s="237"/>
      <c r="M140" s="237"/>
      <c r="N140" s="237"/>
      <c r="O140" s="237"/>
      <c r="P140" s="235" t="s">
        <v>528</v>
      </c>
      <c r="Q140" s="235" t="s">
        <v>559</v>
      </c>
      <c r="R140" s="235" t="s">
        <v>529</v>
      </c>
      <c r="S140" s="235" t="s">
        <v>559</v>
      </c>
      <c r="T140" s="235" t="s">
        <v>530</v>
      </c>
      <c r="U140" s="235" t="s">
        <v>559</v>
      </c>
      <c r="V140" s="235" t="s">
        <v>531</v>
      </c>
      <c r="W140" s="235"/>
    </row>
    <row r="141" spans="1:23" ht="12.75">
      <c r="A141" s="238" t="str">
        <f>'Metas por Proyecto'!A198</f>
        <v>Plan de Asesoría y acompañamiento - PAA</v>
      </c>
      <c r="B141" s="239" t="str">
        <f>'Metas por Proyecto'!B198</f>
        <v>Actividad</v>
      </c>
      <c r="C141" s="240">
        <f>'Metas por Proyecto'!C198</f>
        <v>108</v>
      </c>
      <c r="D141" s="240">
        <f>'Metas por Proyecto'!D198</f>
        <v>9</v>
      </c>
      <c r="E141" s="240">
        <f>'Metas por Proyecto'!F198</f>
        <v>8</v>
      </c>
      <c r="F141" s="240">
        <f>'Metas por Proyecto'!H198</f>
        <v>11</v>
      </c>
      <c r="G141" s="240">
        <f>'Metas por Proyecto'!J198</f>
        <v>9</v>
      </c>
      <c r="H141" s="240">
        <f>'Metas por Proyecto'!L198</f>
        <v>9</v>
      </c>
      <c r="I141" s="240">
        <f>'Metas por Proyecto'!N198</f>
        <v>10</v>
      </c>
      <c r="J141" s="240">
        <f>'Metas por Proyecto'!P198</f>
        <v>8</v>
      </c>
      <c r="K141" s="240">
        <f>'Metas por Proyecto'!R198</f>
        <v>8</v>
      </c>
      <c r="L141" s="240">
        <f>'Metas por Proyecto'!T198</f>
        <v>10</v>
      </c>
      <c r="M141" s="240">
        <f>'Metas por Proyecto'!V198</f>
        <v>8</v>
      </c>
      <c r="N141" s="240">
        <f>'Metas por Proyecto'!X198</f>
        <v>8</v>
      </c>
      <c r="O141" s="240">
        <f>'Metas por Proyecto'!Z198</f>
        <v>10</v>
      </c>
      <c r="P141" s="240">
        <f aca="true" t="shared" si="20" ref="P141:P146">SUM(D141:F141)</f>
        <v>28</v>
      </c>
      <c r="Q141" s="347">
        <v>31</v>
      </c>
      <c r="R141" s="240">
        <f aca="true" t="shared" si="21" ref="R141:R146">SUM(G141:I141)</f>
        <v>28</v>
      </c>
      <c r="S141" s="347">
        <v>23</v>
      </c>
      <c r="T141" s="240">
        <f aca="true" t="shared" si="22" ref="T141:T146">SUM(J141:L141)</f>
        <v>26</v>
      </c>
      <c r="U141" s="347">
        <v>26</v>
      </c>
      <c r="V141" s="240">
        <f aca="true" t="shared" si="23" ref="V141:V146">SUM(M141:O141)</f>
        <v>26</v>
      </c>
      <c r="W141" s="240"/>
    </row>
    <row r="142" spans="1:23" ht="12.75">
      <c r="A142" s="241" t="str">
        <f>'Metas por Proyecto'!A199</f>
        <v>Plan de enlace con entes de control - PEEC </v>
      </c>
      <c r="B142" s="242" t="str">
        <f>'Metas por Proyecto'!B199</f>
        <v>Actividad</v>
      </c>
      <c r="C142" s="243">
        <f>'Metas por Proyecto'!C199</f>
        <v>18</v>
      </c>
      <c r="D142" s="243">
        <f>'Metas por Proyecto'!D199</f>
        <v>2</v>
      </c>
      <c r="E142" s="243">
        <f>'Metas por Proyecto'!F199</f>
        <v>2</v>
      </c>
      <c r="F142" s="243">
        <f>'Metas por Proyecto'!H199</f>
        <v>1</v>
      </c>
      <c r="G142" s="243">
        <f>'Metas por Proyecto'!J199</f>
        <v>1</v>
      </c>
      <c r="H142" s="243">
        <f>'Metas por Proyecto'!L199</f>
        <v>2</v>
      </c>
      <c r="I142" s="243">
        <f>'Metas por Proyecto'!N199</f>
        <v>1</v>
      </c>
      <c r="J142" s="243">
        <f>'Metas por Proyecto'!P199</f>
        <v>2</v>
      </c>
      <c r="K142" s="243">
        <f>'Metas por Proyecto'!R199</f>
        <v>2</v>
      </c>
      <c r="L142" s="243">
        <f>'Metas por Proyecto'!T199</f>
        <v>1</v>
      </c>
      <c r="M142" s="243">
        <f>'Metas por Proyecto'!V199</f>
        <v>1</v>
      </c>
      <c r="N142" s="243">
        <f>'Metas por Proyecto'!X199</f>
        <v>2</v>
      </c>
      <c r="O142" s="243">
        <f>'Metas por Proyecto'!Z199</f>
        <v>1</v>
      </c>
      <c r="P142" s="243">
        <f t="shared" si="20"/>
        <v>5</v>
      </c>
      <c r="Q142" s="348">
        <v>10</v>
      </c>
      <c r="R142" s="243">
        <f t="shared" si="21"/>
        <v>4</v>
      </c>
      <c r="S142" s="348">
        <v>3</v>
      </c>
      <c r="T142" s="243">
        <f t="shared" si="22"/>
        <v>5</v>
      </c>
      <c r="U142" s="348">
        <v>5</v>
      </c>
      <c r="V142" s="243">
        <f t="shared" si="23"/>
        <v>4</v>
      </c>
      <c r="W142" s="243"/>
    </row>
    <row r="143" spans="1:23" ht="12.75">
      <c r="A143" s="241" t="str">
        <f>'Metas por Proyecto'!A200</f>
        <v>Plan de informes de Ley - PIL </v>
      </c>
      <c r="B143" s="242" t="str">
        <f>'Metas por Proyecto'!B200</f>
        <v>Informe</v>
      </c>
      <c r="C143" s="243">
        <f>'Metas por Proyecto'!C200</f>
        <v>121</v>
      </c>
      <c r="D143" s="243">
        <f>'Metas por Proyecto'!D200</f>
        <v>20</v>
      </c>
      <c r="E143" s="243">
        <f>'Metas por Proyecto'!F200</f>
        <v>8</v>
      </c>
      <c r="F143" s="243">
        <f>'Metas por Proyecto'!H200</f>
        <v>11</v>
      </c>
      <c r="G143" s="243">
        <f>'Metas por Proyecto'!J200</f>
        <v>12</v>
      </c>
      <c r="H143" s="243">
        <f>'Metas por Proyecto'!L200</f>
        <v>8</v>
      </c>
      <c r="I143" s="243">
        <f>'Metas por Proyecto'!N200</f>
        <v>6</v>
      </c>
      <c r="J143" s="243">
        <f>'Metas por Proyecto'!P200</f>
        <v>17</v>
      </c>
      <c r="K143" s="243">
        <f>'Metas por Proyecto'!R200</f>
        <v>5</v>
      </c>
      <c r="L143" s="243">
        <f>'Metas por Proyecto'!T200</f>
        <v>7</v>
      </c>
      <c r="M143" s="243">
        <f>'Metas por Proyecto'!V200</f>
        <v>14</v>
      </c>
      <c r="N143" s="243">
        <f>'Metas por Proyecto'!X200</f>
        <v>7</v>
      </c>
      <c r="O143" s="243">
        <f>'Metas por Proyecto'!Z200</f>
        <v>6</v>
      </c>
      <c r="P143" s="243">
        <f t="shared" si="20"/>
        <v>39</v>
      </c>
      <c r="Q143" s="348">
        <v>19</v>
      </c>
      <c r="R143" s="243">
        <f t="shared" si="21"/>
        <v>26</v>
      </c>
      <c r="S143" s="348">
        <v>21</v>
      </c>
      <c r="T143" s="243">
        <f t="shared" si="22"/>
        <v>29</v>
      </c>
      <c r="U143" s="348">
        <v>27</v>
      </c>
      <c r="V143" s="243">
        <f t="shared" si="23"/>
        <v>27</v>
      </c>
      <c r="W143" s="243"/>
    </row>
    <row r="144" spans="1:23" ht="12.75">
      <c r="A144" s="241" t="str">
        <f>'Metas por Proyecto'!A201</f>
        <v>Plan de evaluación independiente - PEI </v>
      </c>
      <c r="B144" s="242" t="str">
        <f>'Metas por Proyecto'!B201</f>
        <v>Auditoria</v>
      </c>
      <c r="C144" s="243">
        <f>'Metas por Proyecto'!C201</f>
        <v>109</v>
      </c>
      <c r="D144" s="243">
        <f>'Metas por Proyecto'!D201</f>
        <v>9</v>
      </c>
      <c r="E144" s="243">
        <f>'Metas por Proyecto'!F201</f>
        <v>12</v>
      </c>
      <c r="F144" s="243">
        <f>'Metas por Proyecto'!H201</f>
        <v>9</v>
      </c>
      <c r="G144" s="243">
        <f>'Metas por Proyecto'!J201</f>
        <v>15</v>
      </c>
      <c r="H144" s="243">
        <f>'Metas por Proyecto'!L201</f>
        <v>7</v>
      </c>
      <c r="I144" s="243">
        <f>'Metas por Proyecto'!N201</f>
        <v>1</v>
      </c>
      <c r="J144" s="243">
        <f>'Metas por Proyecto'!P201</f>
        <v>12</v>
      </c>
      <c r="K144" s="243">
        <f>'Metas por Proyecto'!R201</f>
        <v>6</v>
      </c>
      <c r="L144" s="243">
        <f>'Metas por Proyecto'!T201</f>
        <v>6</v>
      </c>
      <c r="M144" s="243">
        <f>'Metas por Proyecto'!V201</f>
        <v>14</v>
      </c>
      <c r="N144" s="243">
        <f>'Metas por Proyecto'!X201</f>
        <v>14</v>
      </c>
      <c r="O144" s="243">
        <f>'Metas por Proyecto'!Z201</f>
        <v>4</v>
      </c>
      <c r="P144" s="243">
        <f t="shared" si="20"/>
        <v>30</v>
      </c>
      <c r="Q144" s="348">
        <v>26</v>
      </c>
      <c r="R144" s="243">
        <f t="shared" si="21"/>
        <v>23</v>
      </c>
      <c r="S144" s="348">
        <v>29</v>
      </c>
      <c r="T144" s="243">
        <f t="shared" si="22"/>
        <v>24</v>
      </c>
      <c r="U144" s="348">
        <v>30</v>
      </c>
      <c r="V144" s="243">
        <f t="shared" si="23"/>
        <v>32</v>
      </c>
      <c r="W144" s="243"/>
    </row>
    <row r="145" spans="1:23" ht="12.75">
      <c r="A145" s="241" t="str">
        <f>'Metas por Proyecto'!A202</f>
        <v>Plan de fomento de cultura - PFC </v>
      </c>
      <c r="B145" s="242" t="str">
        <f>'Metas por Proyecto'!B202</f>
        <v>Actividad</v>
      </c>
      <c r="C145" s="243">
        <f>'Metas por Proyecto'!C202</f>
        <v>60</v>
      </c>
      <c r="D145" s="243">
        <f>'Metas por Proyecto'!D202</f>
        <v>2</v>
      </c>
      <c r="E145" s="243">
        <f>'Metas por Proyecto'!F202</f>
        <v>5</v>
      </c>
      <c r="F145" s="243">
        <f>'Metas por Proyecto'!H202</f>
        <v>6</v>
      </c>
      <c r="G145" s="243">
        <f>'Metas por Proyecto'!J202</f>
        <v>4</v>
      </c>
      <c r="H145" s="243">
        <f>'Metas por Proyecto'!L202</f>
        <v>7</v>
      </c>
      <c r="I145" s="243">
        <f>'Metas por Proyecto'!N202</f>
        <v>4</v>
      </c>
      <c r="J145" s="243">
        <f>'Metas por Proyecto'!P202</f>
        <v>6</v>
      </c>
      <c r="K145" s="243">
        <f>'Metas por Proyecto'!R202</f>
        <v>5</v>
      </c>
      <c r="L145" s="243">
        <f>'Metas por Proyecto'!T202</f>
        <v>6</v>
      </c>
      <c r="M145" s="243">
        <f>'Metas por Proyecto'!V202</f>
        <v>5</v>
      </c>
      <c r="N145" s="243">
        <f>'Metas por Proyecto'!X202</f>
        <v>7</v>
      </c>
      <c r="O145" s="243">
        <f>'Metas por Proyecto'!Z202</f>
        <v>3</v>
      </c>
      <c r="P145" s="243">
        <f t="shared" si="20"/>
        <v>13</v>
      </c>
      <c r="Q145" s="348">
        <v>14</v>
      </c>
      <c r="R145" s="243">
        <f t="shared" si="21"/>
        <v>15</v>
      </c>
      <c r="S145" s="348">
        <v>15</v>
      </c>
      <c r="T145" s="243">
        <f t="shared" si="22"/>
        <v>17</v>
      </c>
      <c r="U145" s="348">
        <v>15</v>
      </c>
      <c r="V145" s="243">
        <f t="shared" si="23"/>
        <v>15</v>
      </c>
      <c r="W145" s="243"/>
    </row>
    <row r="146" spans="1:23" ht="25.5">
      <c r="A146" s="244" t="str">
        <f>'Metas por Proyecto'!A203</f>
        <v>Plan de valoración y administración de riesgos  - PVAR (asesoramiento)</v>
      </c>
      <c r="B146" s="245" t="str">
        <f>'Metas por Proyecto'!B203</f>
        <v>Actividad</v>
      </c>
      <c r="C146" s="246">
        <f>'Metas por Proyecto'!C203</f>
        <v>4</v>
      </c>
      <c r="D146" s="246">
        <f>'Metas por Proyecto'!D203</f>
        <v>1</v>
      </c>
      <c r="E146" s="246">
        <f>'Metas por Proyecto'!F203</f>
        <v>0</v>
      </c>
      <c r="F146" s="246">
        <f>'Metas por Proyecto'!H203</f>
        <v>0</v>
      </c>
      <c r="G146" s="246">
        <f>'Metas por Proyecto'!J203</f>
        <v>1</v>
      </c>
      <c r="H146" s="246">
        <f>'Metas por Proyecto'!L203</f>
        <v>0</v>
      </c>
      <c r="I146" s="246">
        <f>'Metas por Proyecto'!N203</f>
        <v>0</v>
      </c>
      <c r="J146" s="246">
        <f>'Metas por Proyecto'!P203</f>
        <v>1</v>
      </c>
      <c r="K146" s="246">
        <f>'Metas por Proyecto'!R203</f>
        <v>0</v>
      </c>
      <c r="L146" s="246">
        <f>'Metas por Proyecto'!T203</f>
        <v>0</v>
      </c>
      <c r="M146" s="246">
        <f>'Metas por Proyecto'!V203</f>
        <v>1</v>
      </c>
      <c r="N146" s="246">
        <f>'Metas por Proyecto'!X203</f>
        <v>0</v>
      </c>
      <c r="O146" s="246">
        <f>'Metas por Proyecto'!Z203</f>
        <v>0</v>
      </c>
      <c r="P146" s="246">
        <f t="shared" si="20"/>
        <v>1</v>
      </c>
      <c r="Q146" s="349">
        <v>1</v>
      </c>
      <c r="R146" s="246">
        <f t="shared" si="21"/>
        <v>1</v>
      </c>
      <c r="S146" s="349">
        <v>0</v>
      </c>
      <c r="T146" s="246">
        <f t="shared" si="22"/>
        <v>1</v>
      </c>
      <c r="U146" s="348">
        <v>2</v>
      </c>
      <c r="V146" s="246">
        <f t="shared" si="23"/>
        <v>1</v>
      </c>
      <c r="W146" s="246"/>
    </row>
    <row r="147" ht="12">
      <c r="A147" s="56"/>
    </row>
    <row r="149" spans="1:22" ht="26.25" customHeight="1">
      <c r="A149" s="402"/>
      <c r="B149" s="402"/>
      <c r="C149" s="402"/>
      <c r="D149" s="402"/>
      <c r="E149" s="402"/>
      <c r="F149" s="402"/>
      <c r="G149" s="402"/>
      <c r="H149" s="402"/>
      <c r="I149" s="402"/>
      <c r="J149" s="402"/>
      <c r="K149" s="402"/>
      <c r="L149" s="402"/>
      <c r="M149" s="402"/>
      <c r="N149" s="402"/>
      <c r="O149" s="402"/>
      <c r="P149" s="402"/>
      <c r="Q149" s="402"/>
      <c r="R149" s="402"/>
      <c r="S149" s="402"/>
      <c r="T149" s="402"/>
      <c r="U149" s="402"/>
      <c r="V149" s="402"/>
    </row>
  </sheetData>
  <sheetProtection/>
  <mergeCells count="9">
    <mergeCell ref="A2:V2"/>
    <mergeCell ref="A3:T3"/>
    <mergeCell ref="A149:V149"/>
    <mergeCell ref="P6:Q6"/>
    <mergeCell ref="R6:S6"/>
    <mergeCell ref="T6:U6"/>
    <mergeCell ref="V6:W6"/>
    <mergeCell ref="B6:B7"/>
    <mergeCell ref="C6:C7"/>
  </mergeCells>
  <printOptions horizontalCentered="1"/>
  <pageMargins left="0.7874015748031497" right="0.7874015748031497" top="0.7874015748031497" bottom="0.7874015748031497" header="0.31496062992125984" footer="0.31496062992125984"/>
  <pageSetup fitToHeight="2" horizontalDpi="600" verticalDpi="600" orientation="portrait" scale="58" r:id="rId1"/>
  <headerFooter>
    <oddFooter>&amp;L&amp;"-,Negrita"Revisión y consolidación:&amp;"-,Normal" MMUA - Of. Evaluación (VP Planeación, Riesgos y Entorno)&amp;RPágina &amp;P</oddFooter>
  </headerFooter>
  <rowBreaks count="1" manualBreakCount="1">
    <brk id="124" max="18" man="1"/>
  </rowBreaks>
</worksheet>
</file>

<file path=xl/worksheets/sheet4.xml><?xml version="1.0" encoding="utf-8"?>
<worksheet xmlns="http://schemas.openxmlformats.org/spreadsheetml/2006/main" xmlns:r="http://schemas.openxmlformats.org/officeDocument/2006/relationships">
  <dimension ref="A2:AC339"/>
  <sheetViews>
    <sheetView zoomScale="115" zoomScaleNormal="115" zoomScalePageLayoutView="0" workbookViewId="0" topLeftCell="A1">
      <selection activeCell="AC169" sqref="AC169"/>
    </sheetView>
  </sheetViews>
  <sheetFormatPr defaultColWidth="11.421875" defaultRowHeight="15"/>
  <cols>
    <col min="1" max="1" width="39.7109375" style="21" customWidth="1"/>
    <col min="2" max="2" width="17.7109375" style="23" customWidth="1"/>
    <col min="3" max="3" width="8.7109375" style="23" customWidth="1"/>
    <col min="4" max="14" width="8.7109375" style="21" hidden="1" customWidth="1"/>
    <col min="15" max="15" width="7.8515625" style="21" hidden="1" customWidth="1"/>
    <col min="16" max="21" width="8.7109375" style="21" customWidth="1"/>
    <col min="22" max="27" width="8.7109375" style="21" hidden="1" customWidth="1"/>
    <col min="28" max="28" width="8.7109375" style="23" hidden="1" customWidth="1"/>
    <col min="29" max="29" width="24.7109375" style="21" customWidth="1"/>
    <col min="30" max="16384" width="11.421875" style="21" customWidth="1"/>
  </cols>
  <sheetData>
    <row r="1" ht="11.25"/>
    <row r="2" spans="1:29" ht="19.5">
      <c r="A2" s="454" t="s">
        <v>547</v>
      </c>
      <c r="B2" s="454"/>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row>
    <row r="3" spans="1:29" ht="16.5" thickBot="1">
      <c r="A3" s="455" t="s">
        <v>560</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67">
        <f>'Metas Institucionales'!V3</f>
        <v>0</v>
      </c>
    </row>
    <row r="4" spans="1:29" s="28" customFormat="1" ht="15.75" customHeight="1" thickBot="1">
      <c r="A4" s="411" t="s">
        <v>64</v>
      </c>
      <c r="B4" s="413" t="s">
        <v>549</v>
      </c>
      <c r="C4" s="415" t="s">
        <v>65</v>
      </c>
      <c r="D4" s="409" t="s">
        <v>518</v>
      </c>
      <c r="E4" s="410"/>
      <c r="F4" s="409" t="s">
        <v>519</v>
      </c>
      <c r="G4" s="410"/>
      <c r="H4" s="409" t="s">
        <v>513</v>
      </c>
      <c r="I4" s="410"/>
      <c r="J4" s="409" t="s">
        <v>520</v>
      </c>
      <c r="K4" s="410"/>
      <c r="L4" s="409" t="s">
        <v>521</v>
      </c>
      <c r="M4" s="410"/>
      <c r="N4" s="409" t="s">
        <v>514</v>
      </c>
      <c r="O4" s="410"/>
      <c r="P4" s="409" t="s">
        <v>565</v>
      </c>
      <c r="Q4" s="410"/>
      <c r="R4" s="409" t="s">
        <v>566</v>
      </c>
      <c r="S4" s="410"/>
      <c r="T4" s="409" t="s">
        <v>567</v>
      </c>
      <c r="U4" s="410"/>
      <c r="V4" s="409" t="s">
        <v>568</v>
      </c>
      <c r="W4" s="410"/>
      <c r="X4" s="409" t="s">
        <v>569</v>
      </c>
      <c r="Y4" s="410"/>
      <c r="Z4" s="409" t="s">
        <v>570</v>
      </c>
      <c r="AA4" s="410"/>
      <c r="AB4" s="70"/>
      <c r="AC4" s="70"/>
    </row>
    <row r="5" spans="1:29" s="28" customFormat="1" ht="26.25" thickBot="1">
      <c r="A5" s="412"/>
      <c r="B5" s="414"/>
      <c r="C5" s="416"/>
      <c r="D5" s="69" t="s">
        <v>558</v>
      </c>
      <c r="E5" s="278" t="s">
        <v>559</v>
      </c>
      <c r="F5" s="69" t="s">
        <v>558</v>
      </c>
      <c r="G5" s="278" t="s">
        <v>559</v>
      </c>
      <c r="H5" s="69" t="s">
        <v>558</v>
      </c>
      <c r="I5" s="278" t="s">
        <v>559</v>
      </c>
      <c r="J5" s="69" t="s">
        <v>558</v>
      </c>
      <c r="K5" s="278" t="s">
        <v>559</v>
      </c>
      <c r="L5" s="69" t="s">
        <v>558</v>
      </c>
      <c r="M5" s="278" t="s">
        <v>559</v>
      </c>
      <c r="N5" s="69" t="s">
        <v>558</v>
      </c>
      <c r="O5" s="278" t="s">
        <v>559</v>
      </c>
      <c r="P5" s="69" t="s">
        <v>558</v>
      </c>
      <c r="Q5" s="340" t="s">
        <v>559</v>
      </c>
      <c r="R5" s="69" t="s">
        <v>558</v>
      </c>
      <c r="S5" s="340" t="s">
        <v>559</v>
      </c>
      <c r="T5" s="69" t="s">
        <v>558</v>
      </c>
      <c r="U5" s="340" t="s">
        <v>559</v>
      </c>
      <c r="V5" s="69" t="s">
        <v>558</v>
      </c>
      <c r="W5" s="340" t="s">
        <v>559</v>
      </c>
      <c r="X5" s="69" t="s">
        <v>558</v>
      </c>
      <c r="Y5" s="340" t="s">
        <v>559</v>
      </c>
      <c r="Z5" s="69" t="s">
        <v>558</v>
      </c>
      <c r="AA5" s="340" t="s">
        <v>559</v>
      </c>
      <c r="AB5" s="70" t="s">
        <v>428</v>
      </c>
      <c r="AC5" s="70" t="s">
        <v>450</v>
      </c>
    </row>
    <row r="6" spans="1:29" s="28" customFormat="1" ht="16.5" thickBot="1">
      <c r="A6" s="216"/>
      <c r="B6" s="65"/>
      <c r="C6" s="65"/>
      <c r="D6" s="71"/>
      <c r="E6" s="71"/>
      <c r="F6" s="65"/>
      <c r="G6" s="65"/>
      <c r="H6" s="65"/>
      <c r="I6" s="65"/>
      <c r="J6" s="65"/>
      <c r="K6" s="65"/>
      <c r="L6" s="65"/>
      <c r="M6" s="65"/>
      <c r="N6" s="65"/>
      <c r="O6" s="65"/>
      <c r="P6" s="65"/>
      <c r="Q6" s="65"/>
      <c r="R6" s="65"/>
      <c r="S6" s="65"/>
      <c r="T6" s="65"/>
      <c r="U6" s="65"/>
      <c r="V6" s="65"/>
      <c r="W6" s="65"/>
      <c r="X6" s="65"/>
      <c r="Y6" s="65"/>
      <c r="Z6" s="65"/>
      <c r="AA6" s="65"/>
      <c r="AB6" s="65"/>
      <c r="AC6" s="65"/>
    </row>
    <row r="7" spans="1:29" s="28" customFormat="1" ht="16.5" thickBot="1">
      <c r="A7" s="448" t="s">
        <v>389</v>
      </c>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50"/>
    </row>
    <row r="8" spans="1:29" s="25" customFormat="1" ht="13.5" thickBot="1">
      <c r="A8" s="420" t="s">
        <v>79</v>
      </c>
      <c r="B8" s="421"/>
      <c r="C8" s="431"/>
      <c r="D8" s="420"/>
      <c r="E8" s="421"/>
      <c r="F8" s="421"/>
      <c r="G8" s="421"/>
      <c r="H8" s="421"/>
      <c r="I8" s="421"/>
      <c r="J8" s="421"/>
      <c r="K8" s="421"/>
      <c r="L8" s="421"/>
      <c r="M8" s="421"/>
      <c r="N8" s="421"/>
      <c r="O8" s="421"/>
      <c r="P8" s="421"/>
      <c r="Q8" s="421"/>
      <c r="R8" s="421"/>
      <c r="S8" s="421"/>
      <c r="T8" s="421"/>
      <c r="U8" s="421"/>
      <c r="V8" s="421"/>
      <c r="W8" s="421"/>
      <c r="X8" s="421"/>
      <c r="Y8" s="421"/>
      <c r="Z8" s="421"/>
      <c r="AA8" s="337"/>
      <c r="AB8" s="40"/>
      <c r="AC8" s="40"/>
    </row>
    <row r="9" spans="1:29" ht="23.25" thickBot="1">
      <c r="A9" s="86" t="s">
        <v>66</v>
      </c>
      <c r="B9" s="87" t="s">
        <v>67</v>
      </c>
      <c r="C9" s="88">
        <v>12</v>
      </c>
      <c r="D9" s="89">
        <v>1</v>
      </c>
      <c r="E9" s="284">
        <v>1</v>
      </c>
      <c r="F9" s="90">
        <v>1</v>
      </c>
      <c r="G9" s="284">
        <v>1</v>
      </c>
      <c r="H9" s="90">
        <v>1</v>
      </c>
      <c r="I9" s="284">
        <v>1</v>
      </c>
      <c r="J9" s="90">
        <v>1</v>
      </c>
      <c r="K9" s="284">
        <v>1</v>
      </c>
      <c r="L9" s="90">
        <v>1</v>
      </c>
      <c r="M9" s="284">
        <v>1</v>
      </c>
      <c r="N9" s="90">
        <v>1</v>
      </c>
      <c r="O9" s="284">
        <v>1</v>
      </c>
      <c r="P9" s="90">
        <v>1</v>
      </c>
      <c r="Q9" s="284">
        <v>1</v>
      </c>
      <c r="R9" s="90">
        <v>1</v>
      </c>
      <c r="S9" s="284">
        <v>1</v>
      </c>
      <c r="T9" s="90">
        <v>1</v>
      </c>
      <c r="U9" s="284">
        <v>1</v>
      </c>
      <c r="V9" s="90">
        <v>1</v>
      </c>
      <c r="W9" s="90"/>
      <c r="X9" s="90">
        <v>1</v>
      </c>
      <c r="Y9" s="161"/>
      <c r="Z9" s="91">
        <v>1</v>
      </c>
      <c r="AA9" s="91"/>
      <c r="AB9" s="281">
        <f>+D9+F9+H9+J9+L9+N9+P9+R9+T9+V9+X9+Z9</f>
        <v>12</v>
      </c>
      <c r="AC9" s="92" t="s">
        <v>557</v>
      </c>
    </row>
    <row r="10" spans="1:29" ht="26.25" customHeight="1">
      <c r="A10" s="93" t="s">
        <v>68</v>
      </c>
      <c r="B10" s="94" t="s">
        <v>67</v>
      </c>
      <c r="C10" s="95">
        <v>9</v>
      </c>
      <c r="D10" s="96"/>
      <c r="E10" s="285"/>
      <c r="F10" s="97"/>
      <c r="G10" s="285"/>
      <c r="H10" s="97"/>
      <c r="I10" s="285"/>
      <c r="J10" s="97">
        <v>1</v>
      </c>
      <c r="K10" s="285"/>
      <c r="L10" s="97">
        <v>1</v>
      </c>
      <c r="M10" s="285"/>
      <c r="N10" s="97">
        <v>1</v>
      </c>
      <c r="O10" s="285"/>
      <c r="P10" s="97">
        <v>1</v>
      </c>
      <c r="Q10" s="285">
        <v>1</v>
      </c>
      <c r="R10" s="97">
        <v>1</v>
      </c>
      <c r="S10" s="285">
        <v>1</v>
      </c>
      <c r="T10" s="97">
        <v>1</v>
      </c>
      <c r="U10" s="285">
        <v>1</v>
      </c>
      <c r="V10" s="97">
        <v>1</v>
      </c>
      <c r="W10" s="97"/>
      <c r="X10" s="97">
        <v>1</v>
      </c>
      <c r="Y10" s="171"/>
      <c r="Z10" s="98">
        <v>1</v>
      </c>
      <c r="AA10" s="98"/>
      <c r="AB10" s="282">
        <f aca="true" t="shared" si="0" ref="AB10:AB33">+D10+F10+H10+J10+L10+N10+P10+R10+T10+V10+X10+Z10</f>
        <v>9</v>
      </c>
      <c r="AC10" s="92"/>
    </row>
    <row r="11" spans="1:29" ht="22.5">
      <c r="A11" s="93" t="s">
        <v>286</v>
      </c>
      <c r="B11" s="94" t="s">
        <v>69</v>
      </c>
      <c r="C11" s="95">
        <v>18</v>
      </c>
      <c r="D11" s="96"/>
      <c r="E11" s="285">
        <v>2</v>
      </c>
      <c r="F11" s="97">
        <v>2</v>
      </c>
      <c r="G11" s="285">
        <v>2</v>
      </c>
      <c r="H11" s="97">
        <v>2</v>
      </c>
      <c r="I11" s="285">
        <v>2</v>
      </c>
      <c r="J11" s="97">
        <v>2</v>
      </c>
      <c r="K11" s="285">
        <v>2</v>
      </c>
      <c r="L11" s="97">
        <v>2</v>
      </c>
      <c r="M11" s="285">
        <v>2</v>
      </c>
      <c r="N11" s="97">
        <v>2</v>
      </c>
      <c r="O11" s="285">
        <v>2</v>
      </c>
      <c r="P11" s="97">
        <v>2</v>
      </c>
      <c r="Q11" s="285">
        <v>2</v>
      </c>
      <c r="R11" s="97">
        <v>1</v>
      </c>
      <c r="S11" s="285">
        <v>1</v>
      </c>
      <c r="T11" s="97">
        <v>1</v>
      </c>
      <c r="U11" s="285">
        <v>1</v>
      </c>
      <c r="V11" s="97">
        <v>2</v>
      </c>
      <c r="W11" s="97"/>
      <c r="X11" s="97">
        <v>2</v>
      </c>
      <c r="Y11" s="171"/>
      <c r="Z11" s="98"/>
      <c r="AA11" s="98"/>
      <c r="AB11" s="282">
        <f t="shared" si="0"/>
        <v>18</v>
      </c>
      <c r="AC11" s="99"/>
    </row>
    <row r="12" spans="1:29" ht="22.5">
      <c r="A12" s="93" t="s">
        <v>70</v>
      </c>
      <c r="B12" s="94" t="s">
        <v>69</v>
      </c>
      <c r="C12" s="95">
        <v>8</v>
      </c>
      <c r="D12" s="96"/>
      <c r="E12" s="285"/>
      <c r="F12" s="97">
        <v>1</v>
      </c>
      <c r="G12" s="285">
        <v>1</v>
      </c>
      <c r="H12" s="97">
        <v>1</v>
      </c>
      <c r="I12" s="285">
        <v>1</v>
      </c>
      <c r="J12" s="97">
        <v>1</v>
      </c>
      <c r="K12" s="285"/>
      <c r="L12" s="97">
        <v>0</v>
      </c>
      <c r="M12" s="285">
        <v>1</v>
      </c>
      <c r="N12" s="97">
        <v>1</v>
      </c>
      <c r="O12" s="285">
        <v>1</v>
      </c>
      <c r="P12" s="97">
        <v>1</v>
      </c>
      <c r="Q12" s="285">
        <v>1</v>
      </c>
      <c r="R12" s="97">
        <v>1</v>
      </c>
      <c r="S12" s="285">
        <v>1</v>
      </c>
      <c r="T12" s="97">
        <v>0</v>
      </c>
      <c r="U12" s="285">
        <v>1</v>
      </c>
      <c r="V12" s="97">
        <v>1</v>
      </c>
      <c r="W12" s="97"/>
      <c r="X12" s="97">
        <v>1</v>
      </c>
      <c r="Y12" s="171"/>
      <c r="Z12" s="98"/>
      <c r="AA12" s="98"/>
      <c r="AB12" s="282">
        <f t="shared" si="0"/>
        <v>8</v>
      </c>
      <c r="AC12" s="99"/>
    </row>
    <row r="13" spans="1:29" ht="22.5">
      <c r="A13" s="93" t="s">
        <v>71</v>
      </c>
      <c r="B13" s="94" t="s">
        <v>69</v>
      </c>
      <c r="C13" s="95">
        <v>24</v>
      </c>
      <c r="D13" s="96"/>
      <c r="E13" s="285">
        <v>1</v>
      </c>
      <c r="F13" s="97">
        <v>2</v>
      </c>
      <c r="G13" s="285">
        <v>2</v>
      </c>
      <c r="H13" s="97">
        <v>2</v>
      </c>
      <c r="I13" s="285">
        <v>2</v>
      </c>
      <c r="J13" s="97">
        <v>2</v>
      </c>
      <c r="K13" s="285">
        <v>1</v>
      </c>
      <c r="L13" s="97">
        <v>2</v>
      </c>
      <c r="M13" s="285">
        <v>2</v>
      </c>
      <c r="N13" s="97">
        <v>2</v>
      </c>
      <c r="O13" s="285">
        <v>2</v>
      </c>
      <c r="P13" s="97">
        <v>2</v>
      </c>
      <c r="Q13" s="285">
        <v>2</v>
      </c>
      <c r="R13" s="97">
        <v>2</v>
      </c>
      <c r="S13" s="285">
        <v>2</v>
      </c>
      <c r="T13" s="97">
        <v>2</v>
      </c>
      <c r="U13" s="285">
        <v>2</v>
      </c>
      <c r="V13" s="97">
        <v>2</v>
      </c>
      <c r="W13" s="97"/>
      <c r="X13" s="97">
        <v>2</v>
      </c>
      <c r="Y13" s="171"/>
      <c r="Z13" s="98">
        <v>2</v>
      </c>
      <c r="AA13" s="98"/>
      <c r="AB13" s="282">
        <f t="shared" si="0"/>
        <v>22</v>
      </c>
      <c r="AC13" s="99"/>
    </row>
    <row r="14" spans="1:29" ht="22.5">
      <c r="A14" s="76" t="s">
        <v>72</v>
      </c>
      <c r="B14" s="94" t="s">
        <v>73</v>
      </c>
      <c r="C14" s="100">
        <v>876</v>
      </c>
      <c r="D14" s="101">
        <v>109.5</v>
      </c>
      <c r="E14" s="286"/>
      <c r="F14" s="102">
        <v>109.5</v>
      </c>
      <c r="G14" s="286"/>
      <c r="H14" s="102">
        <v>109.5</v>
      </c>
      <c r="I14" s="286"/>
      <c r="J14" s="102">
        <v>109.5</v>
      </c>
      <c r="K14" s="286"/>
      <c r="L14" s="102">
        <v>109.5</v>
      </c>
      <c r="M14" s="286"/>
      <c r="N14" s="102">
        <v>109.5</v>
      </c>
      <c r="O14" s="286"/>
      <c r="P14" s="102">
        <v>109.5</v>
      </c>
      <c r="Q14" s="286">
        <v>109.5</v>
      </c>
      <c r="R14" s="102">
        <v>109.5</v>
      </c>
      <c r="S14" s="286">
        <v>109.5</v>
      </c>
      <c r="T14" s="102"/>
      <c r="U14" s="286">
        <v>109.5</v>
      </c>
      <c r="V14" s="102"/>
      <c r="W14" s="102"/>
      <c r="X14" s="102"/>
      <c r="Y14" s="100"/>
      <c r="Z14" s="103"/>
      <c r="AA14" s="103"/>
      <c r="AB14" s="282">
        <f t="shared" si="0"/>
        <v>876</v>
      </c>
      <c r="AC14" s="99"/>
    </row>
    <row r="15" spans="1:29" ht="11.25">
      <c r="A15" s="93" t="s">
        <v>287</v>
      </c>
      <c r="B15" s="94" t="s">
        <v>73</v>
      </c>
      <c r="C15" s="100">
        <v>245</v>
      </c>
      <c r="D15" s="101">
        <v>20.42</v>
      </c>
      <c r="E15" s="286"/>
      <c r="F15" s="102">
        <v>20.42</v>
      </c>
      <c r="G15" s="286"/>
      <c r="H15" s="102">
        <v>20.42</v>
      </c>
      <c r="I15" s="286"/>
      <c r="J15" s="102">
        <v>20.42</v>
      </c>
      <c r="K15" s="286"/>
      <c r="L15" s="102">
        <v>20.42</v>
      </c>
      <c r="M15" s="286"/>
      <c r="N15" s="102">
        <v>20.42</v>
      </c>
      <c r="O15" s="286"/>
      <c r="P15" s="102">
        <v>20.42</v>
      </c>
      <c r="Q15" s="286">
        <v>20.42</v>
      </c>
      <c r="R15" s="102">
        <v>20.42</v>
      </c>
      <c r="S15" s="286">
        <v>20.42</v>
      </c>
      <c r="T15" s="102">
        <v>20.42</v>
      </c>
      <c r="U15" s="286">
        <v>20.42</v>
      </c>
      <c r="V15" s="102">
        <v>20.42</v>
      </c>
      <c r="W15" s="102"/>
      <c r="X15" s="102">
        <v>20.42</v>
      </c>
      <c r="Y15" s="100"/>
      <c r="Z15" s="103">
        <v>20.38</v>
      </c>
      <c r="AA15" s="103"/>
      <c r="AB15" s="282">
        <f t="shared" si="0"/>
        <v>245.00000000000006</v>
      </c>
      <c r="AC15" s="104"/>
    </row>
    <row r="16" spans="1:29" ht="13.5" customHeight="1">
      <c r="A16" s="93" t="s">
        <v>287</v>
      </c>
      <c r="B16" s="94" t="s">
        <v>449</v>
      </c>
      <c r="C16" s="100">
        <v>8</v>
      </c>
      <c r="D16" s="101"/>
      <c r="E16" s="286"/>
      <c r="F16" s="102"/>
      <c r="G16" s="286"/>
      <c r="H16" s="102"/>
      <c r="I16" s="286"/>
      <c r="J16" s="102"/>
      <c r="K16" s="286"/>
      <c r="L16" s="102"/>
      <c r="M16" s="286"/>
      <c r="N16" s="102"/>
      <c r="O16" s="286"/>
      <c r="P16" s="102"/>
      <c r="Q16" s="286">
        <v>0</v>
      </c>
      <c r="R16" s="102"/>
      <c r="S16" s="286">
        <v>0</v>
      </c>
      <c r="T16" s="102"/>
      <c r="U16" s="286">
        <v>0</v>
      </c>
      <c r="V16" s="102">
        <v>2</v>
      </c>
      <c r="W16" s="102"/>
      <c r="X16" s="102">
        <v>2.5</v>
      </c>
      <c r="Y16" s="100"/>
      <c r="Z16" s="103">
        <v>3.5</v>
      </c>
      <c r="AA16" s="103"/>
      <c r="AB16" s="282">
        <f t="shared" si="0"/>
        <v>8</v>
      </c>
      <c r="AC16" s="104"/>
    </row>
    <row r="17" spans="1:29" ht="11.25">
      <c r="A17" s="93" t="s">
        <v>287</v>
      </c>
      <c r="B17" s="94" t="s">
        <v>74</v>
      </c>
      <c r="C17" s="105">
        <v>43800000</v>
      </c>
      <c r="D17" s="106">
        <f>+C17/12</f>
        <v>3650000</v>
      </c>
      <c r="E17" s="287">
        <v>3595310</v>
      </c>
      <c r="F17" s="107">
        <v>3650000</v>
      </c>
      <c r="G17" s="287">
        <v>3557747</v>
      </c>
      <c r="H17" s="107">
        <v>3650000</v>
      </c>
      <c r="I17" s="287">
        <v>3675371</v>
      </c>
      <c r="J17" s="107">
        <v>3650000</v>
      </c>
      <c r="K17" s="287">
        <v>3845491.62</v>
      </c>
      <c r="L17" s="107">
        <v>3650000</v>
      </c>
      <c r="M17" s="287">
        <v>3721644.61</v>
      </c>
      <c r="N17" s="107">
        <v>3650000</v>
      </c>
      <c r="O17" s="287">
        <v>3810287.98</v>
      </c>
      <c r="P17" s="107">
        <v>3650000</v>
      </c>
      <c r="Q17" s="287">
        <v>2880000</v>
      </c>
      <c r="R17" s="107">
        <v>3650000</v>
      </c>
      <c r="S17" s="287">
        <v>2140000</v>
      </c>
      <c r="T17" s="107">
        <v>3650000</v>
      </c>
      <c r="U17" s="287">
        <v>4140000</v>
      </c>
      <c r="V17" s="107">
        <v>3650000</v>
      </c>
      <c r="W17" s="107"/>
      <c r="X17" s="107">
        <v>3650000</v>
      </c>
      <c r="Y17" s="105"/>
      <c r="Z17" s="108">
        <v>3650000</v>
      </c>
      <c r="AA17" s="108"/>
      <c r="AB17" s="108">
        <f t="shared" si="0"/>
        <v>43800000</v>
      </c>
      <c r="AC17" s="109"/>
    </row>
    <row r="18" spans="1:29" ht="11.25">
      <c r="A18" s="93" t="s">
        <v>341</v>
      </c>
      <c r="B18" s="94" t="s">
        <v>74</v>
      </c>
      <c r="C18" s="105">
        <v>20000</v>
      </c>
      <c r="D18" s="106">
        <v>1666.6666666666667</v>
      </c>
      <c r="E18" s="287">
        <v>0</v>
      </c>
      <c r="F18" s="107">
        <v>1666.6666666666667</v>
      </c>
      <c r="G18" s="287">
        <v>0</v>
      </c>
      <c r="H18" s="107">
        <v>1666.6666666666667</v>
      </c>
      <c r="I18" s="287">
        <v>0</v>
      </c>
      <c r="J18" s="107">
        <v>1666.6666666666667</v>
      </c>
      <c r="K18" s="287">
        <v>0</v>
      </c>
      <c r="L18" s="107">
        <v>1666.6666666666667</v>
      </c>
      <c r="M18" s="287">
        <v>0</v>
      </c>
      <c r="N18" s="107">
        <v>1666.6666666666667</v>
      </c>
      <c r="O18" s="287">
        <v>0</v>
      </c>
      <c r="P18" s="107">
        <v>1666.6666666666667</v>
      </c>
      <c r="Q18" s="287">
        <v>2154</v>
      </c>
      <c r="R18" s="107">
        <v>1666.6666666666667</v>
      </c>
      <c r="S18" s="287">
        <v>2168</v>
      </c>
      <c r="T18" s="107">
        <v>1666.6666666666667</v>
      </c>
      <c r="U18" s="287">
        <v>3148</v>
      </c>
      <c r="V18" s="107">
        <v>1666.6666666666667</v>
      </c>
      <c r="W18" s="107"/>
      <c r="X18" s="107">
        <v>1666.6666666666667</v>
      </c>
      <c r="Y18" s="105"/>
      <c r="Z18" s="108">
        <v>1666.6666666666667</v>
      </c>
      <c r="AA18" s="108"/>
      <c r="AB18" s="108">
        <f t="shared" si="0"/>
        <v>20000</v>
      </c>
      <c r="AC18" s="104"/>
    </row>
    <row r="19" spans="1:29" ht="11.25">
      <c r="A19" s="93" t="s">
        <v>341</v>
      </c>
      <c r="B19" s="94" t="s">
        <v>73</v>
      </c>
      <c r="C19" s="100">
        <f>380-34</f>
        <v>346</v>
      </c>
      <c r="D19" s="101">
        <v>28.833333333333332</v>
      </c>
      <c r="E19" s="286"/>
      <c r="F19" s="102">
        <v>28.833333333333332</v>
      </c>
      <c r="G19" s="286"/>
      <c r="H19" s="102">
        <v>28.833333333333332</v>
      </c>
      <c r="I19" s="286"/>
      <c r="J19" s="102">
        <v>28.833333333333332</v>
      </c>
      <c r="K19" s="286"/>
      <c r="L19" s="102">
        <v>28.833333333333332</v>
      </c>
      <c r="M19" s="286"/>
      <c r="N19" s="102">
        <v>28.833333333333332</v>
      </c>
      <c r="O19" s="286"/>
      <c r="P19" s="102">
        <v>28.833333333333332</v>
      </c>
      <c r="Q19" s="286">
        <v>28.83</v>
      </c>
      <c r="R19" s="102">
        <v>28.833333333333332</v>
      </c>
      <c r="S19" s="286">
        <v>28.83</v>
      </c>
      <c r="T19" s="102">
        <v>28.833333333333332</v>
      </c>
      <c r="U19" s="286">
        <v>28.83</v>
      </c>
      <c r="V19" s="102">
        <v>28.833333333333332</v>
      </c>
      <c r="W19" s="102"/>
      <c r="X19" s="102">
        <v>28.833333333333332</v>
      </c>
      <c r="Y19" s="100"/>
      <c r="Z19" s="103">
        <v>28.833333333333332</v>
      </c>
      <c r="AA19" s="103"/>
      <c r="AB19" s="282">
        <f t="shared" si="0"/>
        <v>345.99999999999994</v>
      </c>
      <c r="AC19" s="104"/>
    </row>
    <row r="20" spans="1:29" ht="90">
      <c r="A20" s="93" t="s">
        <v>341</v>
      </c>
      <c r="B20" s="94" t="s">
        <v>449</v>
      </c>
      <c r="C20" s="100">
        <v>2</v>
      </c>
      <c r="D20" s="101"/>
      <c r="E20" s="286"/>
      <c r="F20" s="102"/>
      <c r="G20" s="286"/>
      <c r="H20" s="102"/>
      <c r="I20" s="286"/>
      <c r="J20" s="102"/>
      <c r="K20" s="286"/>
      <c r="L20" s="102"/>
      <c r="M20" s="286"/>
      <c r="N20" s="102"/>
      <c r="O20" s="286"/>
      <c r="P20" s="102"/>
      <c r="Q20" s="286"/>
      <c r="R20" s="102"/>
      <c r="S20" s="286"/>
      <c r="T20" s="102">
        <v>0.5</v>
      </c>
      <c r="U20" s="286">
        <v>0</v>
      </c>
      <c r="V20" s="102">
        <v>0.5</v>
      </c>
      <c r="W20" s="102"/>
      <c r="X20" s="102">
        <v>0.5</v>
      </c>
      <c r="Y20" s="100"/>
      <c r="Z20" s="103">
        <v>0.5</v>
      </c>
      <c r="AA20" s="103"/>
      <c r="AB20" s="282">
        <f t="shared" si="0"/>
        <v>2</v>
      </c>
      <c r="AC20" s="334" t="s">
        <v>593</v>
      </c>
    </row>
    <row r="21" spans="1:29" ht="11.25">
      <c r="A21" s="93" t="s">
        <v>341</v>
      </c>
      <c r="B21" s="94" t="s">
        <v>452</v>
      </c>
      <c r="C21" s="100">
        <v>12</v>
      </c>
      <c r="D21" s="101"/>
      <c r="E21" s="286"/>
      <c r="F21" s="102"/>
      <c r="G21" s="286"/>
      <c r="H21" s="102"/>
      <c r="I21" s="286"/>
      <c r="J21" s="102"/>
      <c r="K21" s="286"/>
      <c r="L21" s="102"/>
      <c r="M21" s="286"/>
      <c r="N21" s="102"/>
      <c r="O21" s="286"/>
      <c r="P21" s="102"/>
      <c r="Q21" s="286"/>
      <c r="R21" s="102"/>
      <c r="S21" s="286"/>
      <c r="T21" s="102">
        <v>3</v>
      </c>
      <c r="U21" s="286">
        <v>0</v>
      </c>
      <c r="V21" s="102">
        <v>3</v>
      </c>
      <c r="W21" s="102"/>
      <c r="X21" s="102">
        <v>3</v>
      </c>
      <c r="Y21" s="100"/>
      <c r="Z21" s="103">
        <v>3</v>
      </c>
      <c r="AA21" s="103"/>
      <c r="AB21" s="282">
        <f t="shared" si="0"/>
        <v>12</v>
      </c>
      <c r="AC21" s="334"/>
    </row>
    <row r="22" spans="1:29" ht="102" thickBot="1">
      <c r="A22" s="110" t="s">
        <v>288</v>
      </c>
      <c r="B22" s="111" t="s">
        <v>75</v>
      </c>
      <c r="C22" s="112">
        <v>46</v>
      </c>
      <c r="D22" s="113"/>
      <c r="E22" s="288">
        <v>0</v>
      </c>
      <c r="F22" s="114"/>
      <c r="G22" s="288">
        <v>0</v>
      </c>
      <c r="H22" s="114"/>
      <c r="I22" s="288">
        <v>0</v>
      </c>
      <c r="J22" s="114">
        <v>5</v>
      </c>
      <c r="K22" s="288">
        <v>0</v>
      </c>
      <c r="L22" s="114">
        <v>10</v>
      </c>
      <c r="M22" s="288">
        <v>10</v>
      </c>
      <c r="N22" s="114">
        <v>10</v>
      </c>
      <c r="O22" s="288"/>
      <c r="P22" s="114">
        <v>10</v>
      </c>
      <c r="Q22" s="288"/>
      <c r="R22" s="114">
        <v>11</v>
      </c>
      <c r="S22" s="288"/>
      <c r="T22" s="114"/>
      <c r="U22" s="288"/>
      <c r="V22" s="114"/>
      <c r="W22" s="114"/>
      <c r="X22" s="114"/>
      <c r="Y22" s="166"/>
      <c r="Z22" s="115"/>
      <c r="AA22" s="115"/>
      <c r="AB22" s="282">
        <f t="shared" si="0"/>
        <v>46</v>
      </c>
      <c r="AC22" s="335" t="s">
        <v>594</v>
      </c>
    </row>
    <row r="23" spans="1:29" s="24" customFormat="1" ht="15.75" thickBot="1">
      <c r="A23" s="420" t="s">
        <v>89</v>
      </c>
      <c r="B23" s="421"/>
      <c r="C23" s="431"/>
      <c r="D23" s="432"/>
      <c r="E23" s="433"/>
      <c r="F23" s="434"/>
      <c r="G23" s="434"/>
      <c r="H23" s="434"/>
      <c r="I23" s="434"/>
      <c r="J23" s="434"/>
      <c r="K23" s="434"/>
      <c r="L23" s="434"/>
      <c r="M23" s="434"/>
      <c r="N23" s="434"/>
      <c r="O23" s="434"/>
      <c r="P23" s="434"/>
      <c r="Q23" s="434"/>
      <c r="R23" s="434"/>
      <c r="S23" s="434"/>
      <c r="T23" s="434"/>
      <c r="U23" s="434"/>
      <c r="V23" s="434"/>
      <c r="W23" s="434"/>
      <c r="X23" s="434"/>
      <c r="Y23" s="435"/>
      <c r="Z23" s="435"/>
      <c r="AA23" s="363"/>
      <c r="AB23" s="280"/>
      <c r="AC23" s="58"/>
    </row>
    <row r="24" spans="1:29" ht="22.5">
      <c r="A24" s="86" t="s">
        <v>80</v>
      </c>
      <c r="B24" s="116" t="s">
        <v>81</v>
      </c>
      <c r="C24" s="117">
        <v>15</v>
      </c>
      <c r="D24" s="85">
        <v>1</v>
      </c>
      <c r="E24" s="291">
        <v>1</v>
      </c>
      <c r="F24" s="73">
        <v>1</v>
      </c>
      <c r="G24" s="303">
        <v>1</v>
      </c>
      <c r="H24" s="73">
        <v>1</v>
      </c>
      <c r="I24" s="303">
        <v>2</v>
      </c>
      <c r="J24" s="73">
        <v>1</v>
      </c>
      <c r="K24" s="303">
        <v>6</v>
      </c>
      <c r="L24" s="73">
        <v>1</v>
      </c>
      <c r="M24" s="303"/>
      <c r="N24" s="73">
        <v>1</v>
      </c>
      <c r="O24" s="303"/>
      <c r="P24" s="73">
        <v>1</v>
      </c>
      <c r="Q24" s="73"/>
      <c r="R24" s="73">
        <v>1</v>
      </c>
      <c r="S24" s="73"/>
      <c r="T24" s="73">
        <v>1</v>
      </c>
      <c r="U24" s="73"/>
      <c r="V24" s="73">
        <v>2</v>
      </c>
      <c r="W24" s="73"/>
      <c r="X24" s="73">
        <v>2</v>
      </c>
      <c r="Y24" s="117"/>
      <c r="Z24" s="74">
        <v>2</v>
      </c>
      <c r="AA24" s="74"/>
      <c r="AB24" s="282">
        <f t="shared" si="0"/>
        <v>15</v>
      </c>
      <c r="AC24" s="118" t="s">
        <v>595</v>
      </c>
    </row>
    <row r="25" spans="1:29" ht="11.25">
      <c r="A25" s="93" t="s">
        <v>455</v>
      </c>
      <c r="B25" s="119" t="s">
        <v>454</v>
      </c>
      <c r="C25" s="120">
        <v>6</v>
      </c>
      <c r="D25" s="80"/>
      <c r="E25" s="299"/>
      <c r="F25" s="77"/>
      <c r="G25" s="304"/>
      <c r="H25" s="77"/>
      <c r="I25" s="304"/>
      <c r="J25" s="77"/>
      <c r="K25" s="304"/>
      <c r="L25" s="77">
        <v>4</v>
      </c>
      <c r="M25" s="304"/>
      <c r="N25" s="77">
        <v>2</v>
      </c>
      <c r="O25" s="304"/>
      <c r="P25" s="77"/>
      <c r="Q25" s="77"/>
      <c r="R25" s="77"/>
      <c r="S25" s="77"/>
      <c r="T25" s="77"/>
      <c r="U25" s="77"/>
      <c r="V25" s="77"/>
      <c r="W25" s="77"/>
      <c r="X25" s="77"/>
      <c r="Y25" s="120"/>
      <c r="Z25" s="78"/>
      <c r="AA25" s="78"/>
      <c r="AB25" s="282">
        <f t="shared" si="0"/>
        <v>6</v>
      </c>
      <c r="AC25" s="121"/>
    </row>
    <row r="26" spans="1:29" ht="11.25">
      <c r="A26" s="93" t="s">
        <v>453</v>
      </c>
      <c r="B26" s="119" t="s">
        <v>214</v>
      </c>
      <c r="C26" s="120">
        <v>7</v>
      </c>
      <c r="D26" s="80"/>
      <c r="E26" s="299"/>
      <c r="F26" s="77"/>
      <c r="G26" s="304"/>
      <c r="H26" s="77">
        <v>1</v>
      </c>
      <c r="I26" s="304"/>
      <c r="J26" s="77"/>
      <c r="K26" s="304"/>
      <c r="L26" s="77"/>
      <c r="M26" s="304"/>
      <c r="N26" s="77"/>
      <c r="O26" s="304"/>
      <c r="P26" s="77">
        <v>1</v>
      </c>
      <c r="Q26" s="77"/>
      <c r="R26" s="77">
        <v>1</v>
      </c>
      <c r="S26" s="77"/>
      <c r="T26" s="77">
        <v>1</v>
      </c>
      <c r="U26" s="77"/>
      <c r="V26" s="77">
        <v>1</v>
      </c>
      <c r="W26" s="77"/>
      <c r="X26" s="77">
        <v>1</v>
      </c>
      <c r="Y26" s="120"/>
      <c r="Z26" s="78">
        <v>1</v>
      </c>
      <c r="AA26" s="78"/>
      <c r="AB26" s="282">
        <f t="shared" si="0"/>
        <v>7</v>
      </c>
      <c r="AC26" s="121"/>
    </row>
    <row r="27" spans="1:29" ht="11.25">
      <c r="A27" s="122" t="s">
        <v>82</v>
      </c>
      <c r="B27" s="94" t="s">
        <v>83</v>
      </c>
      <c r="C27" s="120">
        <v>55</v>
      </c>
      <c r="D27" s="80">
        <v>4</v>
      </c>
      <c r="E27" s="299">
        <v>7</v>
      </c>
      <c r="F27" s="77">
        <v>4</v>
      </c>
      <c r="G27" s="304">
        <v>7</v>
      </c>
      <c r="H27" s="77">
        <v>4</v>
      </c>
      <c r="I27" s="304">
        <v>6</v>
      </c>
      <c r="J27" s="77">
        <v>4</v>
      </c>
      <c r="K27" s="304">
        <v>4</v>
      </c>
      <c r="L27" s="77">
        <v>4</v>
      </c>
      <c r="M27" s="304">
        <v>4</v>
      </c>
      <c r="N27" s="77">
        <v>4</v>
      </c>
      <c r="O27" s="304">
        <v>4</v>
      </c>
      <c r="P27" s="77">
        <v>5</v>
      </c>
      <c r="Q27" s="77"/>
      <c r="R27" s="77">
        <v>5</v>
      </c>
      <c r="S27" s="77"/>
      <c r="T27" s="77">
        <v>5</v>
      </c>
      <c r="U27" s="77"/>
      <c r="V27" s="77">
        <v>5</v>
      </c>
      <c r="W27" s="77"/>
      <c r="X27" s="77">
        <v>5</v>
      </c>
      <c r="Y27" s="120"/>
      <c r="Z27" s="78">
        <v>5</v>
      </c>
      <c r="AA27" s="78"/>
      <c r="AB27" s="282">
        <f t="shared" si="0"/>
        <v>54</v>
      </c>
      <c r="AC27" s="121"/>
    </row>
    <row r="28" spans="1:29" ht="22.5">
      <c r="A28" s="93" t="s">
        <v>84</v>
      </c>
      <c r="B28" s="119" t="s">
        <v>85</v>
      </c>
      <c r="C28" s="120">
        <v>55</v>
      </c>
      <c r="D28" s="80">
        <v>4</v>
      </c>
      <c r="E28" s="299">
        <v>7</v>
      </c>
      <c r="F28" s="77">
        <v>4</v>
      </c>
      <c r="G28" s="304">
        <v>7</v>
      </c>
      <c r="H28" s="77">
        <v>4</v>
      </c>
      <c r="I28" s="304">
        <v>6</v>
      </c>
      <c r="J28" s="77">
        <v>4</v>
      </c>
      <c r="K28" s="304">
        <v>4</v>
      </c>
      <c r="L28" s="77">
        <v>4</v>
      </c>
      <c r="M28" s="304">
        <v>4</v>
      </c>
      <c r="N28" s="77">
        <v>4</v>
      </c>
      <c r="O28" s="304">
        <v>4</v>
      </c>
      <c r="P28" s="77">
        <v>4</v>
      </c>
      <c r="Q28" s="77"/>
      <c r="R28" s="77">
        <v>4</v>
      </c>
      <c r="S28" s="77"/>
      <c r="T28" s="77">
        <v>4</v>
      </c>
      <c r="U28" s="77"/>
      <c r="V28" s="77">
        <v>5</v>
      </c>
      <c r="W28" s="77"/>
      <c r="X28" s="77">
        <v>5</v>
      </c>
      <c r="Y28" s="120"/>
      <c r="Z28" s="78">
        <v>5</v>
      </c>
      <c r="AA28" s="78"/>
      <c r="AB28" s="282">
        <f t="shared" si="0"/>
        <v>51</v>
      </c>
      <c r="AC28" s="121"/>
    </row>
    <row r="29" spans="1:29" ht="22.5">
      <c r="A29" s="93" t="s">
        <v>470</v>
      </c>
      <c r="B29" s="119" t="s">
        <v>86</v>
      </c>
      <c r="C29" s="120">
        <v>1</v>
      </c>
      <c r="D29" s="80"/>
      <c r="E29" s="299"/>
      <c r="F29" s="77"/>
      <c r="G29" s="304"/>
      <c r="H29" s="77"/>
      <c r="I29" s="304"/>
      <c r="J29" s="77"/>
      <c r="K29" s="304"/>
      <c r="L29" s="77"/>
      <c r="M29" s="304"/>
      <c r="N29" s="77"/>
      <c r="O29" s="304"/>
      <c r="P29" s="77">
        <v>1</v>
      </c>
      <c r="Q29" s="77"/>
      <c r="R29" s="77"/>
      <c r="S29" s="77"/>
      <c r="T29" s="77"/>
      <c r="U29" s="77"/>
      <c r="V29" s="77"/>
      <c r="W29" s="77"/>
      <c r="X29" s="77"/>
      <c r="Y29" s="120"/>
      <c r="Z29" s="78"/>
      <c r="AA29" s="78"/>
      <c r="AB29" s="282">
        <f t="shared" si="0"/>
        <v>1</v>
      </c>
      <c r="AC29" s="121"/>
    </row>
    <row r="30" spans="1:29" ht="22.5">
      <c r="A30" s="76" t="s">
        <v>471</v>
      </c>
      <c r="B30" s="77" t="s">
        <v>87</v>
      </c>
      <c r="C30" s="120">
        <v>1</v>
      </c>
      <c r="D30" s="80"/>
      <c r="E30" s="299"/>
      <c r="F30" s="77"/>
      <c r="G30" s="304"/>
      <c r="H30" s="77"/>
      <c r="I30" s="304"/>
      <c r="J30" s="77"/>
      <c r="K30" s="304"/>
      <c r="L30" s="77"/>
      <c r="M30" s="304"/>
      <c r="N30" s="77"/>
      <c r="O30" s="304"/>
      <c r="P30" s="77"/>
      <c r="Q30" s="77"/>
      <c r="R30" s="77">
        <v>1</v>
      </c>
      <c r="S30" s="77"/>
      <c r="T30" s="77"/>
      <c r="U30" s="77"/>
      <c r="V30" s="77"/>
      <c r="W30" s="77"/>
      <c r="X30" s="77"/>
      <c r="Y30" s="120"/>
      <c r="Z30" s="78"/>
      <c r="AA30" s="78"/>
      <c r="AB30" s="282">
        <f t="shared" si="0"/>
        <v>1</v>
      </c>
      <c r="AC30" s="121"/>
    </row>
    <row r="31" spans="1:29" ht="22.5">
      <c r="A31" s="76" t="s">
        <v>421</v>
      </c>
      <c r="B31" s="77" t="s">
        <v>87</v>
      </c>
      <c r="C31" s="120">
        <v>1</v>
      </c>
      <c r="D31" s="80"/>
      <c r="E31" s="299"/>
      <c r="F31" s="77"/>
      <c r="G31" s="304"/>
      <c r="H31" s="77"/>
      <c r="I31" s="304"/>
      <c r="J31" s="77"/>
      <c r="K31" s="304"/>
      <c r="L31" s="77">
        <v>1</v>
      </c>
      <c r="M31" s="304"/>
      <c r="N31" s="77"/>
      <c r="O31" s="304"/>
      <c r="P31" s="77"/>
      <c r="Q31" s="77"/>
      <c r="R31" s="77"/>
      <c r="S31" s="77"/>
      <c r="T31" s="77"/>
      <c r="U31" s="77"/>
      <c r="V31" s="77"/>
      <c r="W31" s="77"/>
      <c r="X31" s="77"/>
      <c r="Y31" s="120"/>
      <c r="Z31" s="78"/>
      <c r="AA31" s="78"/>
      <c r="AB31" s="282">
        <f t="shared" si="0"/>
        <v>1</v>
      </c>
      <c r="AC31" s="121"/>
    </row>
    <row r="32" spans="1:29" ht="22.5">
      <c r="A32" s="76" t="s">
        <v>523</v>
      </c>
      <c r="B32" s="154" t="s">
        <v>128</v>
      </c>
      <c r="C32" s="120">
        <v>1</v>
      </c>
      <c r="D32" s="80"/>
      <c r="E32" s="299"/>
      <c r="F32" s="77">
        <v>1</v>
      </c>
      <c r="G32" s="304"/>
      <c r="H32" s="77"/>
      <c r="I32" s="304"/>
      <c r="J32" s="77"/>
      <c r="K32" s="304"/>
      <c r="L32" s="77"/>
      <c r="M32" s="304"/>
      <c r="N32" s="77"/>
      <c r="O32" s="304"/>
      <c r="P32" s="77"/>
      <c r="Q32" s="77"/>
      <c r="R32" s="77"/>
      <c r="S32" s="77"/>
      <c r="T32" s="77"/>
      <c r="U32" s="77"/>
      <c r="V32" s="77"/>
      <c r="W32" s="77"/>
      <c r="X32" s="77"/>
      <c r="Y32" s="120"/>
      <c r="Z32" s="78"/>
      <c r="AA32" s="78"/>
      <c r="AB32" s="282">
        <f t="shared" si="0"/>
        <v>1</v>
      </c>
      <c r="AC32" s="157"/>
    </row>
    <row r="33" spans="1:29" ht="12" thickBot="1">
      <c r="A33" s="123" t="s">
        <v>88</v>
      </c>
      <c r="B33" s="82" t="s">
        <v>77</v>
      </c>
      <c r="C33" s="124">
        <v>23</v>
      </c>
      <c r="D33" s="125">
        <v>1</v>
      </c>
      <c r="E33" s="306">
        <v>1</v>
      </c>
      <c r="F33" s="82">
        <v>2</v>
      </c>
      <c r="G33" s="302">
        <v>2</v>
      </c>
      <c r="H33" s="82">
        <v>2</v>
      </c>
      <c r="I33" s="302">
        <v>2</v>
      </c>
      <c r="J33" s="82">
        <v>2</v>
      </c>
      <c r="K33" s="302">
        <v>2</v>
      </c>
      <c r="L33" s="82">
        <v>2</v>
      </c>
      <c r="M33" s="302">
        <v>2</v>
      </c>
      <c r="N33" s="82">
        <v>2</v>
      </c>
      <c r="O33" s="302">
        <v>2</v>
      </c>
      <c r="P33" s="82">
        <v>2</v>
      </c>
      <c r="Q33" s="82"/>
      <c r="R33" s="82">
        <v>2</v>
      </c>
      <c r="S33" s="82"/>
      <c r="T33" s="82">
        <v>2</v>
      </c>
      <c r="U33" s="82"/>
      <c r="V33" s="82">
        <v>2</v>
      </c>
      <c r="W33" s="82"/>
      <c r="X33" s="82">
        <v>2</v>
      </c>
      <c r="Y33" s="124"/>
      <c r="Z33" s="83">
        <v>2</v>
      </c>
      <c r="AA33" s="83"/>
      <c r="AB33" s="282">
        <f t="shared" si="0"/>
        <v>23</v>
      </c>
      <c r="AC33" s="126"/>
    </row>
    <row r="34" spans="1:29" s="22" customFormat="1" ht="15.75" thickBot="1">
      <c r="A34" s="420" t="s">
        <v>391</v>
      </c>
      <c r="B34" s="421"/>
      <c r="C34" s="431"/>
      <c r="D34" s="432"/>
      <c r="E34" s="433"/>
      <c r="F34" s="434"/>
      <c r="G34" s="434"/>
      <c r="H34" s="434"/>
      <c r="I34" s="434"/>
      <c r="J34" s="434"/>
      <c r="K34" s="434"/>
      <c r="L34" s="434"/>
      <c r="M34" s="434"/>
      <c r="N34" s="434"/>
      <c r="O34" s="434"/>
      <c r="P34" s="434"/>
      <c r="Q34" s="434"/>
      <c r="R34" s="434"/>
      <c r="S34" s="434"/>
      <c r="T34" s="434"/>
      <c r="U34" s="434"/>
      <c r="V34" s="434"/>
      <c r="W34" s="434"/>
      <c r="X34" s="434"/>
      <c r="Y34" s="435"/>
      <c r="Z34" s="435"/>
      <c r="AA34" s="365"/>
      <c r="AB34" s="57"/>
      <c r="AC34" s="58"/>
    </row>
    <row r="35" spans="1:29" s="56" customFormat="1" ht="12" thickBot="1">
      <c r="A35" s="445" t="s">
        <v>229</v>
      </c>
      <c r="B35" s="446"/>
      <c r="C35" s="447"/>
      <c r="D35" s="417"/>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9"/>
    </row>
    <row r="36" spans="1:29" s="56" customFormat="1" ht="45.75" thickBot="1">
      <c r="A36" s="66" t="s">
        <v>553</v>
      </c>
      <c r="B36" s="60" t="s">
        <v>230</v>
      </c>
      <c r="C36" s="229">
        <v>187.86</v>
      </c>
      <c r="D36" s="230">
        <f>8.333%*$C$36</f>
        <v>15.654373800000002</v>
      </c>
      <c r="E36" s="310">
        <v>15.65</v>
      </c>
      <c r="F36" s="231">
        <f aca="true" t="shared" si="1" ref="F36:Z36">8.333%*$C$36</f>
        <v>15.654373800000002</v>
      </c>
      <c r="G36" s="310">
        <v>15.65</v>
      </c>
      <c r="H36" s="231">
        <f t="shared" si="1"/>
        <v>15.654373800000002</v>
      </c>
      <c r="I36" s="310">
        <v>15.65</v>
      </c>
      <c r="J36" s="231">
        <f t="shared" si="1"/>
        <v>15.654373800000002</v>
      </c>
      <c r="K36" s="310">
        <v>15.65</v>
      </c>
      <c r="L36" s="231">
        <f t="shared" si="1"/>
        <v>15.654373800000002</v>
      </c>
      <c r="M36" s="310">
        <v>15.65</v>
      </c>
      <c r="N36" s="231">
        <f t="shared" si="1"/>
        <v>15.654373800000002</v>
      </c>
      <c r="O36" s="310">
        <v>15.65</v>
      </c>
      <c r="P36" s="231">
        <f t="shared" si="1"/>
        <v>15.654373800000002</v>
      </c>
      <c r="Q36" s="288">
        <v>15.65</v>
      </c>
      <c r="R36" s="231">
        <f t="shared" si="1"/>
        <v>15.654373800000002</v>
      </c>
      <c r="S36" s="288">
        <v>15.65</v>
      </c>
      <c r="T36" s="231">
        <f t="shared" si="1"/>
        <v>15.654373800000002</v>
      </c>
      <c r="U36" s="288">
        <v>15.65</v>
      </c>
      <c r="V36" s="231">
        <f t="shared" si="1"/>
        <v>15.654373800000002</v>
      </c>
      <c r="W36" s="231"/>
      <c r="X36" s="231">
        <f t="shared" si="1"/>
        <v>15.654373800000002</v>
      </c>
      <c r="Y36" s="353"/>
      <c r="Z36" s="229">
        <f t="shared" si="1"/>
        <v>15.654373800000002</v>
      </c>
      <c r="AA36" s="366"/>
      <c r="AB36" s="283">
        <f>+D36+F36+H36+J36+L36+N36+P36+R36+T36+V36+X36+Z36</f>
        <v>187.85248560000002</v>
      </c>
      <c r="AC36" s="61"/>
    </row>
    <row r="37" spans="1:29" s="56" customFormat="1" ht="12" thickBot="1">
      <c r="A37" s="445" t="s">
        <v>231</v>
      </c>
      <c r="B37" s="446"/>
      <c r="C37" s="447"/>
      <c r="D37" s="417"/>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9"/>
    </row>
    <row r="38" spans="1:29" s="56" customFormat="1" ht="112.5">
      <c r="A38" s="72" t="s">
        <v>344</v>
      </c>
      <c r="B38" s="73" t="s">
        <v>230</v>
      </c>
      <c r="C38" s="218">
        <v>12.25</v>
      </c>
      <c r="D38" s="219"/>
      <c r="E38" s="311">
        <v>0.4</v>
      </c>
      <c r="F38" s="220"/>
      <c r="G38" s="314">
        <v>0.6</v>
      </c>
      <c r="H38" s="220">
        <v>1.2</v>
      </c>
      <c r="I38" s="314">
        <v>3</v>
      </c>
      <c r="J38" s="220"/>
      <c r="K38" s="314">
        <v>2</v>
      </c>
      <c r="L38" s="220"/>
      <c r="M38" s="314">
        <v>2</v>
      </c>
      <c r="N38" s="220">
        <v>7.8</v>
      </c>
      <c r="O38" s="314">
        <v>1.2</v>
      </c>
      <c r="P38" s="220"/>
      <c r="Q38" s="286"/>
      <c r="R38" s="220"/>
      <c r="S38" s="286"/>
      <c r="T38" s="220"/>
      <c r="U38" s="286"/>
      <c r="V38" s="227"/>
      <c r="W38" s="227"/>
      <c r="X38" s="227"/>
      <c r="Y38" s="354"/>
      <c r="Z38" s="218">
        <v>3.25</v>
      </c>
      <c r="AA38" s="218"/>
      <c r="AB38" s="282">
        <f aca="true" t="shared" si="2" ref="AB38:AB102">+D38+F38+H38+J38+L38+N38+P38+R38+T38+V38+X38+Z38</f>
        <v>12.25</v>
      </c>
      <c r="AC38" s="128" t="s">
        <v>596</v>
      </c>
    </row>
    <row r="39" spans="1:29" s="56" customFormat="1" ht="22.5">
      <c r="A39" s="76" t="s">
        <v>345</v>
      </c>
      <c r="B39" s="77" t="s">
        <v>232</v>
      </c>
      <c r="C39" s="78">
        <v>1</v>
      </c>
      <c r="D39" s="80"/>
      <c r="E39" s="299"/>
      <c r="F39" s="77"/>
      <c r="G39" s="304"/>
      <c r="H39" s="77"/>
      <c r="I39" s="304"/>
      <c r="J39" s="77"/>
      <c r="K39" s="304">
        <v>1</v>
      </c>
      <c r="L39" s="77"/>
      <c r="M39" s="304"/>
      <c r="N39" s="77">
        <v>1</v>
      </c>
      <c r="O39" s="304"/>
      <c r="P39" s="77"/>
      <c r="Q39" s="286"/>
      <c r="R39" s="77"/>
      <c r="S39" s="286"/>
      <c r="T39" s="77"/>
      <c r="U39" s="286"/>
      <c r="V39" s="77"/>
      <c r="W39" s="77"/>
      <c r="X39" s="77"/>
      <c r="Y39" s="120"/>
      <c r="Z39" s="78"/>
      <c r="AA39" s="78"/>
      <c r="AB39" s="282">
        <f t="shared" si="2"/>
        <v>1</v>
      </c>
      <c r="AC39" s="79" t="s">
        <v>597</v>
      </c>
    </row>
    <row r="40" spans="1:29" s="56" customFormat="1" ht="22.5">
      <c r="A40" s="76" t="s">
        <v>346</v>
      </c>
      <c r="B40" s="77" t="s">
        <v>232</v>
      </c>
      <c r="C40" s="78">
        <v>1</v>
      </c>
      <c r="D40" s="80"/>
      <c r="E40" s="299"/>
      <c r="F40" s="77"/>
      <c r="G40" s="304"/>
      <c r="H40" s="77"/>
      <c r="I40" s="304"/>
      <c r="J40" s="77"/>
      <c r="K40" s="304">
        <v>1</v>
      </c>
      <c r="L40" s="77"/>
      <c r="M40" s="304"/>
      <c r="N40" s="77">
        <v>1</v>
      </c>
      <c r="O40" s="304"/>
      <c r="P40" s="77"/>
      <c r="Q40" s="286"/>
      <c r="R40" s="77"/>
      <c r="S40" s="286"/>
      <c r="T40" s="77"/>
      <c r="U40" s="286"/>
      <c r="V40" s="77"/>
      <c r="W40" s="77"/>
      <c r="X40" s="77"/>
      <c r="Y40" s="120"/>
      <c r="Z40" s="78"/>
      <c r="AA40" s="78"/>
      <c r="AB40" s="282">
        <f t="shared" si="2"/>
        <v>1</v>
      </c>
      <c r="AC40" s="79" t="s">
        <v>597</v>
      </c>
    </row>
    <row r="41" spans="1:29" s="56" customFormat="1" ht="45">
      <c r="A41" s="76" t="s">
        <v>347</v>
      </c>
      <c r="B41" s="77" t="s">
        <v>230</v>
      </c>
      <c r="C41" s="221">
        <v>82.4</v>
      </c>
      <c r="D41" s="222">
        <f>$C$41*(100%/12)</f>
        <v>6.866666666666667</v>
      </c>
      <c r="E41" s="312">
        <v>6.87</v>
      </c>
      <c r="F41" s="223">
        <f aca="true" t="shared" si="3" ref="F41:Z41">$C$41*(100%/12)</f>
        <v>6.866666666666667</v>
      </c>
      <c r="G41" s="312">
        <v>6.87</v>
      </c>
      <c r="H41" s="223">
        <f t="shared" si="3"/>
        <v>6.866666666666667</v>
      </c>
      <c r="I41" s="312">
        <v>6.87</v>
      </c>
      <c r="J41" s="223">
        <f t="shared" si="3"/>
        <v>6.866666666666667</v>
      </c>
      <c r="K41" s="312">
        <v>6.87</v>
      </c>
      <c r="L41" s="223">
        <f t="shared" si="3"/>
        <v>6.866666666666667</v>
      </c>
      <c r="M41" s="312">
        <v>6.87</v>
      </c>
      <c r="N41" s="223">
        <f t="shared" si="3"/>
        <v>6.866666666666667</v>
      </c>
      <c r="O41" s="312">
        <v>6.87</v>
      </c>
      <c r="P41" s="223">
        <f t="shared" si="3"/>
        <v>6.866666666666667</v>
      </c>
      <c r="Q41" s="286">
        <v>6.87</v>
      </c>
      <c r="R41" s="223">
        <f t="shared" si="3"/>
        <v>6.866666666666667</v>
      </c>
      <c r="S41" s="286">
        <v>6.87</v>
      </c>
      <c r="T41" s="223">
        <f t="shared" si="3"/>
        <v>6.866666666666667</v>
      </c>
      <c r="U41" s="286">
        <v>6.87</v>
      </c>
      <c r="V41" s="223">
        <f t="shared" si="3"/>
        <v>6.866666666666667</v>
      </c>
      <c r="W41" s="223"/>
      <c r="X41" s="223">
        <f t="shared" si="3"/>
        <v>6.866666666666667</v>
      </c>
      <c r="Y41" s="355"/>
      <c r="Z41" s="221">
        <f t="shared" si="3"/>
        <v>6.866666666666667</v>
      </c>
      <c r="AA41" s="221"/>
      <c r="AB41" s="282">
        <f t="shared" si="2"/>
        <v>82.4</v>
      </c>
      <c r="AC41" s="79"/>
    </row>
    <row r="42" spans="1:29" s="56" customFormat="1" ht="23.25" thickBot="1">
      <c r="A42" s="81" t="s">
        <v>348</v>
      </c>
      <c r="B42" s="82" t="s">
        <v>230</v>
      </c>
      <c r="C42" s="224">
        <v>9.7</v>
      </c>
      <c r="D42" s="225"/>
      <c r="E42" s="313">
        <v>2</v>
      </c>
      <c r="F42" s="226"/>
      <c r="G42" s="316">
        <v>2</v>
      </c>
      <c r="H42" s="226">
        <v>1.2</v>
      </c>
      <c r="I42" s="226">
        <v>1</v>
      </c>
      <c r="J42" s="226"/>
      <c r="K42" s="316">
        <v>2</v>
      </c>
      <c r="L42" s="226"/>
      <c r="M42" s="316">
        <v>1</v>
      </c>
      <c r="N42" s="226">
        <v>7.8</v>
      </c>
      <c r="O42" s="316">
        <v>1</v>
      </c>
      <c r="P42" s="226"/>
      <c r="Q42" s="288">
        <v>0.15</v>
      </c>
      <c r="R42" s="226"/>
      <c r="S42" s="288">
        <v>0.15</v>
      </c>
      <c r="T42" s="226"/>
      <c r="U42" s="288">
        <v>0.15</v>
      </c>
      <c r="V42" s="226"/>
      <c r="W42" s="226"/>
      <c r="X42" s="226"/>
      <c r="Y42" s="356"/>
      <c r="Z42" s="224">
        <v>0.7</v>
      </c>
      <c r="AA42" s="224"/>
      <c r="AB42" s="282">
        <f t="shared" si="2"/>
        <v>9.7</v>
      </c>
      <c r="AC42" s="84"/>
    </row>
    <row r="43" spans="1:29" s="56" customFormat="1" ht="12" thickBot="1">
      <c r="A43" s="445" t="s">
        <v>233</v>
      </c>
      <c r="B43" s="446"/>
      <c r="C43" s="447"/>
      <c r="D43" s="417"/>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9"/>
    </row>
    <row r="44" spans="1:29" s="56" customFormat="1" ht="45">
      <c r="A44" s="72" t="s">
        <v>385</v>
      </c>
      <c r="B44" s="73" t="s">
        <v>230</v>
      </c>
      <c r="C44" s="218"/>
      <c r="D44" s="219"/>
      <c r="E44" s="311"/>
      <c r="F44" s="220"/>
      <c r="G44" s="314"/>
      <c r="H44" s="220"/>
      <c r="I44" s="314"/>
      <c r="J44" s="220"/>
      <c r="K44" s="314"/>
      <c r="L44" s="220"/>
      <c r="M44" s="314"/>
      <c r="N44" s="220"/>
      <c r="O44" s="314"/>
      <c r="P44" s="220"/>
      <c r="Q44" s="286"/>
      <c r="R44" s="220"/>
      <c r="S44" s="286"/>
      <c r="T44" s="220"/>
      <c r="U44" s="286"/>
      <c r="V44" s="220"/>
      <c r="W44" s="220"/>
      <c r="X44" s="220"/>
      <c r="Y44" s="357"/>
      <c r="Z44" s="218"/>
      <c r="AA44" s="218"/>
      <c r="AB44" s="282">
        <f t="shared" si="2"/>
        <v>0</v>
      </c>
      <c r="AC44" s="139" t="s">
        <v>598</v>
      </c>
    </row>
    <row r="45" spans="1:29" s="56" customFormat="1" ht="45">
      <c r="A45" s="76" t="s">
        <v>383</v>
      </c>
      <c r="B45" s="77" t="s">
        <v>234</v>
      </c>
      <c r="C45" s="221">
        <v>540</v>
      </c>
      <c r="D45" s="222"/>
      <c r="E45" s="312"/>
      <c r="F45" s="223"/>
      <c r="G45" s="315"/>
      <c r="H45" s="223"/>
      <c r="I45" s="315"/>
      <c r="J45" s="223"/>
      <c r="K45" s="315"/>
      <c r="L45" s="223"/>
      <c r="M45" s="315"/>
      <c r="N45" s="223">
        <v>540</v>
      </c>
      <c r="O45" s="315"/>
      <c r="P45" s="223"/>
      <c r="Q45" s="286"/>
      <c r="R45" s="223"/>
      <c r="S45" s="286"/>
      <c r="T45" s="223"/>
      <c r="U45" s="286"/>
      <c r="V45" s="223"/>
      <c r="W45" s="223"/>
      <c r="X45" s="223"/>
      <c r="Y45" s="355"/>
      <c r="Z45" s="221"/>
      <c r="AA45" s="221"/>
      <c r="AB45" s="282">
        <f t="shared" si="2"/>
        <v>540</v>
      </c>
      <c r="AC45" s="139" t="s">
        <v>598</v>
      </c>
    </row>
    <row r="46" spans="1:29" s="56" customFormat="1" ht="67.5">
      <c r="A46" s="76" t="s">
        <v>384</v>
      </c>
      <c r="B46" s="77" t="s">
        <v>234</v>
      </c>
      <c r="C46" s="221">
        <v>540</v>
      </c>
      <c r="D46" s="222"/>
      <c r="E46" s="312"/>
      <c r="F46" s="223"/>
      <c r="G46" s="315"/>
      <c r="H46" s="223"/>
      <c r="I46" s="315"/>
      <c r="J46" s="223"/>
      <c r="K46" s="315"/>
      <c r="L46" s="223"/>
      <c r="M46" s="315"/>
      <c r="N46" s="223">
        <v>540</v>
      </c>
      <c r="O46" s="315"/>
      <c r="P46" s="223"/>
      <c r="Q46" s="286"/>
      <c r="R46" s="223"/>
      <c r="S46" s="286"/>
      <c r="T46" s="223"/>
      <c r="U46" s="286"/>
      <c r="V46" s="223"/>
      <c r="W46" s="223"/>
      <c r="X46" s="223"/>
      <c r="Y46" s="355"/>
      <c r="Z46" s="221"/>
      <c r="AA46" s="221"/>
      <c r="AB46" s="282">
        <f t="shared" si="2"/>
        <v>540</v>
      </c>
      <c r="AC46" s="139" t="s">
        <v>599</v>
      </c>
    </row>
    <row r="47" spans="1:29" s="56" customFormat="1" ht="12" thickBot="1">
      <c r="A47" s="81" t="s">
        <v>239</v>
      </c>
      <c r="B47" s="82" t="s">
        <v>230</v>
      </c>
      <c r="C47" s="224">
        <v>428</v>
      </c>
      <c r="D47" s="225">
        <f>$C$47*(100%/12)</f>
        <v>35.666666666666664</v>
      </c>
      <c r="E47" s="313">
        <v>35.67</v>
      </c>
      <c r="F47" s="226">
        <f aca="true" t="shared" si="4" ref="F47:Z47">$C$47*(100%/12)</f>
        <v>35.666666666666664</v>
      </c>
      <c r="G47" s="313">
        <v>35.67</v>
      </c>
      <c r="H47" s="226">
        <f t="shared" si="4"/>
        <v>35.666666666666664</v>
      </c>
      <c r="I47" s="313">
        <v>35.67</v>
      </c>
      <c r="J47" s="226">
        <f t="shared" si="4"/>
        <v>35.666666666666664</v>
      </c>
      <c r="K47" s="313">
        <v>35.67</v>
      </c>
      <c r="L47" s="226">
        <f t="shared" si="4"/>
        <v>35.666666666666664</v>
      </c>
      <c r="M47" s="313">
        <v>35.67</v>
      </c>
      <c r="N47" s="226">
        <f t="shared" si="4"/>
        <v>35.666666666666664</v>
      </c>
      <c r="O47" s="313">
        <v>35.67</v>
      </c>
      <c r="P47" s="226">
        <f t="shared" si="4"/>
        <v>35.666666666666664</v>
      </c>
      <c r="Q47" s="286">
        <v>35.67</v>
      </c>
      <c r="R47" s="226">
        <f t="shared" si="4"/>
        <v>35.666666666666664</v>
      </c>
      <c r="S47" s="286">
        <v>35.67</v>
      </c>
      <c r="T47" s="226">
        <f t="shared" si="4"/>
        <v>35.666666666666664</v>
      </c>
      <c r="U47" s="286">
        <v>35.67</v>
      </c>
      <c r="V47" s="226">
        <f t="shared" si="4"/>
        <v>35.666666666666664</v>
      </c>
      <c r="W47" s="226"/>
      <c r="X47" s="226">
        <f t="shared" si="4"/>
        <v>35.666666666666664</v>
      </c>
      <c r="Y47" s="356"/>
      <c r="Z47" s="224">
        <f t="shared" si="4"/>
        <v>35.666666666666664</v>
      </c>
      <c r="AA47" s="224"/>
      <c r="AB47" s="282">
        <f t="shared" si="2"/>
        <v>428.00000000000006</v>
      </c>
      <c r="AC47" s="84"/>
    </row>
    <row r="48" spans="1:29" s="56" customFormat="1" ht="12" thickBot="1">
      <c r="A48" s="445" t="s">
        <v>235</v>
      </c>
      <c r="B48" s="446"/>
      <c r="C48" s="447"/>
      <c r="D48" s="417"/>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9"/>
    </row>
    <row r="49" spans="1:29" s="56" customFormat="1" ht="22.5">
      <c r="A49" s="72" t="s">
        <v>472</v>
      </c>
      <c r="B49" s="73" t="s">
        <v>230</v>
      </c>
      <c r="C49" s="218">
        <v>3.77</v>
      </c>
      <c r="D49" s="219"/>
      <c r="E49" s="311"/>
      <c r="F49" s="220"/>
      <c r="G49" s="314">
        <v>0.52</v>
      </c>
      <c r="H49" s="220">
        <v>0.63</v>
      </c>
      <c r="I49" s="314">
        <v>0.13</v>
      </c>
      <c r="J49" s="220"/>
      <c r="K49" s="314">
        <v>0.45</v>
      </c>
      <c r="L49" s="220"/>
      <c r="M49" s="314">
        <v>0.4</v>
      </c>
      <c r="N49" s="220">
        <v>1.068</v>
      </c>
      <c r="O49" s="314">
        <v>0.25</v>
      </c>
      <c r="P49" s="220"/>
      <c r="Q49" s="286">
        <v>0.25</v>
      </c>
      <c r="R49" s="220"/>
      <c r="S49" s="286">
        <v>0.41</v>
      </c>
      <c r="T49" s="220">
        <v>1.14</v>
      </c>
      <c r="U49" s="286"/>
      <c r="V49" s="220"/>
      <c r="W49" s="220"/>
      <c r="X49" s="220"/>
      <c r="Y49" s="357"/>
      <c r="Z49" s="218">
        <v>0.93</v>
      </c>
      <c r="AA49" s="218"/>
      <c r="AB49" s="283">
        <f t="shared" si="2"/>
        <v>3.7680000000000002</v>
      </c>
      <c r="AC49" s="75" t="s">
        <v>600</v>
      </c>
    </row>
    <row r="50" spans="1:29" s="56" customFormat="1" ht="11.25">
      <c r="A50" s="76" t="s">
        <v>431</v>
      </c>
      <c r="B50" s="77" t="s">
        <v>230</v>
      </c>
      <c r="C50" s="221">
        <v>13.7</v>
      </c>
      <c r="D50" s="222"/>
      <c r="E50" s="312">
        <v>3</v>
      </c>
      <c r="F50" s="223"/>
      <c r="G50" s="315">
        <v>5</v>
      </c>
      <c r="H50" s="223">
        <v>5</v>
      </c>
      <c r="I50" s="315">
        <v>3</v>
      </c>
      <c r="J50" s="223"/>
      <c r="K50" s="315">
        <v>1</v>
      </c>
      <c r="L50" s="223"/>
      <c r="M50" s="315">
        <v>1</v>
      </c>
      <c r="N50" s="223">
        <v>5</v>
      </c>
      <c r="O50" s="315">
        <v>0.7</v>
      </c>
      <c r="P50" s="223"/>
      <c r="Q50" s="286"/>
      <c r="R50" s="223"/>
      <c r="S50" s="286"/>
      <c r="T50" s="223">
        <v>3.7</v>
      </c>
      <c r="U50" s="286"/>
      <c r="V50" s="223"/>
      <c r="W50" s="223"/>
      <c r="X50" s="223"/>
      <c r="Y50" s="355"/>
      <c r="Z50" s="221"/>
      <c r="AA50" s="221"/>
      <c r="AB50" s="283">
        <f t="shared" si="2"/>
        <v>13.7</v>
      </c>
      <c r="AC50" s="79" t="s">
        <v>601</v>
      </c>
    </row>
    <row r="51" spans="1:29" s="56" customFormat="1" ht="33.75">
      <c r="A51" s="76" t="s">
        <v>473</v>
      </c>
      <c r="B51" s="77" t="s">
        <v>342</v>
      </c>
      <c r="C51" s="78">
        <v>5</v>
      </c>
      <c r="D51" s="80"/>
      <c r="E51" s="299"/>
      <c r="F51" s="77">
        <v>2</v>
      </c>
      <c r="G51" s="304"/>
      <c r="H51" s="77"/>
      <c r="I51" s="304"/>
      <c r="J51" s="77"/>
      <c r="K51" s="304"/>
      <c r="L51" s="77"/>
      <c r="M51" s="304"/>
      <c r="N51" s="77"/>
      <c r="O51" s="304"/>
      <c r="P51" s="77">
        <v>1</v>
      </c>
      <c r="Q51" s="286"/>
      <c r="R51" s="77"/>
      <c r="S51" s="286"/>
      <c r="T51" s="77"/>
      <c r="U51" s="286"/>
      <c r="V51" s="77"/>
      <c r="W51" s="77"/>
      <c r="X51" s="77">
        <v>1</v>
      </c>
      <c r="Y51" s="120"/>
      <c r="Z51" s="78">
        <v>1</v>
      </c>
      <c r="AA51" s="78"/>
      <c r="AB51" s="283">
        <f t="shared" si="2"/>
        <v>5</v>
      </c>
      <c r="AC51" s="139" t="s">
        <v>602</v>
      </c>
    </row>
    <row r="52" spans="1:29" s="56" customFormat="1" ht="22.5">
      <c r="A52" s="76" t="s">
        <v>474</v>
      </c>
      <c r="B52" s="77" t="s">
        <v>342</v>
      </c>
      <c r="C52" s="78">
        <v>2</v>
      </c>
      <c r="D52" s="80"/>
      <c r="E52" s="299"/>
      <c r="F52" s="77"/>
      <c r="G52" s="304"/>
      <c r="H52" s="77"/>
      <c r="I52" s="304"/>
      <c r="J52" s="77"/>
      <c r="K52" s="304"/>
      <c r="L52" s="77"/>
      <c r="M52" s="304"/>
      <c r="N52" s="77">
        <v>1</v>
      </c>
      <c r="O52" s="304">
        <v>0.6</v>
      </c>
      <c r="P52" s="77"/>
      <c r="Q52" s="286"/>
      <c r="R52" s="77"/>
      <c r="S52" s="286"/>
      <c r="T52" s="77"/>
      <c r="U52" s="286">
        <v>0.7</v>
      </c>
      <c r="V52" s="77">
        <v>1</v>
      </c>
      <c r="W52" s="77"/>
      <c r="X52" s="77"/>
      <c r="Y52" s="120"/>
      <c r="Z52" s="78"/>
      <c r="AA52" s="78"/>
      <c r="AB52" s="283">
        <f t="shared" si="2"/>
        <v>2</v>
      </c>
      <c r="AC52" s="139" t="s">
        <v>603</v>
      </c>
    </row>
    <row r="53" spans="1:29" s="56" customFormat="1" ht="12" thickBot="1">
      <c r="A53" s="81" t="s">
        <v>239</v>
      </c>
      <c r="B53" s="82" t="s">
        <v>230</v>
      </c>
      <c r="C53" s="224">
        <v>131.1</v>
      </c>
      <c r="D53" s="225">
        <f>$C$53*(100%/12)</f>
        <v>10.924999999999999</v>
      </c>
      <c r="E53" s="313">
        <v>10.93</v>
      </c>
      <c r="F53" s="226">
        <f aca="true" t="shared" si="5" ref="F53:Z53">$C$53*(100%/12)</f>
        <v>10.924999999999999</v>
      </c>
      <c r="G53" s="313">
        <v>10.93</v>
      </c>
      <c r="H53" s="226">
        <f t="shared" si="5"/>
        <v>10.924999999999999</v>
      </c>
      <c r="I53" s="313">
        <v>10.93</v>
      </c>
      <c r="J53" s="226">
        <f t="shared" si="5"/>
        <v>10.924999999999999</v>
      </c>
      <c r="K53" s="313">
        <v>10.93</v>
      </c>
      <c r="L53" s="226">
        <f t="shared" si="5"/>
        <v>10.924999999999999</v>
      </c>
      <c r="M53" s="313">
        <v>10.93</v>
      </c>
      <c r="N53" s="226">
        <f t="shared" si="5"/>
        <v>10.924999999999999</v>
      </c>
      <c r="O53" s="313">
        <v>10.93</v>
      </c>
      <c r="P53" s="226">
        <f t="shared" si="5"/>
        <v>10.924999999999999</v>
      </c>
      <c r="Q53" s="286">
        <v>10.93</v>
      </c>
      <c r="R53" s="226">
        <f t="shared" si="5"/>
        <v>10.924999999999999</v>
      </c>
      <c r="S53" s="286">
        <v>10.93</v>
      </c>
      <c r="T53" s="226">
        <f t="shared" si="5"/>
        <v>10.924999999999999</v>
      </c>
      <c r="U53" s="286">
        <v>10.93</v>
      </c>
      <c r="V53" s="226">
        <f t="shared" si="5"/>
        <v>10.924999999999999</v>
      </c>
      <c r="W53" s="226"/>
      <c r="X53" s="226">
        <f t="shared" si="5"/>
        <v>10.924999999999999</v>
      </c>
      <c r="Y53" s="356"/>
      <c r="Z53" s="224">
        <f t="shared" si="5"/>
        <v>10.924999999999999</v>
      </c>
      <c r="AA53" s="224"/>
      <c r="AB53" s="283">
        <f t="shared" si="2"/>
        <v>131.1</v>
      </c>
      <c r="AC53" s="84"/>
    </row>
    <row r="54" spans="1:29" s="56" customFormat="1" ht="12" thickBot="1">
      <c r="A54" s="445" t="s">
        <v>236</v>
      </c>
      <c r="B54" s="446"/>
      <c r="C54" s="447"/>
      <c r="D54" s="417"/>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9"/>
    </row>
    <row r="55" spans="1:29" s="56" customFormat="1" ht="22.5">
      <c r="A55" s="72" t="s">
        <v>349</v>
      </c>
      <c r="B55" s="73" t="s">
        <v>204</v>
      </c>
      <c r="C55" s="74">
        <v>20</v>
      </c>
      <c r="D55" s="85"/>
      <c r="E55" s="291">
        <v>2</v>
      </c>
      <c r="F55" s="73">
        <v>5</v>
      </c>
      <c r="G55" s="303">
        <v>2</v>
      </c>
      <c r="H55" s="73"/>
      <c r="I55" s="303">
        <v>1</v>
      </c>
      <c r="J55" s="73"/>
      <c r="K55" s="303"/>
      <c r="L55" s="73"/>
      <c r="M55" s="303"/>
      <c r="N55" s="73">
        <v>5</v>
      </c>
      <c r="O55" s="303"/>
      <c r="P55" s="73"/>
      <c r="Q55" s="381">
        <v>0.01</v>
      </c>
      <c r="R55" s="73"/>
      <c r="S55" s="381">
        <v>0.01</v>
      </c>
      <c r="T55" s="73">
        <v>5</v>
      </c>
      <c r="U55" s="286"/>
      <c r="V55" s="73"/>
      <c r="W55" s="73"/>
      <c r="X55" s="73"/>
      <c r="Y55" s="117"/>
      <c r="Z55" s="74">
        <v>5</v>
      </c>
      <c r="AA55" s="74"/>
      <c r="AB55" s="283">
        <f t="shared" si="2"/>
        <v>20</v>
      </c>
      <c r="AC55" s="75" t="s">
        <v>604</v>
      </c>
    </row>
    <row r="56" spans="1:29" s="56" customFormat="1" ht="33.75">
      <c r="A56" s="76" t="s">
        <v>433</v>
      </c>
      <c r="B56" s="77" t="s">
        <v>230</v>
      </c>
      <c r="C56" s="221">
        <v>2.76</v>
      </c>
      <c r="D56" s="222"/>
      <c r="E56" s="312"/>
      <c r="F56" s="223"/>
      <c r="G56" s="315"/>
      <c r="H56" s="223"/>
      <c r="I56" s="315"/>
      <c r="J56" s="223"/>
      <c r="K56" s="315">
        <v>2.76</v>
      </c>
      <c r="L56" s="223"/>
      <c r="M56" s="315"/>
      <c r="N56" s="223"/>
      <c r="O56" s="315">
        <v>1.4</v>
      </c>
      <c r="P56" s="223"/>
      <c r="Q56" s="286"/>
      <c r="R56" s="223"/>
      <c r="S56" s="286"/>
      <c r="T56" s="223">
        <v>2.76</v>
      </c>
      <c r="U56" s="286"/>
      <c r="V56" s="223"/>
      <c r="W56" s="223"/>
      <c r="X56" s="223"/>
      <c r="Y56" s="355"/>
      <c r="Z56" s="221"/>
      <c r="AA56" s="221"/>
      <c r="AB56" s="283">
        <f t="shared" si="2"/>
        <v>2.76</v>
      </c>
      <c r="AC56" s="139" t="s">
        <v>605</v>
      </c>
    </row>
    <row r="57" spans="1:29" s="56" customFormat="1" ht="33.75">
      <c r="A57" s="76" t="s">
        <v>432</v>
      </c>
      <c r="B57" s="77" t="s">
        <v>230</v>
      </c>
      <c r="C57" s="221">
        <v>3.24</v>
      </c>
      <c r="D57" s="222"/>
      <c r="E57" s="312"/>
      <c r="F57" s="223"/>
      <c r="G57" s="315">
        <v>1</v>
      </c>
      <c r="H57" s="223"/>
      <c r="I57" s="315"/>
      <c r="J57" s="223"/>
      <c r="K57" s="315"/>
      <c r="L57" s="223"/>
      <c r="M57" s="315"/>
      <c r="N57" s="223"/>
      <c r="O57" s="315">
        <v>1</v>
      </c>
      <c r="P57" s="223"/>
      <c r="Q57" s="286"/>
      <c r="R57" s="223"/>
      <c r="S57" s="286">
        <v>1.34</v>
      </c>
      <c r="T57" s="223"/>
      <c r="U57" s="286"/>
      <c r="V57" s="223"/>
      <c r="W57" s="223"/>
      <c r="X57" s="223"/>
      <c r="Y57" s="355"/>
      <c r="Z57" s="221">
        <v>3.24</v>
      </c>
      <c r="AA57" s="221"/>
      <c r="AB57" s="283">
        <f t="shared" si="2"/>
        <v>3.24</v>
      </c>
      <c r="AC57" s="139" t="s">
        <v>606</v>
      </c>
    </row>
    <row r="58" spans="1:29" s="56" customFormat="1" ht="22.5">
      <c r="A58" s="76" t="s">
        <v>382</v>
      </c>
      <c r="B58" s="77" t="s">
        <v>435</v>
      </c>
      <c r="C58" s="131">
        <v>57</v>
      </c>
      <c r="D58" s="80"/>
      <c r="E58" s="299"/>
      <c r="F58" s="77"/>
      <c r="G58" s="304"/>
      <c r="H58" s="77"/>
      <c r="I58" s="304"/>
      <c r="J58" s="77"/>
      <c r="K58" s="304"/>
      <c r="L58" s="77"/>
      <c r="M58" s="304"/>
      <c r="N58" s="77"/>
      <c r="O58" s="304"/>
      <c r="P58" s="77"/>
      <c r="Q58" s="286">
        <v>57</v>
      </c>
      <c r="R58" s="77"/>
      <c r="S58" s="286"/>
      <c r="T58" s="77"/>
      <c r="U58" s="286"/>
      <c r="V58" s="77">
        <v>57</v>
      </c>
      <c r="W58" s="77"/>
      <c r="X58" s="77"/>
      <c r="Y58" s="120"/>
      <c r="Z58" s="132"/>
      <c r="AA58" s="132"/>
      <c r="AB58" s="283">
        <f t="shared" si="2"/>
        <v>57</v>
      </c>
      <c r="AC58" s="139" t="s">
        <v>607</v>
      </c>
    </row>
    <row r="59" spans="1:29" s="56" customFormat="1" ht="33.75">
      <c r="A59" s="76" t="s">
        <v>434</v>
      </c>
      <c r="B59" s="77" t="s">
        <v>230</v>
      </c>
      <c r="C59" s="221">
        <v>6</v>
      </c>
      <c r="D59" s="222"/>
      <c r="E59" s="312"/>
      <c r="F59" s="223"/>
      <c r="G59" s="315"/>
      <c r="H59" s="223"/>
      <c r="I59" s="315"/>
      <c r="J59" s="223"/>
      <c r="K59" s="315"/>
      <c r="L59" s="223"/>
      <c r="M59" s="315"/>
      <c r="N59" s="223"/>
      <c r="O59" s="315"/>
      <c r="P59" s="223"/>
      <c r="Q59" s="286">
        <v>2</v>
      </c>
      <c r="R59" s="223"/>
      <c r="S59" s="286">
        <v>2.5</v>
      </c>
      <c r="T59" s="223">
        <v>3.5</v>
      </c>
      <c r="U59" s="286"/>
      <c r="V59" s="223"/>
      <c r="W59" s="223"/>
      <c r="X59" s="223"/>
      <c r="Y59" s="355"/>
      <c r="Z59" s="221">
        <v>2.5</v>
      </c>
      <c r="AA59" s="221"/>
      <c r="AB59" s="283">
        <f t="shared" si="2"/>
        <v>6</v>
      </c>
      <c r="AC59" s="139" t="s">
        <v>608</v>
      </c>
    </row>
    <row r="60" spans="1:29" s="56" customFormat="1" ht="22.5">
      <c r="A60" s="76" t="s">
        <v>238</v>
      </c>
      <c r="B60" s="77" t="s">
        <v>342</v>
      </c>
      <c r="C60" s="78">
        <v>52</v>
      </c>
      <c r="D60" s="80"/>
      <c r="E60" s="299">
        <v>3</v>
      </c>
      <c r="F60" s="77"/>
      <c r="G60" s="304">
        <v>2</v>
      </c>
      <c r="H60" s="77"/>
      <c r="I60" s="304"/>
      <c r="J60" s="77"/>
      <c r="K60" s="304">
        <v>1</v>
      </c>
      <c r="L60" s="77"/>
      <c r="M60" s="304">
        <v>2</v>
      </c>
      <c r="N60" s="77">
        <v>27</v>
      </c>
      <c r="O60" s="304">
        <v>2</v>
      </c>
      <c r="P60" s="77"/>
      <c r="Q60" s="286"/>
      <c r="R60" s="77"/>
      <c r="S60" s="304">
        <v>2</v>
      </c>
      <c r="T60" s="77"/>
      <c r="U60" s="304">
        <v>3</v>
      </c>
      <c r="V60" s="77"/>
      <c r="W60" s="77"/>
      <c r="X60" s="77"/>
      <c r="Y60" s="120"/>
      <c r="Z60" s="78">
        <v>25</v>
      </c>
      <c r="AA60" s="78"/>
      <c r="AB60" s="283">
        <f t="shared" si="2"/>
        <v>52</v>
      </c>
      <c r="AC60" s="139" t="s">
        <v>609</v>
      </c>
    </row>
    <row r="61" spans="1:29" s="56" customFormat="1" ht="12" thickBot="1">
      <c r="A61" s="81" t="s">
        <v>239</v>
      </c>
      <c r="B61" s="82" t="s">
        <v>230</v>
      </c>
      <c r="C61" s="224">
        <v>122</v>
      </c>
      <c r="D61" s="225">
        <f>$C$61*(100%/12)</f>
        <v>10.166666666666666</v>
      </c>
      <c r="E61" s="313">
        <v>10.17</v>
      </c>
      <c r="F61" s="226">
        <f aca="true" t="shared" si="6" ref="F61:Z61">$C$61*(100%/12)</f>
        <v>10.166666666666666</v>
      </c>
      <c r="G61" s="313">
        <v>10.17</v>
      </c>
      <c r="H61" s="226">
        <f t="shared" si="6"/>
        <v>10.166666666666666</v>
      </c>
      <c r="I61" s="313">
        <v>10.17</v>
      </c>
      <c r="J61" s="226">
        <f t="shared" si="6"/>
        <v>10.166666666666666</v>
      </c>
      <c r="K61" s="313">
        <v>10.17</v>
      </c>
      <c r="L61" s="226">
        <f t="shared" si="6"/>
        <v>10.166666666666666</v>
      </c>
      <c r="M61" s="313">
        <v>10.17</v>
      </c>
      <c r="N61" s="226">
        <f t="shared" si="6"/>
        <v>10.166666666666666</v>
      </c>
      <c r="O61" s="316"/>
      <c r="P61" s="226">
        <f t="shared" si="6"/>
        <v>10.166666666666666</v>
      </c>
      <c r="Q61" s="286">
        <v>10.17</v>
      </c>
      <c r="R61" s="226">
        <f t="shared" si="6"/>
        <v>10.166666666666666</v>
      </c>
      <c r="S61" s="286">
        <v>10.17</v>
      </c>
      <c r="T61" s="226">
        <f t="shared" si="6"/>
        <v>10.166666666666666</v>
      </c>
      <c r="U61" s="286">
        <v>10.17</v>
      </c>
      <c r="V61" s="226">
        <f t="shared" si="6"/>
        <v>10.166666666666666</v>
      </c>
      <c r="W61" s="226"/>
      <c r="X61" s="226">
        <f t="shared" si="6"/>
        <v>10.166666666666666</v>
      </c>
      <c r="Y61" s="356"/>
      <c r="Z61" s="224">
        <f t="shared" si="6"/>
        <v>10.166666666666666</v>
      </c>
      <c r="AA61" s="224"/>
      <c r="AB61" s="283">
        <f t="shared" si="2"/>
        <v>122.00000000000001</v>
      </c>
      <c r="AC61" s="84"/>
    </row>
    <row r="62" spans="1:29" s="56" customFormat="1" ht="12" thickBot="1">
      <c r="A62" s="445" t="s">
        <v>240</v>
      </c>
      <c r="B62" s="446"/>
      <c r="C62" s="447"/>
      <c r="D62" s="417"/>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9"/>
    </row>
    <row r="63" spans="1:29" s="56" customFormat="1" ht="22.5">
      <c r="A63" s="72" t="s">
        <v>366</v>
      </c>
      <c r="B63" s="73" t="s">
        <v>230</v>
      </c>
      <c r="C63" s="218">
        <v>0.7</v>
      </c>
      <c r="D63" s="219"/>
      <c r="E63" s="311"/>
      <c r="F63" s="220"/>
      <c r="G63" s="314"/>
      <c r="H63" s="220"/>
      <c r="I63" s="330">
        <v>0.15</v>
      </c>
      <c r="J63" s="220"/>
      <c r="K63" s="331">
        <v>0.015</v>
      </c>
      <c r="L63" s="220"/>
      <c r="M63" s="331">
        <v>0.015</v>
      </c>
      <c r="N63" s="220"/>
      <c r="O63" s="331">
        <v>0.015</v>
      </c>
      <c r="P63" s="220"/>
      <c r="Q63" s="286"/>
      <c r="R63" s="220"/>
      <c r="S63" s="286"/>
      <c r="T63" s="220"/>
      <c r="U63" s="286"/>
      <c r="V63" s="227"/>
      <c r="W63" s="227"/>
      <c r="X63" s="227"/>
      <c r="Y63" s="354"/>
      <c r="Z63" s="218">
        <v>0.7</v>
      </c>
      <c r="AA63" s="218"/>
      <c r="AB63" s="283">
        <f t="shared" si="2"/>
        <v>0.7</v>
      </c>
      <c r="AC63" s="75"/>
    </row>
    <row r="64" spans="1:29" s="56" customFormat="1" ht="22.5">
      <c r="A64" s="76" t="s">
        <v>350</v>
      </c>
      <c r="B64" s="77" t="s">
        <v>342</v>
      </c>
      <c r="C64" s="78">
        <v>1</v>
      </c>
      <c r="D64" s="80"/>
      <c r="E64" s="299"/>
      <c r="F64" s="77"/>
      <c r="G64" s="304"/>
      <c r="H64" s="77"/>
      <c r="I64" s="332">
        <v>0.15</v>
      </c>
      <c r="J64" s="77"/>
      <c r="K64" s="304">
        <v>1.5</v>
      </c>
      <c r="L64" s="77"/>
      <c r="M64" s="304">
        <v>1.5</v>
      </c>
      <c r="N64" s="77"/>
      <c r="O64" s="304">
        <v>1.5</v>
      </c>
      <c r="P64" s="77"/>
      <c r="Q64" s="286"/>
      <c r="R64" s="77"/>
      <c r="S64" s="286"/>
      <c r="T64" s="77"/>
      <c r="U64" s="286"/>
      <c r="V64" s="77"/>
      <c r="W64" s="77"/>
      <c r="X64" s="77"/>
      <c r="Y64" s="120"/>
      <c r="Z64" s="78">
        <v>1</v>
      </c>
      <c r="AA64" s="78"/>
      <c r="AB64" s="283">
        <f t="shared" si="2"/>
        <v>1</v>
      </c>
      <c r="AC64" s="79"/>
    </row>
    <row r="65" spans="1:29" s="56" customFormat="1" ht="22.5">
      <c r="A65" s="76" t="s">
        <v>351</v>
      </c>
      <c r="B65" s="77" t="s">
        <v>342</v>
      </c>
      <c r="C65" s="78">
        <v>1</v>
      </c>
      <c r="D65" s="80"/>
      <c r="E65" s="299"/>
      <c r="F65" s="77"/>
      <c r="G65" s="304"/>
      <c r="H65" s="77"/>
      <c r="I65" s="332">
        <v>0.15</v>
      </c>
      <c r="J65" s="77"/>
      <c r="K65" s="304">
        <v>1.5</v>
      </c>
      <c r="L65" s="77"/>
      <c r="M65" s="304">
        <v>1.5</v>
      </c>
      <c r="N65" s="77"/>
      <c r="O65" s="304">
        <v>1.5</v>
      </c>
      <c r="P65" s="77"/>
      <c r="Q65" s="286"/>
      <c r="R65" s="77"/>
      <c r="S65" s="286"/>
      <c r="T65" s="77"/>
      <c r="U65" s="286"/>
      <c r="V65" s="77"/>
      <c r="W65" s="77"/>
      <c r="X65" s="77"/>
      <c r="Y65" s="120"/>
      <c r="Z65" s="78">
        <v>1</v>
      </c>
      <c r="AA65" s="78"/>
      <c r="AB65" s="283">
        <f t="shared" si="2"/>
        <v>1</v>
      </c>
      <c r="AC65" s="79"/>
    </row>
    <row r="66" spans="1:29" s="56" customFormat="1" ht="22.5">
      <c r="A66" s="76" t="s">
        <v>367</v>
      </c>
      <c r="B66" s="77" t="s">
        <v>342</v>
      </c>
      <c r="C66" s="78">
        <v>1</v>
      </c>
      <c r="D66" s="80"/>
      <c r="E66" s="299"/>
      <c r="F66" s="77"/>
      <c r="G66" s="304"/>
      <c r="H66" s="77"/>
      <c r="I66" s="332">
        <v>0.15</v>
      </c>
      <c r="J66" s="77"/>
      <c r="K66" s="304">
        <v>1.5</v>
      </c>
      <c r="L66" s="77"/>
      <c r="M66" s="304">
        <v>1.5</v>
      </c>
      <c r="N66" s="77"/>
      <c r="O66" s="304">
        <v>1.5</v>
      </c>
      <c r="P66" s="77"/>
      <c r="Q66" s="286"/>
      <c r="R66" s="77"/>
      <c r="S66" s="374">
        <v>0.8015</v>
      </c>
      <c r="T66" s="77"/>
      <c r="U66" s="286"/>
      <c r="V66" s="77"/>
      <c r="W66" s="77"/>
      <c r="X66" s="77"/>
      <c r="Y66" s="120"/>
      <c r="Z66" s="78">
        <v>1</v>
      </c>
      <c r="AA66" s="78"/>
      <c r="AB66" s="283">
        <f t="shared" si="2"/>
        <v>1</v>
      </c>
      <c r="AC66" s="375" t="s">
        <v>610</v>
      </c>
    </row>
    <row r="67" spans="1:29" s="56" customFormat="1" ht="12" thickBot="1">
      <c r="A67" s="81" t="s">
        <v>239</v>
      </c>
      <c r="B67" s="82" t="s">
        <v>230</v>
      </c>
      <c r="C67" s="224">
        <v>50.8</v>
      </c>
      <c r="D67" s="225">
        <f>$C$67*100%/12</f>
        <v>4.233333333333333</v>
      </c>
      <c r="E67" s="313">
        <v>4.23</v>
      </c>
      <c r="F67" s="226">
        <f aca="true" t="shared" si="7" ref="F67:Z67">$C$67*100%/12</f>
        <v>4.233333333333333</v>
      </c>
      <c r="G67" s="316">
        <v>4.23</v>
      </c>
      <c r="H67" s="226">
        <f t="shared" si="7"/>
        <v>4.233333333333333</v>
      </c>
      <c r="I67" s="316">
        <v>4.23</v>
      </c>
      <c r="J67" s="226">
        <f t="shared" si="7"/>
        <v>4.233333333333333</v>
      </c>
      <c r="K67" s="316">
        <v>4.23</v>
      </c>
      <c r="L67" s="226">
        <f t="shared" si="7"/>
        <v>4.233333333333333</v>
      </c>
      <c r="M67" s="316">
        <v>4.23</v>
      </c>
      <c r="N67" s="226">
        <f t="shared" si="7"/>
        <v>4.233333333333333</v>
      </c>
      <c r="O67" s="316">
        <v>4.23</v>
      </c>
      <c r="P67" s="226">
        <f t="shared" si="7"/>
        <v>4.233333333333333</v>
      </c>
      <c r="Q67" s="286">
        <v>4.23</v>
      </c>
      <c r="R67" s="226">
        <f t="shared" si="7"/>
        <v>4.233333333333333</v>
      </c>
      <c r="S67" s="286">
        <v>4.23</v>
      </c>
      <c r="T67" s="226">
        <f t="shared" si="7"/>
        <v>4.233333333333333</v>
      </c>
      <c r="U67" s="286">
        <v>4.23</v>
      </c>
      <c r="V67" s="226">
        <f t="shared" si="7"/>
        <v>4.233333333333333</v>
      </c>
      <c r="W67" s="226"/>
      <c r="X67" s="226">
        <f t="shared" si="7"/>
        <v>4.233333333333333</v>
      </c>
      <c r="Y67" s="356"/>
      <c r="Z67" s="224">
        <f t="shared" si="7"/>
        <v>4.233333333333333</v>
      </c>
      <c r="AA67" s="224"/>
      <c r="AB67" s="283">
        <f t="shared" si="2"/>
        <v>50.800000000000004</v>
      </c>
      <c r="AC67" s="84"/>
    </row>
    <row r="68" spans="1:29" s="56" customFormat="1" ht="12" thickBot="1">
      <c r="A68" s="445" t="s">
        <v>241</v>
      </c>
      <c r="B68" s="446"/>
      <c r="C68" s="447"/>
      <c r="D68" s="417"/>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9"/>
    </row>
    <row r="69" spans="1:29" s="56" customFormat="1" ht="12" thickBot="1">
      <c r="A69" s="72" t="s">
        <v>436</v>
      </c>
      <c r="B69" s="73" t="s">
        <v>230</v>
      </c>
      <c r="C69" s="218">
        <v>4</v>
      </c>
      <c r="D69" s="219"/>
      <c r="E69" s="311"/>
      <c r="F69" s="220"/>
      <c r="G69" s="314"/>
      <c r="H69" s="220">
        <v>4</v>
      </c>
      <c r="I69" s="314">
        <v>4</v>
      </c>
      <c r="J69" s="220"/>
      <c r="K69" s="314"/>
      <c r="L69" s="220"/>
      <c r="M69" s="314"/>
      <c r="N69" s="220"/>
      <c r="O69" s="314"/>
      <c r="P69" s="220"/>
      <c r="Q69" s="286"/>
      <c r="R69" s="220"/>
      <c r="S69" s="286"/>
      <c r="T69" s="220"/>
      <c r="U69" s="286"/>
      <c r="V69" s="220"/>
      <c r="W69" s="220"/>
      <c r="X69" s="220"/>
      <c r="Y69" s="357"/>
      <c r="Z69" s="218"/>
      <c r="AA69" s="218"/>
      <c r="AB69" s="283">
        <f t="shared" si="2"/>
        <v>4</v>
      </c>
      <c r="AC69" s="75" t="s">
        <v>611</v>
      </c>
    </row>
    <row r="70" spans="1:29" s="56" customFormat="1" ht="11.25">
      <c r="A70" s="76" t="s">
        <v>401</v>
      </c>
      <c r="B70" s="77" t="s">
        <v>230</v>
      </c>
      <c r="C70" s="221">
        <v>4</v>
      </c>
      <c r="D70" s="222"/>
      <c r="E70" s="312"/>
      <c r="F70" s="223"/>
      <c r="G70" s="315"/>
      <c r="H70" s="223">
        <v>4</v>
      </c>
      <c r="I70" s="315">
        <v>4</v>
      </c>
      <c r="J70" s="223"/>
      <c r="K70" s="315"/>
      <c r="L70" s="223"/>
      <c r="M70" s="315"/>
      <c r="N70" s="223"/>
      <c r="O70" s="315"/>
      <c r="P70" s="223"/>
      <c r="Q70" s="286"/>
      <c r="R70" s="223"/>
      <c r="S70" s="286"/>
      <c r="T70" s="223"/>
      <c r="U70" s="286"/>
      <c r="V70" s="223"/>
      <c r="W70" s="223"/>
      <c r="X70" s="223"/>
      <c r="Y70" s="355"/>
      <c r="Z70" s="221"/>
      <c r="AA70" s="221"/>
      <c r="AB70" s="283">
        <f t="shared" si="2"/>
        <v>4</v>
      </c>
      <c r="AC70" s="75" t="s">
        <v>611</v>
      </c>
    </row>
    <row r="71" spans="1:29" s="56" customFormat="1" ht="12" thickBot="1">
      <c r="A71" s="81" t="s">
        <v>239</v>
      </c>
      <c r="B71" s="82" t="s">
        <v>230</v>
      </c>
      <c r="C71" s="224">
        <v>38.38</v>
      </c>
      <c r="D71" s="225">
        <f>$C$71*(100%/12)</f>
        <v>3.1983333333333333</v>
      </c>
      <c r="E71" s="313">
        <v>3.2</v>
      </c>
      <c r="F71" s="226">
        <f aca="true" t="shared" si="8" ref="F71:Z71">$C$71*(100%/12)</f>
        <v>3.1983333333333333</v>
      </c>
      <c r="G71" s="316">
        <v>3.2</v>
      </c>
      <c r="H71" s="226">
        <f t="shared" si="8"/>
        <v>3.1983333333333333</v>
      </c>
      <c r="I71" s="316">
        <v>3.2</v>
      </c>
      <c r="J71" s="226">
        <f t="shared" si="8"/>
        <v>3.1983333333333333</v>
      </c>
      <c r="K71" s="316">
        <v>3.2</v>
      </c>
      <c r="L71" s="226">
        <f t="shared" si="8"/>
        <v>3.1983333333333333</v>
      </c>
      <c r="M71" s="316">
        <v>3.2</v>
      </c>
      <c r="N71" s="226">
        <f t="shared" si="8"/>
        <v>3.1983333333333333</v>
      </c>
      <c r="O71" s="316">
        <v>3.2</v>
      </c>
      <c r="P71" s="226">
        <f t="shared" si="8"/>
        <v>3.1983333333333333</v>
      </c>
      <c r="Q71" s="286">
        <v>3.2</v>
      </c>
      <c r="R71" s="226">
        <f t="shared" si="8"/>
        <v>3.1983333333333333</v>
      </c>
      <c r="S71" s="286">
        <v>3.2</v>
      </c>
      <c r="T71" s="226">
        <f t="shared" si="8"/>
        <v>3.1983333333333333</v>
      </c>
      <c r="U71" s="286">
        <v>3.2</v>
      </c>
      <c r="V71" s="226">
        <f t="shared" si="8"/>
        <v>3.1983333333333333</v>
      </c>
      <c r="W71" s="226"/>
      <c r="X71" s="226">
        <f t="shared" si="8"/>
        <v>3.1983333333333333</v>
      </c>
      <c r="Y71" s="356"/>
      <c r="Z71" s="224">
        <f t="shared" si="8"/>
        <v>3.1983333333333333</v>
      </c>
      <c r="AA71" s="224"/>
      <c r="AB71" s="283">
        <f t="shared" si="2"/>
        <v>38.38</v>
      </c>
      <c r="AC71" s="84"/>
    </row>
    <row r="72" spans="1:29" s="56" customFormat="1" ht="12" thickBot="1">
      <c r="A72" s="445" t="s">
        <v>242</v>
      </c>
      <c r="B72" s="446"/>
      <c r="C72" s="447"/>
      <c r="D72" s="417"/>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9"/>
    </row>
    <row r="73" spans="1:29" s="56" customFormat="1" ht="22.5">
      <c r="A73" s="133" t="s">
        <v>243</v>
      </c>
      <c r="B73" s="73" t="s">
        <v>230</v>
      </c>
      <c r="C73" s="218">
        <v>168.1</v>
      </c>
      <c r="D73" s="219">
        <f>$C$73*(100%/12)</f>
        <v>14.008333333333333</v>
      </c>
      <c r="E73" s="311">
        <v>14.01</v>
      </c>
      <c r="F73" s="220">
        <f aca="true" t="shared" si="9" ref="F73:Z73">$C$73*(100%/12)</f>
        <v>14.008333333333333</v>
      </c>
      <c r="G73" s="314">
        <v>14.01</v>
      </c>
      <c r="H73" s="220">
        <f t="shared" si="9"/>
        <v>14.008333333333333</v>
      </c>
      <c r="I73" s="314">
        <v>14.01</v>
      </c>
      <c r="J73" s="220">
        <f t="shared" si="9"/>
        <v>14.008333333333333</v>
      </c>
      <c r="K73" s="314">
        <v>14.01</v>
      </c>
      <c r="L73" s="220">
        <f t="shared" si="9"/>
        <v>14.008333333333333</v>
      </c>
      <c r="M73" s="314">
        <v>14.01</v>
      </c>
      <c r="N73" s="220">
        <f t="shared" si="9"/>
        <v>14.008333333333333</v>
      </c>
      <c r="O73" s="314">
        <v>14.01</v>
      </c>
      <c r="P73" s="220">
        <f t="shared" si="9"/>
        <v>14.008333333333333</v>
      </c>
      <c r="Q73" s="286">
        <v>14.01</v>
      </c>
      <c r="R73" s="220">
        <f t="shared" si="9"/>
        <v>14.008333333333333</v>
      </c>
      <c r="S73" s="286">
        <v>14.01</v>
      </c>
      <c r="T73" s="220">
        <f t="shared" si="9"/>
        <v>14.008333333333333</v>
      </c>
      <c r="U73" s="286">
        <v>14.01</v>
      </c>
      <c r="V73" s="220">
        <f t="shared" si="9"/>
        <v>14.008333333333333</v>
      </c>
      <c r="W73" s="220"/>
      <c r="X73" s="220">
        <f t="shared" si="9"/>
        <v>14.008333333333333</v>
      </c>
      <c r="Y73" s="357"/>
      <c r="Z73" s="218">
        <f t="shared" si="9"/>
        <v>14.008333333333333</v>
      </c>
      <c r="AA73" s="218"/>
      <c r="AB73" s="283">
        <f t="shared" si="2"/>
        <v>168.09999999999994</v>
      </c>
      <c r="AC73" s="75"/>
    </row>
    <row r="74" spans="1:29" s="56" customFormat="1" ht="180.75" thickBot="1">
      <c r="A74" s="137" t="s">
        <v>381</v>
      </c>
      <c r="B74" s="82" t="s">
        <v>244</v>
      </c>
      <c r="C74" s="83">
        <v>6</v>
      </c>
      <c r="D74" s="125"/>
      <c r="E74" s="306"/>
      <c r="F74" s="82"/>
      <c r="G74" s="302"/>
      <c r="H74" s="82"/>
      <c r="I74" s="302"/>
      <c r="J74" s="82"/>
      <c r="K74" s="302"/>
      <c r="L74" s="82"/>
      <c r="M74" s="302"/>
      <c r="N74" s="82"/>
      <c r="O74" s="302"/>
      <c r="P74" s="82"/>
      <c r="Q74" s="286"/>
      <c r="R74" s="82"/>
      <c r="S74" s="286"/>
      <c r="T74" s="82"/>
      <c r="U74" s="286"/>
      <c r="V74" s="82"/>
      <c r="W74" s="82"/>
      <c r="X74" s="82"/>
      <c r="Y74" s="124"/>
      <c r="Z74" s="83">
        <v>6</v>
      </c>
      <c r="AA74" s="83"/>
      <c r="AB74" s="283">
        <f t="shared" si="2"/>
        <v>6</v>
      </c>
      <c r="AC74" s="140" t="s">
        <v>612</v>
      </c>
    </row>
    <row r="75" spans="1:29" s="56" customFormat="1" ht="12" thickBot="1">
      <c r="A75" s="445" t="s">
        <v>245</v>
      </c>
      <c r="B75" s="446"/>
      <c r="C75" s="447"/>
      <c r="D75" s="417"/>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18"/>
      <c r="AC75" s="419"/>
    </row>
    <row r="76" spans="1:29" s="56" customFormat="1" ht="11.25">
      <c r="A76" s="72" t="s">
        <v>246</v>
      </c>
      <c r="B76" s="73" t="s">
        <v>237</v>
      </c>
      <c r="C76" s="218">
        <v>297.1</v>
      </c>
      <c r="D76" s="219">
        <f>$C$76*(100%/12)</f>
        <v>24.758333333333333</v>
      </c>
      <c r="E76" s="311">
        <v>24.76</v>
      </c>
      <c r="F76" s="220">
        <f aca="true" t="shared" si="10" ref="F76:Z76">$C$76*(100%/12)</f>
        <v>24.758333333333333</v>
      </c>
      <c r="G76" s="314">
        <v>24.76</v>
      </c>
      <c r="H76" s="220">
        <f t="shared" si="10"/>
        <v>24.758333333333333</v>
      </c>
      <c r="I76" s="314">
        <v>24.76</v>
      </c>
      <c r="J76" s="220">
        <f t="shared" si="10"/>
        <v>24.758333333333333</v>
      </c>
      <c r="K76" s="314">
        <v>24.76</v>
      </c>
      <c r="L76" s="220">
        <f t="shared" si="10"/>
        <v>24.758333333333333</v>
      </c>
      <c r="M76" s="314">
        <v>24.76</v>
      </c>
      <c r="N76" s="220">
        <f t="shared" si="10"/>
        <v>24.758333333333333</v>
      </c>
      <c r="O76" s="314">
        <v>24.76</v>
      </c>
      <c r="P76" s="220">
        <f t="shared" si="10"/>
        <v>24.758333333333333</v>
      </c>
      <c r="Q76" s="286">
        <v>24.76</v>
      </c>
      <c r="R76" s="220">
        <f t="shared" si="10"/>
        <v>24.758333333333333</v>
      </c>
      <c r="S76" s="286">
        <v>24.76</v>
      </c>
      <c r="T76" s="220">
        <f t="shared" si="10"/>
        <v>24.758333333333333</v>
      </c>
      <c r="U76" s="286">
        <v>24.76</v>
      </c>
      <c r="V76" s="220">
        <f t="shared" si="10"/>
        <v>24.758333333333333</v>
      </c>
      <c r="W76" s="220"/>
      <c r="X76" s="220">
        <f t="shared" si="10"/>
        <v>24.758333333333333</v>
      </c>
      <c r="Y76" s="357"/>
      <c r="Z76" s="218">
        <f t="shared" si="10"/>
        <v>24.758333333333333</v>
      </c>
      <c r="AA76" s="218"/>
      <c r="AB76" s="283">
        <f t="shared" si="2"/>
        <v>297.09999999999997</v>
      </c>
      <c r="AC76" s="75"/>
    </row>
    <row r="77" spans="1:29" s="56" customFormat="1" ht="22.5">
      <c r="A77" s="76" t="s">
        <v>368</v>
      </c>
      <c r="B77" s="77" t="s">
        <v>342</v>
      </c>
      <c r="C77" s="221">
        <v>1</v>
      </c>
      <c r="D77" s="222"/>
      <c r="E77" s="312"/>
      <c r="F77" s="223"/>
      <c r="G77" s="315">
        <v>1</v>
      </c>
      <c r="H77" s="223">
        <v>0.8</v>
      </c>
      <c r="I77" s="315"/>
      <c r="J77" s="223"/>
      <c r="K77" s="315"/>
      <c r="L77" s="223"/>
      <c r="M77" s="315"/>
      <c r="N77" s="223">
        <v>0.2</v>
      </c>
      <c r="O77" s="315"/>
      <c r="P77" s="223"/>
      <c r="Q77" s="286"/>
      <c r="R77" s="223"/>
      <c r="S77" s="286"/>
      <c r="T77" s="223"/>
      <c r="U77" s="286"/>
      <c r="V77" s="223"/>
      <c r="W77" s="223"/>
      <c r="X77" s="223"/>
      <c r="Y77" s="355"/>
      <c r="Z77" s="221"/>
      <c r="AA77" s="221"/>
      <c r="AB77" s="283">
        <f t="shared" si="2"/>
        <v>1</v>
      </c>
      <c r="AC77" s="376" t="s">
        <v>561</v>
      </c>
    </row>
    <row r="78" spans="1:29" s="56" customFormat="1" ht="23.25" thickBot="1">
      <c r="A78" s="81" t="s">
        <v>247</v>
      </c>
      <c r="B78" s="82" t="s">
        <v>342</v>
      </c>
      <c r="C78" s="83">
        <v>1</v>
      </c>
      <c r="D78" s="125"/>
      <c r="E78" s="306">
        <v>0.8</v>
      </c>
      <c r="F78" s="82"/>
      <c r="G78" s="302">
        <v>0.2</v>
      </c>
      <c r="H78" s="82">
        <v>0.8</v>
      </c>
      <c r="I78" s="302"/>
      <c r="J78" s="82"/>
      <c r="K78" s="302"/>
      <c r="L78" s="82"/>
      <c r="M78" s="302"/>
      <c r="N78" s="82">
        <v>0.2</v>
      </c>
      <c r="O78" s="302"/>
      <c r="P78" s="82"/>
      <c r="Q78" s="286"/>
      <c r="R78" s="82"/>
      <c r="S78" s="286"/>
      <c r="T78" s="82"/>
      <c r="U78" s="286"/>
      <c r="V78" s="82"/>
      <c r="W78" s="82"/>
      <c r="X78" s="82"/>
      <c r="Y78" s="124"/>
      <c r="Z78" s="83"/>
      <c r="AA78" s="83"/>
      <c r="AB78" s="283">
        <f t="shared" si="2"/>
        <v>1</v>
      </c>
      <c r="AC78" s="377" t="s">
        <v>561</v>
      </c>
    </row>
    <row r="79" spans="1:29" s="56" customFormat="1" ht="12" thickBot="1">
      <c r="A79" s="445" t="s">
        <v>248</v>
      </c>
      <c r="B79" s="446"/>
      <c r="C79" s="447"/>
      <c r="D79" s="417"/>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9"/>
    </row>
    <row r="80" spans="1:29" s="56" customFormat="1" ht="22.5">
      <c r="A80" s="72" t="s">
        <v>249</v>
      </c>
      <c r="B80" s="73" t="s">
        <v>342</v>
      </c>
      <c r="C80" s="74">
        <v>0.41</v>
      </c>
      <c r="D80" s="134"/>
      <c r="E80" s="317"/>
      <c r="F80" s="135"/>
      <c r="G80" s="319"/>
      <c r="H80" s="135">
        <v>0.1</v>
      </c>
      <c r="I80" s="319"/>
      <c r="J80" s="135"/>
      <c r="K80" s="319"/>
      <c r="L80" s="135"/>
      <c r="M80" s="319"/>
      <c r="N80" s="135">
        <v>0.1</v>
      </c>
      <c r="O80" s="319"/>
      <c r="P80" s="135"/>
      <c r="Q80" s="286"/>
      <c r="R80" s="135"/>
      <c r="S80" s="286"/>
      <c r="T80" s="135">
        <v>0.1</v>
      </c>
      <c r="U80" s="286">
        <v>0.14</v>
      </c>
      <c r="V80" s="135"/>
      <c r="W80" s="135"/>
      <c r="X80" s="135"/>
      <c r="Y80" s="358"/>
      <c r="Z80" s="136">
        <v>0.11</v>
      </c>
      <c r="AA80" s="136"/>
      <c r="AB80" s="283">
        <f t="shared" si="2"/>
        <v>0.41000000000000003</v>
      </c>
      <c r="AC80" s="128" t="s">
        <v>613</v>
      </c>
    </row>
    <row r="81" spans="1:29" s="56" customFormat="1" ht="22.5">
      <c r="A81" s="76" t="s">
        <v>462</v>
      </c>
      <c r="B81" s="77" t="s">
        <v>230</v>
      </c>
      <c r="C81" s="221">
        <v>3.21</v>
      </c>
      <c r="D81" s="222"/>
      <c r="E81" s="312">
        <v>0.4</v>
      </c>
      <c r="F81" s="223"/>
      <c r="G81" s="315">
        <v>0.31</v>
      </c>
      <c r="H81" s="223">
        <v>0.85</v>
      </c>
      <c r="I81" s="315">
        <v>0.22</v>
      </c>
      <c r="J81" s="223"/>
      <c r="K81" s="315"/>
      <c r="L81" s="223"/>
      <c r="M81" s="315"/>
      <c r="N81" s="223">
        <v>0.9</v>
      </c>
      <c r="O81" s="315">
        <v>0.89</v>
      </c>
      <c r="P81" s="223"/>
      <c r="Q81" s="286">
        <v>0.27</v>
      </c>
      <c r="R81" s="223"/>
      <c r="S81" s="286">
        <v>0.23</v>
      </c>
      <c r="T81" s="223">
        <v>0.9</v>
      </c>
      <c r="U81" s="286">
        <v>0.25</v>
      </c>
      <c r="V81" s="223"/>
      <c r="W81" s="223"/>
      <c r="X81" s="223"/>
      <c r="Y81" s="355"/>
      <c r="Z81" s="221">
        <v>0.56</v>
      </c>
      <c r="AA81" s="221"/>
      <c r="AB81" s="283">
        <f t="shared" si="2"/>
        <v>3.21</v>
      </c>
      <c r="AC81" s="79" t="s">
        <v>614</v>
      </c>
    </row>
    <row r="82" spans="1:29" s="56" customFormat="1" ht="11.25">
      <c r="A82" s="76" t="s">
        <v>352</v>
      </c>
      <c r="B82" s="77" t="s">
        <v>342</v>
      </c>
      <c r="C82" s="78">
        <v>1</v>
      </c>
      <c r="D82" s="129"/>
      <c r="E82" s="318"/>
      <c r="F82" s="130"/>
      <c r="G82" s="320"/>
      <c r="H82" s="130"/>
      <c r="I82" s="320"/>
      <c r="J82" s="77">
        <v>0</v>
      </c>
      <c r="K82" s="304"/>
      <c r="L82" s="77">
        <v>0</v>
      </c>
      <c r="M82" s="304"/>
      <c r="N82" s="77"/>
      <c r="O82" s="304">
        <v>0.1</v>
      </c>
      <c r="P82" s="77"/>
      <c r="Q82" s="286">
        <v>0.02</v>
      </c>
      <c r="R82" s="77"/>
      <c r="S82" s="286">
        <v>0.1</v>
      </c>
      <c r="T82" s="77">
        <v>0.5</v>
      </c>
      <c r="U82" s="286">
        <v>0.28</v>
      </c>
      <c r="V82" s="77"/>
      <c r="W82" s="77"/>
      <c r="X82" s="77"/>
      <c r="Y82" s="120"/>
      <c r="Z82" s="78">
        <v>0.5</v>
      </c>
      <c r="AA82" s="78"/>
      <c r="AB82" s="283">
        <f t="shared" si="2"/>
        <v>1</v>
      </c>
      <c r="AC82" s="442" t="s">
        <v>615</v>
      </c>
    </row>
    <row r="83" spans="1:29" s="56" customFormat="1" ht="11.25">
      <c r="A83" s="76" t="s">
        <v>353</v>
      </c>
      <c r="B83" s="77" t="s">
        <v>342</v>
      </c>
      <c r="C83" s="78">
        <v>1</v>
      </c>
      <c r="D83" s="129"/>
      <c r="E83" s="318"/>
      <c r="F83" s="130"/>
      <c r="G83" s="320"/>
      <c r="H83" s="130"/>
      <c r="I83" s="320"/>
      <c r="J83" s="77"/>
      <c r="K83" s="304"/>
      <c r="L83" s="77">
        <v>0</v>
      </c>
      <c r="M83" s="304"/>
      <c r="N83" s="77"/>
      <c r="O83" s="304">
        <v>0.1</v>
      </c>
      <c r="P83" s="77"/>
      <c r="Q83" s="286">
        <v>0.02</v>
      </c>
      <c r="R83" s="77"/>
      <c r="S83" s="286">
        <v>0.1</v>
      </c>
      <c r="T83" s="77">
        <v>0.5</v>
      </c>
      <c r="U83" s="286">
        <v>0.28</v>
      </c>
      <c r="V83" s="77"/>
      <c r="W83" s="77"/>
      <c r="X83" s="77"/>
      <c r="Y83" s="120"/>
      <c r="Z83" s="78">
        <v>0.5</v>
      </c>
      <c r="AA83" s="78"/>
      <c r="AB83" s="283">
        <f t="shared" si="2"/>
        <v>1</v>
      </c>
      <c r="AC83" s="443"/>
    </row>
    <row r="84" spans="1:29" s="56" customFormat="1" ht="11.25">
      <c r="A84" s="76" t="s">
        <v>250</v>
      </c>
      <c r="B84" s="77" t="s">
        <v>342</v>
      </c>
      <c r="C84" s="78">
        <v>1</v>
      </c>
      <c r="D84" s="129"/>
      <c r="E84" s="318"/>
      <c r="F84" s="130"/>
      <c r="G84" s="320"/>
      <c r="H84" s="130"/>
      <c r="I84" s="320"/>
      <c r="J84" s="77"/>
      <c r="K84" s="304"/>
      <c r="L84" s="77">
        <v>0</v>
      </c>
      <c r="M84" s="304"/>
      <c r="N84" s="77"/>
      <c r="O84" s="304">
        <v>0.1</v>
      </c>
      <c r="P84" s="77"/>
      <c r="Q84" s="286"/>
      <c r="R84" s="77"/>
      <c r="S84" s="286"/>
      <c r="T84" s="77">
        <v>0.5</v>
      </c>
      <c r="U84" s="286"/>
      <c r="V84" s="77"/>
      <c r="W84" s="77"/>
      <c r="X84" s="77"/>
      <c r="Y84" s="120"/>
      <c r="Z84" s="78">
        <v>0.5</v>
      </c>
      <c r="AA84" s="78"/>
      <c r="AB84" s="283">
        <f t="shared" si="2"/>
        <v>1</v>
      </c>
      <c r="AC84" s="444"/>
    </row>
    <row r="85" spans="1:29" s="56" customFormat="1" ht="33.75">
      <c r="A85" s="76" t="s">
        <v>251</v>
      </c>
      <c r="B85" s="77" t="s">
        <v>230</v>
      </c>
      <c r="C85" s="221">
        <v>23</v>
      </c>
      <c r="D85" s="222"/>
      <c r="E85" s="312">
        <v>1.93</v>
      </c>
      <c r="F85" s="223"/>
      <c r="G85" s="315">
        <v>1.05</v>
      </c>
      <c r="H85" s="223">
        <v>5</v>
      </c>
      <c r="I85" s="315">
        <v>1</v>
      </c>
      <c r="J85" s="223"/>
      <c r="K85" s="315"/>
      <c r="L85" s="223"/>
      <c r="M85" s="315"/>
      <c r="N85" s="223">
        <v>6</v>
      </c>
      <c r="O85" s="315">
        <v>11.15</v>
      </c>
      <c r="P85" s="223"/>
      <c r="Q85" s="286">
        <v>2.2</v>
      </c>
      <c r="R85" s="223"/>
      <c r="S85" s="286">
        <v>1.89</v>
      </c>
      <c r="T85" s="223">
        <v>6</v>
      </c>
      <c r="U85" s="286">
        <v>1.4</v>
      </c>
      <c r="V85" s="223"/>
      <c r="W85" s="223"/>
      <c r="X85" s="223"/>
      <c r="Y85" s="355"/>
      <c r="Z85" s="221">
        <v>6</v>
      </c>
      <c r="AA85" s="221"/>
      <c r="AB85" s="283">
        <f t="shared" si="2"/>
        <v>23</v>
      </c>
      <c r="AC85" s="139" t="s">
        <v>616</v>
      </c>
    </row>
    <row r="86" spans="1:29" s="56" customFormat="1" ht="22.5">
      <c r="A86" s="76" t="s">
        <v>252</v>
      </c>
      <c r="B86" s="77" t="s">
        <v>230</v>
      </c>
      <c r="C86" s="221">
        <v>11.6</v>
      </c>
      <c r="D86" s="222"/>
      <c r="E86" s="312">
        <v>11</v>
      </c>
      <c r="F86" s="223"/>
      <c r="G86" s="315"/>
      <c r="H86" s="223">
        <v>6</v>
      </c>
      <c r="I86" s="315"/>
      <c r="J86" s="223"/>
      <c r="K86" s="315"/>
      <c r="L86" s="223"/>
      <c r="M86" s="315"/>
      <c r="N86" s="223">
        <v>5.6</v>
      </c>
      <c r="O86" s="315">
        <v>0.6</v>
      </c>
      <c r="P86" s="223"/>
      <c r="Q86" s="286"/>
      <c r="R86" s="223"/>
      <c r="S86" s="286"/>
      <c r="T86" s="223"/>
      <c r="U86" s="286"/>
      <c r="V86" s="228"/>
      <c r="W86" s="228"/>
      <c r="X86" s="228"/>
      <c r="Y86" s="359"/>
      <c r="Z86" s="221"/>
      <c r="AA86" s="221"/>
      <c r="AB86" s="283">
        <f t="shared" si="2"/>
        <v>11.6</v>
      </c>
      <c r="AC86" s="79"/>
    </row>
    <row r="87" spans="1:29" s="56" customFormat="1" ht="11.25">
      <c r="A87" s="76" t="s">
        <v>253</v>
      </c>
      <c r="B87" s="77" t="s">
        <v>342</v>
      </c>
      <c r="C87" s="78">
        <v>1</v>
      </c>
      <c r="D87" s="80">
        <v>0.25</v>
      </c>
      <c r="E87" s="299"/>
      <c r="F87" s="77">
        <v>0.25</v>
      </c>
      <c r="G87" s="304">
        <v>1</v>
      </c>
      <c r="H87" s="77">
        <v>0.25</v>
      </c>
      <c r="I87" s="304"/>
      <c r="J87" s="77">
        <v>0.25</v>
      </c>
      <c r="K87" s="304"/>
      <c r="L87" s="77">
        <v>0</v>
      </c>
      <c r="M87" s="304"/>
      <c r="N87" s="77">
        <v>0</v>
      </c>
      <c r="O87" s="304"/>
      <c r="P87" s="77">
        <v>0</v>
      </c>
      <c r="Q87" s="286"/>
      <c r="R87" s="77">
        <v>0</v>
      </c>
      <c r="S87" s="286"/>
      <c r="T87" s="77">
        <v>0</v>
      </c>
      <c r="U87" s="286"/>
      <c r="V87" s="77">
        <v>0</v>
      </c>
      <c r="W87" s="77"/>
      <c r="X87" s="77">
        <v>0</v>
      </c>
      <c r="Y87" s="120"/>
      <c r="Z87" s="78">
        <v>0</v>
      </c>
      <c r="AA87" s="78"/>
      <c r="AB87" s="283">
        <f t="shared" si="2"/>
        <v>1</v>
      </c>
      <c r="AC87" s="79"/>
    </row>
    <row r="88" spans="1:29" s="56" customFormat="1" ht="12" thickBot="1">
      <c r="A88" s="81" t="s">
        <v>446</v>
      </c>
      <c r="B88" s="82" t="s">
        <v>230</v>
      </c>
      <c r="C88" s="224">
        <v>270.1</v>
      </c>
      <c r="D88" s="225">
        <f>270.1*(100%/12)</f>
        <v>22.508333333333333</v>
      </c>
      <c r="E88" s="313">
        <v>22.51</v>
      </c>
      <c r="F88" s="226">
        <f aca="true" t="shared" si="11" ref="F88:Z88">270.1*(100%/12)</f>
        <v>22.508333333333333</v>
      </c>
      <c r="G88" s="316">
        <v>22.51</v>
      </c>
      <c r="H88" s="226">
        <f t="shared" si="11"/>
        <v>22.508333333333333</v>
      </c>
      <c r="I88" s="316">
        <v>22.51</v>
      </c>
      <c r="J88" s="226">
        <f t="shared" si="11"/>
        <v>22.508333333333333</v>
      </c>
      <c r="K88" s="316">
        <v>22.51</v>
      </c>
      <c r="L88" s="226">
        <f t="shared" si="11"/>
        <v>22.508333333333333</v>
      </c>
      <c r="M88" s="316">
        <v>22.51</v>
      </c>
      <c r="N88" s="226">
        <f t="shared" si="11"/>
        <v>22.508333333333333</v>
      </c>
      <c r="O88" s="316">
        <v>22.51</v>
      </c>
      <c r="P88" s="226">
        <f t="shared" si="11"/>
        <v>22.508333333333333</v>
      </c>
      <c r="Q88" s="286">
        <v>22.51</v>
      </c>
      <c r="R88" s="226">
        <f t="shared" si="11"/>
        <v>22.508333333333333</v>
      </c>
      <c r="S88" s="286">
        <v>22.51</v>
      </c>
      <c r="T88" s="226">
        <f t="shared" si="11"/>
        <v>22.508333333333333</v>
      </c>
      <c r="U88" s="286">
        <v>22.51</v>
      </c>
      <c r="V88" s="226">
        <f t="shared" si="11"/>
        <v>22.508333333333333</v>
      </c>
      <c r="W88" s="226"/>
      <c r="X88" s="226">
        <f t="shared" si="11"/>
        <v>22.508333333333333</v>
      </c>
      <c r="Y88" s="356"/>
      <c r="Z88" s="224">
        <f t="shared" si="11"/>
        <v>22.508333333333333</v>
      </c>
      <c r="AA88" s="224"/>
      <c r="AB88" s="283">
        <f t="shared" si="2"/>
        <v>270.09999999999997</v>
      </c>
      <c r="AC88" s="84"/>
    </row>
    <row r="89" spans="1:29" s="56" customFormat="1" ht="12" thickBot="1">
      <c r="A89" s="445" t="s">
        <v>254</v>
      </c>
      <c r="B89" s="446"/>
      <c r="C89" s="447"/>
      <c r="D89" s="417"/>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9"/>
    </row>
    <row r="90" spans="1:29" s="56" customFormat="1" ht="45">
      <c r="A90" s="72" t="s">
        <v>354</v>
      </c>
      <c r="B90" s="73" t="s">
        <v>343</v>
      </c>
      <c r="C90" s="218">
        <v>1.8</v>
      </c>
      <c r="D90" s="219"/>
      <c r="E90" s="311"/>
      <c r="F90" s="220"/>
      <c r="G90" s="314"/>
      <c r="H90" s="220"/>
      <c r="I90" s="314"/>
      <c r="J90" s="220"/>
      <c r="K90" s="314"/>
      <c r="L90" s="220"/>
      <c r="M90" s="314"/>
      <c r="N90" s="220">
        <v>1</v>
      </c>
      <c r="O90" s="314"/>
      <c r="P90" s="220"/>
      <c r="Q90" s="286"/>
      <c r="R90" s="220"/>
      <c r="S90" s="286"/>
      <c r="T90" s="220">
        <v>0.5</v>
      </c>
      <c r="U90" s="286"/>
      <c r="V90" s="220"/>
      <c r="W90" s="220"/>
      <c r="X90" s="220"/>
      <c r="Y90" s="357"/>
      <c r="Z90" s="218">
        <v>0.3</v>
      </c>
      <c r="AA90" s="218"/>
      <c r="AB90" s="283">
        <f t="shared" si="2"/>
        <v>1.8</v>
      </c>
      <c r="AC90" s="128" t="s">
        <v>617</v>
      </c>
    </row>
    <row r="91" spans="1:29" s="56" customFormat="1" ht="67.5">
      <c r="A91" s="76" t="s">
        <v>355</v>
      </c>
      <c r="B91" s="77" t="s">
        <v>343</v>
      </c>
      <c r="C91" s="221">
        <v>7</v>
      </c>
      <c r="D91" s="222"/>
      <c r="E91" s="312"/>
      <c r="F91" s="223"/>
      <c r="G91" s="315"/>
      <c r="H91" s="223">
        <v>1</v>
      </c>
      <c r="I91" s="315"/>
      <c r="J91" s="223"/>
      <c r="K91" s="315">
        <v>1</v>
      </c>
      <c r="L91" s="223"/>
      <c r="M91" s="315">
        <v>1</v>
      </c>
      <c r="N91" s="223">
        <v>2</v>
      </c>
      <c r="O91" s="315">
        <v>1.3</v>
      </c>
      <c r="P91" s="223"/>
      <c r="Q91" s="286">
        <v>2</v>
      </c>
      <c r="R91" s="223"/>
      <c r="S91" s="286">
        <v>0.2</v>
      </c>
      <c r="T91" s="223">
        <v>2</v>
      </c>
      <c r="U91" s="286">
        <v>1</v>
      </c>
      <c r="V91" s="223"/>
      <c r="W91" s="223"/>
      <c r="X91" s="223"/>
      <c r="Y91" s="355"/>
      <c r="Z91" s="221">
        <v>2</v>
      </c>
      <c r="AA91" s="221"/>
      <c r="AB91" s="283">
        <f t="shared" si="2"/>
        <v>7</v>
      </c>
      <c r="AC91" s="139" t="s">
        <v>654</v>
      </c>
    </row>
    <row r="92" spans="1:29" s="56" customFormat="1" ht="45">
      <c r="A92" s="76" t="s">
        <v>461</v>
      </c>
      <c r="B92" s="77" t="s">
        <v>342</v>
      </c>
      <c r="C92" s="232">
        <v>5</v>
      </c>
      <c r="D92" s="233"/>
      <c r="E92" s="321"/>
      <c r="F92" s="234"/>
      <c r="G92" s="322"/>
      <c r="H92" s="234"/>
      <c r="I92" s="322"/>
      <c r="J92" s="234"/>
      <c r="K92" s="322"/>
      <c r="L92" s="234"/>
      <c r="M92" s="322"/>
      <c r="N92" s="234"/>
      <c r="O92" s="322"/>
      <c r="P92" s="234"/>
      <c r="Q92" s="286"/>
      <c r="R92" s="234"/>
      <c r="S92" s="286"/>
      <c r="T92" s="234">
        <v>2</v>
      </c>
      <c r="U92" s="286"/>
      <c r="V92" s="234"/>
      <c r="W92" s="234"/>
      <c r="X92" s="234"/>
      <c r="Y92" s="360"/>
      <c r="Z92" s="232">
        <v>3</v>
      </c>
      <c r="AA92" s="232"/>
      <c r="AB92" s="283">
        <f t="shared" si="2"/>
        <v>5</v>
      </c>
      <c r="AC92" s="139" t="s">
        <v>618</v>
      </c>
    </row>
    <row r="93" spans="1:29" s="56" customFormat="1" ht="12" thickBot="1">
      <c r="A93" s="81" t="s">
        <v>447</v>
      </c>
      <c r="B93" s="82" t="s">
        <v>230</v>
      </c>
      <c r="C93" s="224">
        <v>388.82</v>
      </c>
      <c r="D93" s="225">
        <f>$C93*(100%/12)</f>
        <v>32.401666666666664</v>
      </c>
      <c r="E93" s="313">
        <v>32.4</v>
      </c>
      <c r="F93" s="226">
        <f aca="true" t="shared" si="12" ref="F93:Z93">$C93*(100%/12)</f>
        <v>32.401666666666664</v>
      </c>
      <c r="G93" s="316">
        <v>32.4</v>
      </c>
      <c r="H93" s="226">
        <f t="shared" si="12"/>
        <v>32.401666666666664</v>
      </c>
      <c r="I93" s="316">
        <v>32.4</v>
      </c>
      <c r="J93" s="226">
        <f t="shared" si="12"/>
        <v>32.401666666666664</v>
      </c>
      <c r="K93" s="316">
        <v>32.4</v>
      </c>
      <c r="L93" s="226">
        <f t="shared" si="12"/>
        <v>32.401666666666664</v>
      </c>
      <c r="M93" s="316">
        <v>32.4</v>
      </c>
      <c r="N93" s="226">
        <f t="shared" si="12"/>
        <v>32.401666666666664</v>
      </c>
      <c r="O93" s="316">
        <v>32.4</v>
      </c>
      <c r="P93" s="226">
        <f t="shared" si="12"/>
        <v>32.401666666666664</v>
      </c>
      <c r="Q93" s="286">
        <v>32.4</v>
      </c>
      <c r="R93" s="226">
        <f t="shared" si="12"/>
        <v>32.401666666666664</v>
      </c>
      <c r="S93" s="286">
        <v>32.4</v>
      </c>
      <c r="T93" s="226">
        <f t="shared" si="12"/>
        <v>32.401666666666664</v>
      </c>
      <c r="U93" s="286">
        <v>32.4</v>
      </c>
      <c r="V93" s="226">
        <f t="shared" si="12"/>
        <v>32.401666666666664</v>
      </c>
      <c r="W93" s="226"/>
      <c r="X93" s="226">
        <f t="shared" si="12"/>
        <v>32.401666666666664</v>
      </c>
      <c r="Y93" s="356"/>
      <c r="Z93" s="224">
        <f t="shared" si="12"/>
        <v>32.401666666666664</v>
      </c>
      <c r="AA93" s="224"/>
      <c r="AB93" s="283">
        <f t="shared" si="2"/>
        <v>388.8199999999999</v>
      </c>
      <c r="AC93" s="84"/>
    </row>
    <row r="94" spans="1:29" s="56" customFormat="1" ht="12" thickBot="1">
      <c r="A94" s="445" t="s">
        <v>255</v>
      </c>
      <c r="B94" s="446"/>
      <c r="C94" s="447"/>
      <c r="D94" s="417"/>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9"/>
    </row>
    <row r="95" spans="1:29" s="56" customFormat="1" ht="11.25">
      <c r="A95" s="72" t="s">
        <v>256</v>
      </c>
      <c r="B95" s="73" t="s">
        <v>230</v>
      </c>
      <c r="C95" s="218">
        <v>1.2</v>
      </c>
      <c r="D95" s="219">
        <v>1.2</v>
      </c>
      <c r="E95" s="311"/>
      <c r="F95" s="220"/>
      <c r="G95" s="314">
        <v>1.2</v>
      </c>
      <c r="H95" s="220"/>
      <c r="I95" s="314"/>
      <c r="J95" s="220"/>
      <c r="K95" s="314"/>
      <c r="L95" s="220"/>
      <c r="M95" s="314"/>
      <c r="N95" s="220"/>
      <c r="O95" s="314"/>
      <c r="P95" s="220"/>
      <c r="Q95" s="286"/>
      <c r="R95" s="220"/>
      <c r="S95" s="286"/>
      <c r="T95" s="220"/>
      <c r="U95" s="286"/>
      <c r="V95" s="220"/>
      <c r="W95" s="220"/>
      <c r="X95" s="220"/>
      <c r="Y95" s="357"/>
      <c r="Z95" s="218"/>
      <c r="AA95" s="218"/>
      <c r="AB95" s="283">
        <f t="shared" si="2"/>
        <v>1.2</v>
      </c>
      <c r="AC95" s="75"/>
    </row>
    <row r="96" spans="1:29" s="56" customFormat="1" ht="23.25" thickBot="1">
      <c r="A96" s="81" t="s">
        <v>257</v>
      </c>
      <c r="B96" s="82" t="s">
        <v>230</v>
      </c>
      <c r="C96" s="224">
        <v>3</v>
      </c>
      <c r="D96" s="225"/>
      <c r="E96" s="313"/>
      <c r="F96" s="226"/>
      <c r="G96" s="316"/>
      <c r="H96" s="226"/>
      <c r="I96" s="316"/>
      <c r="J96" s="226"/>
      <c r="K96" s="316">
        <v>0.6</v>
      </c>
      <c r="L96" s="226"/>
      <c r="M96" s="316">
        <v>0.6</v>
      </c>
      <c r="N96" s="226"/>
      <c r="O96" s="316">
        <v>0.6</v>
      </c>
      <c r="P96" s="226"/>
      <c r="Q96" s="286"/>
      <c r="R96" s="226"/>
      <c r="S96" s="286">
        <v>0.4</v>
      </c>
      <c r="T96" s="226"/>
      <c r="U96" s="286">
        <v>0.4</v>
      </c>
      <c r="V96" s="226">
        <v>1</v>
      </c>
      <c r="W96" s="226"/>
      <c r="X96" s="226">
        <v>1</v>
      </c>
      <c r="Y96" s="356"/>
      <c r="Z96" s="224">
        <v>1</v>
      </c>
      <c r="AA96" s="224"/>
      <c r="AB96" s="283">
        <f t="shared" si="2"/>
        <v>3</v>
      </c>
      <c r="AC96" s="140" t="s">
        <v>649</v>
      </c>
    </row>
    <row r="97" spans="1:29" s="56" customFormat="1" ht="12" thickBot="1">
      <c r="A97" s="445" t="s">
        <v>258</v>
      </c>
      <c r="B97" s="446"/>
      <c r="C97" s="447"/>
      <c r="D97" s="417"/>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18"/>
      <c r="AC97" s="419"/>
    </row>
    <row r="98" spans="1:29" s="56" customFormat="1" ht="123.75">
      <c r="A98" s="72" t="s">
        <v>356</v>
      </c>
      <c r="B98" s="73" t="s">
        <v>230</v>
      </c>
      <c r="C98" s="218">
        <v>11.18</v>
      </c>
      <c r="D98" s="219"/>
      <c r="E98" s="311"/>
      <c r="F98" s="220"/>
      <c r="G98" s="314">
        <v>0.74</v>
      </c>
      <c r="H98" s="220"/>
      <c r="I98" s="314"/>
      <c r="J98" s="220"/>
      <c r="K98" s="314"/>
      <c r="L98" s="220"/>
      <c r="M98" s="314"/>
      <c r="N98" s="220"/>
      <c r="O98" s="314"/>
      <c r="P98" s="220"/>
      <c r="Q98" s="286"/>
      <c r="R98" s="220"/>
      <c r="S98" s="286"/>
      <c r="T98" s="220">
        <v>2.9</v>
      </c>
      <c r="U98" s="286"/>
      <c r="V98" s="220"/>
      <c r="W98" s="220"/>
      <c r="X98" s="220"/>
      <c r="Y98" s="357"/>
      <c r="Z98" s="218">
        <v>8.28</v>
      </c>
      <c r="AA98" s="218"/>
      <c r="AB98" s="283">
        <f t="shared" si="2"/>
        <v>11.18</v>
      </c>
      <c r="AC98" s="378" t="s">
        <v>619</v>
      </c>
    </row>
    <row r="99" spans="1:29" s="56" customFormat="1" ht="11.25">
      <c r="A99" s="76" t="s">
        <v>437</v>
      </c>
      <c r="B99" s="77" t="s">
        <v>230</v>
      </c>
      <c r="C99" s="221">
        <v>200.5</v>
      </c>
      <c r="D99" s="222">
        <f>$C$99*(100%/12)</f>
        <v>16.708333333333332</v>
      </c>
      <c r="E99" s="312">
        <v>16.71</v>
      </c>
      <c r="F99" s="223">
        <f aca="true" t="shared" si="13" ref="F99:Z99">$C$99*(100%/12)</f>
        <v>16.708333333333332</v>
      </c>
      <c r="G99" s="315">
        <v>16.71</v>
      </c>
      <c r="H99" s="223">
        <f t="shared" si="13"/>
        <v>16.708333333333332</v>
      </c>
      <c r="I99" s="315">
        <v>16.71</v>
      </c>
      <c r="J99" s="223">
        <f t="shared" si="13"/>
        <v>16.708333333333332</v>
      </c>
      <c r="K99" s="315">
        <v>16.71</v>
      </c>
      <c r="L99" s="223">
        <f t="shared" si="13"/>
        <v>16.708333333333332</v>
      </c>
      <c r="M99" s="315">
        <v>16.71</v>
      </c>
      <c r="N99" s="223">
        <f t="shared" si="13"/>
        <v>16.708333333333332</v>
      </c>
      <c r="O99" s="315">
        <v>16.71</v>
      </c>
      <c r="P99" s="223">
        <f t="shared" si="13"/>
        <v>16.708333333333332</v>
      </c>
      <c r="Q99" s="286">
        <v>16.71</v>
      </c>
      <c r="R99" s="223">
        <f t="shared" si="13"/>
        <v>16.708333333333332</v>
      </c>
      <c r="S99" s="286">
        <v>16.71</v>
      </c>
      <c r="T99" s="223">
        <f t="shared" si="13"/>
        <v>16.708333333333332</v>
      </c>
      <c r="U99" s="286">
        <v>16.71</v>
      </c>
      <c r="V99" s="223">
        <f t="shared" si="13"/>
        <v>16.708333333333332</v>
      </c>
      <c r="W99" s="223"/>
      <c r="X99" s="223">
        <f t="shared" si="13"/>
        <v>16.708333333333332</v>
      </c>
      <c r="Y99" s="355"/>
      <c r="Z99" s="221">
        <f t="shared" si="13"/>
        <v>16.708333333333332</v>
      </c>
      <c r="AA99" s="221"/>
      <c r="AB99" s="283">
        <f t="shared" si="2"/>
        <v>200.50000000000003</v>
      </c>
      <c r="AC99" s="79"/>
    </row>
    <row r="100" spans="1:29" s="56" customFormat="1" ht="12" thickBot="1">
      <c r="A100" s="81" t="s">
        <v>259</v>
      </c>
      <c r="B100" s="82" t="s">
        <v>230</v>
      </c>
      <c r="C100" s="224">
        <v>15.12</v>
      </c>
      <c r="D100" s="225">
        <v>0</v>
      </c>
      <c r="E100" s="313">
        <v>0.28</v>
      </c>
      <c r="F100" s="226">
        <v>0</v>
      </c>
      <c r="G100" s="316">
        <v>0.4</v>
      </c>
      <c r="H100" s="226">
        <v>0</v>
      </c>
      <c r="I100" s="316"/>
      <c r="J100" s="226">
        <v>0</v>
      </c>
      <c r="K100" s="316"/>
      <c r="L100" s="226"/>
      <c r="M100" s="316"/>
      <c r="N100" s="226"/>
      <c r="O100" s="316"/>
      <c r="P100" s="226"/>
      <c r="Q100" s="286"/>
      <c r="R100" s="226"/>
      <c r="S100" s="286"/>
      <c r="T100" s="226">
        <v>3.88</v>
      </c>
      <c r="U100" s="286"/>
      <c r="V100" s="226"/>
      <c r="W100" s="226"/>
      <c r="X100" s="226"/>
      <c r="Y100" s="356"/>
      <c r="Z100" s="224">
        <v>11.24</v>
      </c>
      <c r="AA100" s="224"/>
      <c r="AB100" s="283">
        <f t="shared" si="2"/>
        <v>15.120000000000001</v>
      </c>
      <c r="AC100" s="84"/>
    </row>
    <row r="101" spans="1:29" s="56" customFormat="1" ht="12" thickBot="1">
      <c r="A101" s="445" t="s">
        <v>260</v>
      </c>
      <c r="B101" s="446"/>
      <c r="C101" s="447"/>
      <c r="D101" s="417"/>
      <c r="E101" s="418"/>
      <c r="F101" s="418"/>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9"/>
    </row>
    <row r="102" spans="1:29" s="56" customFormat="1" ht="11.25">
      <c r="A102" s="72" t="s">
        <v>261</v>
      </c>
      <c r="B102" s="73" t="s">
        <v>230</v>
      </c>
      <c r="C102" s="218">
        <v>7.5</v>
      </c>
      <c r="D102" s="219"/>
      <c r="E102" s="311">
        <v>1.1</v>
      </c>
      <c r="F102" s="220"/>
      <c r="G102" s="314">
        <v>0.8</v>
      </c>
      <c r="H102" s="220"/>
      <c r="I102" s="314">
        <v>1</v>
      </c>
      <c r="J102" s="220"/>
      <c r="K102" s="314"/>
      <c r="L102" s="220"/>
      <c r="M102" s="314"/>
      <c r="N102" s="220">
        <v>7.5</v>
      </c>
      <c r="O102" s="314">
        <v>1.7</v>
      </c>
      <c r="P102" s="220"/>
      <c r="Q102" s="286">
        <v>1.65</v>
      </c>
      <c r="R102" s="220"/>
      <c r="S102" s="286"/>
      <c r="T102" s="220"/>
      <c r="U102" s="286"/>
      <c r="V102" s="220"/>
      <c r="W102" s="220"/>
      <c r="X102" s="220"/>
      <c r="Y102" s="357"/>
      <c r="Z102" s="218"/>
      <c r="AA102" s="218"/>
      <c r="AB102" s="283">
        <f t="shared" si="2"/>
        <v>7.5</v>
      </c>
      <c r="AC102" s="128"/>
    </row>
    <row r="103" spans="1:29" s="56" customFormat="1" ht="11.25">
      <c r="A103" s="76" t="s">
        <v>262</v>
      </c>
      <c r="B103" s="77" t="s">
        <v>230</v>
      </c>
      <c r="C103" s="221">
        <v>12</v>
      </c>
      <c r="D103" s="222"/>
      <c r="E103" s="312">
        <v>0.8</v>
      </c>
      <c r="F103" s="223"/>
      <c r="G103" s="315">
        <v>1</v>
      </c>
      <c r="H103" s="223"/>
      <c r="I103" s="315">
        <v>1.1</v>
      </c>
      <c r="J103" s="223"/>
      <c r="K103" s="315"/>
      <c r="L103" s="223"/>
      <c r="M103" s="315">
        <v>1.8</v>
      </c>
      <c r="N103" s="223"/>
      <c r="O103" s="315">
        <v>2</v>
      </c>
      <c r="P103" s="223"/>
      <c r="Q103" s="286"/>
      <c r="R103" s="223"/>
      <c r="S103" s="286">
        <v>3</v>
      </c>
      <c r="T103" s="223">
        <v>10.32</v>
      </c>
      <c r="U103" s="286"/>
      <c r="V103" s="223"/>
      <c r="W103" s="223"/>
      <c r="X103" s="223"/>
      <c r="Y103" s="355"/>
      <c r="Z103" s="221">
        <v>1.68</v>
      </c>
      <c r="AA103" s="221"/>
      <c r="AB103" s="283">
        <f aca="true" t="shared" si="14" ref="AB103:AB166">+D103+F103+H103+J103+L103+N103+P103+R103+T103+V103+X103+Z103</f>
        <v>12</v>
      </c>
      <c r="AC103" s="139"/>
    </row>
    <row r="104" spans="1:29" s="56" customFormat="1" ht="11.25">
      <c r="A104" s="76" t="s">
        <v>263</v>
      </c>
      <c r="B104" s="77" t="s">
        <v>230</v>
      </c>
      <c r="C104" s="221">
        <v>1.6</v>
      </c>
      <c r="D104" s="222"/>
      <c r="E104" s="312"/>
      <c r="F104" s="223"/>
      <c r="G104" s="315"/>
      <c r="H104" s="223">
        <v>1.6</v>
      </c>
      <c r="I104" s="315"/>
      <c r="J104" s="223"/>
      <c r="K104" s="315"/>
      <c r="L104" s="223"/>
      <c r="M104" s="315"/>
      <c r="N104" s="223"/>
      <c r="O104" s="315">
        <v>0.5</v>
      </c>
      <c r="P104" s="223"/>
      <c r="Q104" s="286"/>
      <c r="R104" s="223"/>
      <c r="S104" s="286"/>
      <c r="T104" s="223"/>
      <c r="U104" s="286">
        <v>1.64</v>
      </c>
      <c r="V104" s="223"/>
      <c r="W104" s="223"/>
      <c r="X104" s="223"/>
      <c r="Y104" s="355"/>
      <c r="Z104" s="221"/>
      <c r="AA104" s="221"/>
      <c r="AB104" s="283">
        <f t="shared" si="14"/>
        <v>1.6</v>
      </c>
      <c r="AC104" s="139"/>
    </row>
    <row r="105" spans="1:29" s="56" customFormat="1" ht="11.25">
      <c r="A105" s="76" t="s">
        <v>369</v>
      </c>
      <c r="B105" s="77" t="s">
        <v>230</v>
      </c>
      <c r="C105" s="221">
        <v>4.26</v>
      </c>
      <c r="D105" s="222"/>
      <c r="E105" s="312"/>
      <c r="F105" s="223"/>
      <c r="G105" s="315"/>
      <c r="H105" s="223">
        <v>4.26</v>
      </c>
      <c r="I105" s="315"/>
      <c r="J105" s="223"/>
      <c r="K105" s="315"/>
      <c r="L105" s="223"/>
      <c r="M105" s="315"/>
      <c r="N105" s="223"/>
      <c r="O105" s="315"/>
      <c r="P105" s="223"/>
      <c r="Q105" s="286"/>
      <c r="R105" s="223"/>
      <c r="S105" s="286"/>
      <c r="T105" s="223"/>
      <c r="U105" s="286"/>
      <c r="V105" s="223"/>
      <c r="W105" s="223"/>
      <c r="X105" s="223"/>
      <c r="Y105" s="355"/>
      <c r="Z105" s="221"/>
      <c r="AA105" s="221"/>
      <c r="AB105" s="283">
        <f t="shared" si="14"/>
        <v>4.26</v>
      </c>
      <c r="AC105" s="139"/>
    </row>
    <row r="106" spans="1:29" s="56" customFormat="1" ht="11.25">
      <c r="A106" s="76" t="s">
        <v>264</v>
      </c>
      <c r="B106" s="77" t="s">
        <v>230</v>
      </c>
      <c r="C106" s="221">
        <v>2.53</v>
      </c>
      <c r="D106" s="222"/>
      <c r="E106" s="312"/>
      <c r="F106" s="223"/>
      <c r="G106" s="315"/>
      <c r="H106" s="223"/>
      <c r="I106" s="315"/>
      <c r="J106" s="223"/>
      <c r="K106" s="315"/>
      <c r="L106" s="223"/>
      <c r="M106" s="315"/>
      <c r="N106" s="223"/>
      <c r="O106" s="315"/>
      <c r="P106" s="223"/>
      <c r="Q106" s="286"/>
      <c r="R106" s="223"/>
      <c r="S106" s="286"/>
      <c r="T106" s="223"/>
      <c r="U106" s="286"/>
      <c r="V106" s="223"/>
      <c r="W106" s="223"/>
      <c r="X106" s="223"/>
      <c r="Y106" s="355"/>
      <c r="Z106" s="221">
        <v>2.53</v>
      </c>
      <c r="AA106" s="221"/>
      <c r="AB106" s="283">
        <f t="shared" si="14"/>
        <v>2.53</v>
      </c>
      <c r="AC106" s="139"/>
    </row>
    <row r="107" spans="1:29" s="56" customFormat="1" ht="11.25">
      <c r="A107" s="76" t="s">
        <v>265</v>
      </c>
      <c r="B107" s="77" t="s">
        <v>230</v>
      </c>
      <c r="C107" s="221">
        <v>1.15</v>
      </c>
      <c r="D107" s="222"/>
      <c r="E107" s="312"/>
      <c r="F107" s="223"/>
      <c r="G107" s="315"/>
      <c r="H107" s="223"/>
      <c r="I107" s="315"/>
      <c r="J107" s="223"/>
      <c r="K107" s="315"/>
      <c r="L107" s="223"/>
      <c r="M107" s="315"/>
      <c r="N107" s="223">
        <v>1.15</v>
      </c>
      <c r="O107" s="315"/>
      <c r="P107" s="223"/>
      <c r="Q107" s="286"/>
      <c r="R107" s="223"/>
      <c r="S107" s="286"/>
      <c r="T107" s="223"/>
      <c r="U107" s="286"/>
      <c r="V107" s="223"/>
      <c r="W107" s="223"/>
      <c r="X107" s="223"/>
      <c r="Y107" s="355"/>
      <c r="Z107" s="221"/>
      <c r="AA107" s="221"/>
      <c r="AB107" s="283">
        <f t="shared" si="14"/>
        <v>1.15</v>
      </c>
      <c r="AC107" s="139"/>
    </row>
    <row r="108" spans="1:29" s="56" customFormat="1" ht="11.25">
      <c r="A108" s="76" t="s">
        <v>266</v>
      </c>
      <c r="B108" s="77" t="s">
        <v>230</v>
      </c>
      <c r="C108" s="221">
        <v>0.45</v>
      </c>
      <c r="D108" s="222"/>
      <c r="E108" s="312"/>
      <c r="F108" s="223"/>
      <c r="G108" s="315"/>
      <c r="H108" s="223"/>
      <c r="I108" s="315"/>
      <c r="J108" s="223"/>
      <c r="K108" s="315"/>
      <c r="L108" s="223"/>
      <c r="M108" s="315"/>
      <c r="N108" s="223"/>
      <c r="O108" s="315"/>
      <c r="P108" s="223"/>
      <c r="Q108" s="286"/>
      <c r="R108" s="223"/>
      <c r="S108" s="286"/>
      <c r="T108" s="223"/>
      <c r="U108" s="286"/>
      <c r="V108" s="223"/>
      <c r="W108" s="223"/>
      <c r="X108" s="223"/>
      <c r="Y108" s="355"/>
      <c r="Z108" s="221">
        <v>0.45</v>
      </c>
      <c r="AA108" s="221"/>
      <c r="AB108" s="283">
        <f t="shared" si="14"/>
        <v>0.45</v>
      </c>
      <c r="AC108" s="139"/>
    </row>
    <row r="109" spans="1:29" s="56" customFormat="1" ht="22.5">
      <c r="A109" s="76" t="s">
        <v>552</v>
      </c>
      <c r="B109" s="77" t="s">
        <v>230</v>
      </c>
      <c r="C109" s="221">
        <v>0.82</v>
      </c>
      <c r="D109" s="222"/>
      <c r="E109" s="312"/>
      <c r="F109" s="223"/>
      <c r="G109" s="315"/>
      <c r="H109" s="223">
        <v>0.82</v>
      </c>
      <c r="I109" s="315"/>
      <c r="J109" s="223"/>
      <c r="K109" s="315"/>
      <c r="L109" s="223"/>
      <c r="M109" s="315"/>
      <c r="N109" s="223"/>
      <c r="O109" s="315"/>
      <c r="P109" s="223"/>
      <c r="Q109" s="286"/>
      <c r="R109" s="223"/>
      <c r="S109" s="286"/>
      <c r="T109" s="223"/>
      <c r="U109" s="286"/>
      <c r="V109" s="223"/>
      <c r="W109" s="223"/>
      <c r="X109" s="223"/>
      <c r="Y109" s="355"/>
      <c r="Z109" s="221"/>
      <c r="AA109" s="221"/>
      <c r="AB109" s="283">
        <f t="shared" si="14"/>
        <v>0.82</v>
      </c>
      <c r="AC109" s="139"/>
    </row>
    <row r="110" spans="1:29" s="56" customFormat="1" ht="11.25">
      <c r="A110" s="76" t="s">
        <v>259</v>
      </c>
      <c r="B110" s="77" t="s">
        <v>237</v>
      </c>
      <c r="C110" s="221">
        <v>19.3</v>
      </c>
      <c r="D110" s="222"/>
      <c r="E110" s="312">
        <v>0.06</v>
      </c>
      <c r="F110" s="223"/>
      <c r="G110" s="315"/>
      <c r="H110" s="223">
        <v>3</v>
      </c>
      <c r="I110" s="315"/>
      <c r="J110" s="223"/>
      <c r="K110" s="315"/>
      <c r="L110" s="223"/>
      <c r="M110" s="315"/>
      <c r="N110" s="223">
        <v>5</v>
      </c>
      <c r="O110" s="315"/>
      <c r="P110" s="223"/>
      <c r="Q110" s="286"/>
      <c r="R110" s="223"/>
      <c r="S110" s="286"/>
      <c r="T110" s="223">
        <v>5</v>
      </c>
      <c r="U110" s="286"/>
      <c r="V110" s="223"/>
      <c r="W110" s="223"/>
      <c r="X110" s="223"/>
      <c r="Y110" s="355"/>
      <c r="Z110" s="221">
        <v>6.3</v>
      </c>
      <c r="AA110" s="221"/>
      <c r="AB110" s="283">
        <f t="shared" si="14"/>
        <v>19.3</v>
      </c>
      <c r="AC110" s="139"/>
    </row>
    <row r="111" spans="1:29" s="56" customFormat="1" ht="12" thickBot="1">
      <c r="A111" s="81" t="s">
        <v>437</v>
      </c>
      <c r="B111" s="82" t="s">
        <v>230</v>
      </c>
      <c r="C111" s="224">
        <v>131.75</v>
      </c>
      <c r="D111" s="225">
        <f>$C$111*(100%/12)</f>
        <v>10.979166666666666</v>
      </c>
      <c r="E111" s="313">
        <v>10.98</v>
      </c>
      <c r="F111" s="226">
        <f aca="true" t="shared" si="15" ref="F111:Z111">$C$111*(100%/12)</f>
        <v>10.979166666666666</v>
      </c>
      <c r="G111" s="316">
        <v>10.98</v>
      </c>
      <c r="H111" s="226">
        <f t="shared" si="15"/>
        <v>10.979166666666666</v>
      </c>
      <c r="I111" s="316">
        <v>10.98</v>
      </c>
      <c r="J111" s="226">
        <f t="shared" si="15"/>
        <v>10.979166666666666</v>
      </c>
      <c r="K111" s="316">
        <v>10.98</v>
      </c>
      <c r="L111" s="226">
        <f t="shared" si="15"/>
        <v>10.979166666666666</v>
      </c>
      <c r="M111" s="316">
        <v>10.98</v>
      </c>
      <c r="N111" s="226">
        <f t="shared" si="15"/>
        <v>10.979166666666666</v>
      </c>
      <c r="O111" s="226">
        <v>10.98</v>
      </c>
      <c r="P111" s="226">
        <f t="shared" si="15"/>
        <v>10.979166666666666</v>
      </c>
      <c r="Q111" s="286">
        <v>10.98</v>
      </c>
      <c r="R111" s="226">
        <f t="shared" si="15"/>
        <v>10.979166666666666</v>
      </c>
      <c r="S111" s="286">
        <v>10.98</v>
      </c>
      <c r="T111" s="226">
        <f t="shared" si="15"/>
        <v>10.979166666666666</v>
      </c>
      <c r="U111" s="286">
        <v>10.98</v>
      </c>
      <c r="V111" s="226">
        <f t="shared" si="15"/>
        <v>10.979166666666666</v>
      </c>
      <c r="W111" s="226"/>
      <c r="X111" s="226">
        <f t="shared" si="15"/>
        <v>10.979166666666666</v>
      </c>
      <c r="Y111" s="356"/>
      <c r="Z111" s="224">
        <f t="shared" si="15"/>
        <v>10.979166666666666</v>
      </c>
      <c r="AA111" s="224"/>
      <c r="AB111" s="283">
        <f t="shared" si="14"/>
        <v>131.75000000000003</v>
      </c>
      <c r="AC111" s="140"/>
    </row>
    <row r="112" spans="1:29" s="56" customFormat="1" ht="12" thickBot="1">
      <c r="A112" s="445" t="s">
        <v>267</v>
      </c>
      <c r="B112" s="446"/>
      <c r="C112" s="447"/>
      <c r="D112" s="417"/>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9"/>
    </row>
    <row r="113" spans="1:29" s="56" customFormat="1" ht="22.5">
      <c r="A113" s="72" t="s">
        <v>357</v>
      </c>
      <c r="B113" s="73" t="s">
        <v>342</v>
      </c>
      <c r="C113" s="74">
        <v>1</v>
      </c>
      <c r="D113" s="85"/>
      <c r="E113" s="291"/>
      <c r="F113" s="73"/>
      <c r="G113" s="303"/>
      <c r="H113" s="73"/>
      <c r="I113" s="303"/>
      <c r="J113" s="73"/>
      <c r="K113" s="303"/>
      <c r="L113" s="73"/>
      <c r="M113" s="303"/>
      <c r="N113" s="73"/>
      <c r="O113" s="303"/>
      <c r="P113" s="73">
        <v>1</v>
      </c>
      <c r="Q113" s="286"/>
      <c r="R113" s="73"/>
      <c r="S113" s="286"/>
      <c r="T113" s="73"/>
      <c r="U113" s="286" t="s">
        <v>557</v>
      </c>
      <c r="V113" s="127"/>
      <c r="W113" s="127"/>
      <c r="X113" s="127"/>
      <c r="Y113" s="361"/>
      <c r="Z113" s="74"/>
      <c r="AA113" s="364"/>
      <c r="AB113" s="283">
        <f t="shared" si="14"/>
        <v>1</v>
      </c>
      <c r="AC113" s="378" t="s">
        <v>620</v>
      </c>
    </row>
    <row r="114" spans="1:29" s="56" customFormat="1" ht="11.25">
      <c r="A114" s="76" t="s">
        <v>370</v>
      </c>
      <c r="B114" s="77" t="s">
        <v>342</v>
      </c>
      <c r="C114" s="78">
        <v>1</v>
      </c>
      <c r="D114" s="80"/>
      <c r="E114" s="299"/>
      <c r="F114" s="77"/>
      <c r="G114" s="304"/>
      <c r="H114" s="77"/>
      <c r="I114" s="304"/>
      <c r="J114" s="77"/>
      <c r="K114" s="304"/>
      <c r="L114" s="77"/>
      <c r="M114" s="304"/>
      <c r="N114" s="77"/>
      <c r="O114" s="304"/>
      <c r="P114" s="77">
        <v>1</v>
      </c>
      <c r="Q114" s="286">
        <v>1</v>
      </c>
      <c r="R114" s="77"/>
      <c r="S114" s="286"/>
      <c r="T114" s="77"/>
      <c r="U114" s="286"/>
      <c r="V114" s="77"/>
      <c r="W114" s="77"/>
      <c r="X114" s="77"/>
      <c r="Y114" s="120"/>
      <c r="Z114" s="78"/>
      <c r="AA114" s="364"/>
      <c r="AB114" s="283">
        <f t="shared" si="14"/>
        <v>1</v>
      </c>
      <c r="AC114" s="379"/>
    </row>
    <row r="115" spans="1:29" s="56" customFormat="1" ht="11.25">
      <c r="A115" s="76" t="s">
        <v>358</v>
      </c>
      <c r="B115" s="77" t="s">
        <v>342</v>
      </c>
      <c r="C115" s="78">
        <v>1</v>
      </c>
      <c r="D115" s="80"/>
      <c r="E115" s="299"/>
      <c r="F115" s="77"/>
      <c r="G115" s="304"/>
      <c r="H115" s="77"/>
      <c r="I115" s="304"/>
      <c r="J115" s="77"/>
      <c r="K115" s="304"/>
      <c r="L115" s="77"/>
      <c r="M115" s="304"/>
      <c r="N115" s="77"/>
      <c r="O115" s="304"/>
      <c r="P115" s="77">
        <v>1</v>
      </c>
      <c r="Q115" s="286">
        <v>1</v>
      </c>
      <c r="R115" s="77"/>
      <c r="S115" s="286"/>
      <c r="T115" s="77"/>
      <c r="U115" s="286"/>
      <c r="V115" s="77"/>
      <c r="W115" s="77"/>
      <c r="X115" s="77"/>
      <c r="Y115" s="120"/>
      <c r="Z115" s="78"/>
      <c r="AA115" s="364"/>
      <c r="AB115" s="283">
        <f t="shared" si="14"/>
        <v>1</v>
      </c>
      <c r="AC115" s="379"/>
    </row>
    <row r="116" spans="1:29" s="56" customFormat="1" ht="11.25">
      <c r="A116" s="76" t="s">
        <v>359</v>
      </c>
      <c r="B116" s="77" t="s">
        <v>342</v>
      </c>
      <c r="C116" s="78">
        <v>1</v>
      </c>
      <c r="D116" s="80"/>
      <c r="E116" s="299"/>
      <c r="F116" s="77"/>
      <c r="G116" s="304"/>
      <c r="H116" s="77"/>
      <c r="I116" s="304"/>
      <c r="J116" s="77"/>
      <c r="K116" s="304"/>
      <c r="L116" s="77"/>
      <c r="M116" s="304"/>
      <c r="N116" s="77"/>
      <c r="O116" s="336">
        <v>1</v>
      </c>
      <c r="P116" s="77"/>
      <c r="Q116" s="286"/>
      <c r="R116" s="77"/>
      <c r="S116" s="286"/>
      <c r="T116" s="77"/>
      <c r="U116" s="286"/>
      <c r="V116" s="77"/>
      <c r="W116" s="77"/>
      <c r="X116" s="77"/>
      <c r="Y116" s="120"/>
      <c r="Z116" s="78">
        <v>1</v>
      </c>
      <c r="AA116" s="364"/>
      <c r="AB116" s="283">
        <f t="shared" si="14"/>
        <v>1</v>
      </c>
      <c r="AC116" s="379" t="s">
        <v>621</v>
      </c>
    </row>
    <row r="117" spans="1:29" s="56" customFormat="1" ht="22.5">
      <c r="A117" s="76" t="s">
        <v>360</v>
      </c>
      <c r="B117" s="77" t="s">
        <v>342</v>
      </c>
      <c r="C117" s="78">
        <v>1</v>
      </c>
      <c r="D117" s="80"/>
      <c r="E117" s="299"/>
      <c r="F117" s="77"/>
      <c r="G117" s="304"/>
      <c r="H117" s="77"/>
      <c r="I117" s="304"/>
      <c r="J117" s="77"/>
      <c r="K117" s="304"/>
      <c r="L117" s="77"/>
      <c r="M117" s="304"/>
      <c r="N117" s="77"/>
      <c r="O117" s="304"/>
      <c r="P117" s="77"/>
      <c r="Q117" s="286"/>
      <c r="R117" s="77"/>
      <c r="S117" s="286"/>
      <c r="T117" s="77"/>
      <c r="U117" s="286">
        <v>1</v>
      </c>
      <c r="V117" s="77"/>
      <c r="W117" s="77"/>
      <c r="X117" s="77"/>
      <c r="Y117" s="120"/>
      <c r="Z117" s="78">
        <v>1</v>
      </c>
      <c r="AA117" s="364"/>
      <c r="AB117" s="283">
        <f t="shared" si="14"/>
        <v>1</v>
      </c>
      <c r="AC117" s="375" t="s">
        <v>622</v>
      </c>
    </row>
    <row r="118" spans="1:29" s="56" customFormat="1" ht="11.25">
      <c r="A118" s="76" t="s">
        <v>361</v>
      </c>
      <c r="B118" s="77" t="s">
        <v>342</v>
      </c>
      <c r="C118" s="78">
        <v>1</v>
      </c>
      <c r="D118" s="80"/>
      <c r="E118" s="299"/>
      <c r="F118" s="77"/>
      <c r="G118" s="304"/>
      <c r="H118" s="77">
        <v>1</v>
      </c>
      <c r="I118" s="304">
        <v>1</v>
      </c>
      <c r="J118" s="77"/>
      <c r="K118" s="304"/>
      <c r="L118" s="77"/>
      <c r="M118" s="304"/>
      <c r="N118" s="77"/>
      <c r="O118" s="304"/>
      <c r="P118" s="77"/>
      <c r="Q118" s="286"/>
      <c r="R118" s="77"/>
      <c r="S118" s="286"/>
      <c r="T118" s="77"/>
      <c r="U118" s="286"/>
      <c r="V118" s="77"/>
      <c r="W118" s="77"/>
      <c r="X118" s="77"/>
      <c r="Y118" s="120"/>
      <c r="Z118" s="78"/>
      <c r="AA118" s="364"/>
      <c r="AB118" s="283">
        <f t="shared" si="14"/>
        <v>1</v>
      </c>
      <c r="AC118" s="379" t="s">
        <v>623</v>
      </c>
    </row>
    <row r="119" spans="1:29" s="56" customFormat="1" ht="11.25">
      <c r="A119" s="76" t="s">
        <v>475</v>
      </c>
      <c r="B119" s="77" t="s">
        <v>342</v>
      </c>
      <c r="C119" s="78">
        <v>1</v>
      </c>
      <c r="D119" s="80"/>
      <c r="E119" s="299"/>
      <c r="F119" s="77"/>
      <c r="G119" s="304"/>
      <c r="H119" s="77">
        <v>1</v>
      </c>
      <c r="I119" s="304">
        <v>1</v>
      </c>
      <c r="J119" s="77"/>
      <c r="K119" s="304"/>
      <c r="L119" s="77"/>
      <c r="M119" s="304"/>
      <c r="N119" s="77"/>
      <c r="O119" s="304"/>
      <c r="P119" s="77"/>
      <c r="Q119" s="286"/>
      <c r="R119" s="77"/>
      <c r="S119" s="286"/>
      <c r="T119" s="77"/>
      <c r="U119" s="286"/>
      <c r="V119" s="77"/>
      <c r="W119" s="77"/>
      <c r="X119" s="77"/>
      <c r="Y119" s="120"/>
      <c r="Z119" s="78"/>
      <c r="AA119" s="364"/>
      <c r="AB119" s="283">
        <f t="shared" si="14"/>
        <v>1</v>
      </c>
      <c r="AC119" s="380" t="s">
        <v>623</v>
      </c>
    </row>
    <row r="120" spans="1:29" s="56" customFormat="1" ht="11.25">
      <c r="A120" s="76" t="s">
        <v>377</v>
      </c>
      <c r="B120" s="77" t="s">
        <v>230</v>
      </c>
      <c r="C120" s="221">
        <v>0.52</v>
      </c>
      <c r="D120" s="222"/>
      <c r="E120" s="312"/>
      <c r="F120" s="223"/>
      <c r="G120" s="315"/>
      <c r="H120" s="223"/>
      <c r="I120" s="315"/>
      <c r="J120" s="223"/>
      <c r="K120" s="315"/>
      <c r="L120" s="223"/>
      <c r="M120" s="315"/>
      <c r="N120" s="223"/>
      <c r="O120" s="315"/>
      <c r="P120" s="223"/>
      <c r="Q120" s="286"/>
      <c r="R120" s="223"/>
      <c r="S120" s="286"/>
      <c r="T120" s="223"/>
      <c r="U120" s="381">
        <v>0.6</v>
      </c>
      <c r="V120" s="223"/>
      <c r="W120" s="223"/>
      <c r="X120" s="223"/>
      <c r="Y120" s="355"/>
      <c r="Z120" s="221">
        <v>0.52</v>
      </c>
      <c r="AA120" s="367"/>
      <c r="AB120" s="283">
        <f t="shared" si="14"/>
        <v>0.52</v>
      </c>
      <c r="AC120" s="379"/>
    </row>
    <row r="121" spans="1:29" s="56" customFormat="1" ht="11.25">
      <c r="A121" s="76" t="s">
        <v>378</v>
      </c>
      <c r="B121" s="77" t="s">
        <v>342</v>
      </c>
      <c r="C121" s="78">
        <v>1</v>
      </c>
      <c r="D121" s="80"/>
      <c r="E121" s="299"/>
      <c r="F121" s="77"/>
      <c r="G121" s="304"/>
      <c r="H121" s="77"/>
      <c r="I121" s="304"/>
      <c r="J121" s="77"/>
      <c r="K121" s="304"/>
      <c r="L121" s="77"/>
      <c r="M121" s="304"/>
      <c r="N121" s="77"/>
      <c r="O121" s="304">
        <v>1</v>
      </c>
      <c r="P121" s="77">
        <v>1</v>
      </c>
      <c r="Q121" s="286"/>
      <c r="R121" s="77"/>
      <c r="S121" s="286"/>
      <c r="T121" s="77"/>
      <c r="U121" s="286"/>
      <c r="V121" s="77"/>
      <c r="W121" s="77"/>
      <c r="X121" s="77"/>
      <c r="Y121" s="120"/>
      <c r="Z121" s="78"/>
      <c r="AA121" s="364"/>
      <c r="AB121" s="283">
        <f t="shared" si="14"/>
        <v>1</v>
      </c>
      <c r="AC121" s="379" t="s">
        <v>623</v>
      </c>
    </row>
    <row r="122" spans="1:29" s="56" customFormat="1" ht="11.25">
      <c r="A122" s="76" t="s">
        <v>379</v>
      </c>
      <c r="B122" s="77" t="s">
        <v>230</v>
      </c>
      <c r="C122" s="221">
        <v>0.56</v>
      </c>
      <c r="D122" s="222"/>
      <c r="E122" s="312"/>
      <c r="F122" s="223"/>
      <c r="G122" s="315"/>
      <c r="H122" s="223">
        <v>0.56</v>
      </c>
      <c r="I122" s="315">
        <v>1</v>
      </c>
      <c r="J122" s="223"/>
      <c r="K122" s="315"/>
      <c r="L122" s="223"/>
      <c r="M122" s="315"/>
      <c r="N122" s="223"/>
      <c r="O122" s="315"/>
      <c r="P122" s="223"/>
      <c r="Q122" s="286"/>
      <c r="R122" s="223"/>
      <c r="S122" s="286"/>
      <c r="T122" s="223"/>
      <c r="U122" s="286"/>
      <c r="V122" s="223"/>
      <c r="W122" s="223"/>
      <c r="X122" s="223"/>
      <c r="Y122" s="355"/>
      <c r="Z122" s="221"/>
      <c r="AA122" s="367"/>
      <c r="AB122" s="283">
        <f t="shared" si="14"/>
        <v>0.56</v>
      </c>
      <c r="AC122" s="379" t="s">
        <v>623</v>
      </c>
    </row>
    <row r="123" spans="1:29" s="56" customFormat="1" ht="56.25">
      <c r="A123" s="76" t="s">
        <v>380</v>
      </c>
      <c r="B123" s="77" t="s">
        <v>230</v>
      </c>
      <c r="C123" s="221">
        <v>9.9</v>
      </c>
      <c r="D123" s="222"/>
      <c r="E123" s="312"/>
      <c r="F123" s="223"/>
      <c r="G123" s="315"/>
      <c r="H123" s="223"/>
      <c r="I123" s="315"/>
      <c r="J123" s="223"/>
      <c r="K123" s="315"/>
      <c r="L123" s="223"/>
      <c r="M123" s="315"/>
      <c r="N123" s="223"/>
      <c r="O123" s="315"/>
      <c r="P123" s="223"/>
      <c r="Q123" s="286"/>
      <c r="R123" s="223"/>
      <c r="S123" s="286"/>
      <c r="T123" s="223"/>
      <c r="U123" s="286"/>
      <c r="V123" s="223"/>
      <c r="W123" s="223"/>
      <c r="X123" s="223"/>
      <c r="Y123" s="355"/>
      <c r="Z123" s="221">
        <v>9.9</v>
      </c>
      <c r="AA123" s="367"/>
      <c r="AB123" s="283">
        <f t="shared" si="14"/>
        <v>9.9</v>
      </c>
      <c r="AC123" s="375" t="s">
        <v>624</v>
      </c>
    </row>
    <row r="124" spans="1:29" s="56" customFormat="1" ht="12" thickBot="1">
      <c r="A124" s="81" t="s">
        <v>437</v>
      </c>
      <c r="B124" s="82" t="s">
        <v>230</v>
      </c>
      <c r="C124" s="224">
        <v>54.4</v>
      </c>
      <c r="D124" s="225">
        <f>$C$124*(100%/12)</f>
        <v>4.533333333333333</v>
      </c>
      <c r="E124" s="313">
        <v>4.53</v>
      </c>
      <c r="F124" s="226">
        <f aca="true" t="shared" si="16" ref="F124:Z124">$C$124*(100%/12)</f>
        <v>4.533333333333333</v>
      </c>
      <c r="G124" s="316">
        <v>4.53</v>
      </c>
      <c r="H124" s="226">
        <f t="shared" si="16"/>
        <v>4.533333333333333</v>
      </c>
      <c r="I124" s="316">
        <v>4.53</v>
      </c>
      <c r="J124" s="226">
        <f t="shared" si="16"/>
        <v>4.533333333333333</v>
      </c>
      <c r="K124" s="316">
        <v>4.53</v>
      </c>
      <c r="L124" s="226">
        <f t="shared" si="16"/>
        <v>4.533333333333333</v>
      </c>
      <c r="M124" s="316">
        <v>4.53</v>
      </c>
      <c r="N124" s="226">
        <f t="shared" si="16"/>
        <v>4.533333333333333</v>
      </c>
      <c r="O124" s="316">
        <v>4.53</v>
      </c>
      <c r="P124" s="226">
        <f t="shared" si="16"/>
        <v>4.533333333333333</v>
      </c>
      <c r="Q124" s="286">
        <v>4.53</v>
      </c>
      <c r="R124" s="226">
        <f t="shared" si="16"/>
        <v>4.533333333333333</v>
      </c>
      <c r="S124" s="286">
        <v>4.53</v>
      </c>
      <c r="T124" s="226">
        <f t="shared" si="16"/>
        <v>4.533333333333333</v>
      </c>
      <c r="U124" s="286">
        <v>4.53</v>
      </c>
      <c r="V124" s="226">
        <f t="shared" si="16"/>
        <v>4.533333333333333</v>
      </c>
      <c r="W124" s="226"/>
      <c r="X124" s="226">
        <f t="shared" si="16"/>
        <v>4.533333333333333</v>
      </c>
      <c r="Y124" s="356"/>
      <c r="Z124" s="224">
        <f t="shared" si="16"/>
        <v>4.533333333333333</v>
      </c>
      <c r="AA124" s="367"/>
      <c r="AB124" s="283">
        <f t="shared" si="14"/>
        <v>54.399999999999984</v>
      </c>
      <c r="AC124" s="140"/>
    </row>
    <row r="125" spans="1:29" s="56" customFormat="1" ht="12" thickBot="1">
      <c r="A125" s="445" t="s">
        <v>268</v>
      </c>
      <c r="B125" s="446"/>
      <c r="C125" s="447"/>
      <c r="D125" s="417"/>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9"/>
    </row>
    <row r="126" spans="1:29" s="56" customFormat="1" ht="337.5">
      <c r="A126" s="72" t="s">
        <v>269</v>
      </c>
      <c r="B126" s="73" t="s">
        <v>230</v>
      </c>
      <c r="C126" s="218">
        <v>14.73</v>
      </c>
      <c r="D126" s="219"/>
      <c r="E126" s="311"/>
      <c r="F126" s="220"/>
      <c r="G126" s="314">
        <v>1.38</v>
      </c>
      <c r="H126" s="220">
        <v>4.91</v>
      </c>
      <c r="I126" s="314">
        <v>7.27</v>
      </c>
      <c r="J126" s="220"/>
      <c r="K126" s="314"/>
      <c r="L126" s="220"/>
      <c r="M126" s="314"/>
      <c r="N126" s="220">
        <v>4.91</v>
      </c>
      <c r="O126" s="314"/>
      <c r="P126" s="220"/>
      <c r="Q126" s="286"/>
      <c r="R126" s="220"/>
      <c r="S126" s="286"/>
      <c r="T126" s="220">
        <v>4.91</v>
      </c>
      <c r="U126" s="286"/>
      <c r="V126" s="220"/>
      <c r="W126" s="220"/>
      <c r="X126" s="220"/>
      <c r="Y126" s="357"/>
      <c r="Z126" s="218"/>
      <c r="AA126" s="218"/>
      <c r="AB126" s="283">
        <f t="shared" si="14"/>
        <v>14.73</v>
      </c>
      <c r="AC126" s="128" t="s">
        <v>625</v>
      </c>
    </row>
    <row r="127" spans="1:29" s="56" customFormat="1" ht="393.75">
      <c r="A127" s="76" t="s">
        <v>270</v>
      </c>
      <c r="B127" s="77" t="s">
        <v>230</v>
      </c>
      <c r="C127" s="221">
        <v>18.3</v>
      </c>
      <c r="D127" s="222"/>
      <c r="E127" s="312"/>
      <c r="F127" s="223"/>
      <c r="G127" s="315">
        <v>1.68</v>
      </c>
      <c r="H127" s="223"/>
      <c r="I127" s="315">
        <v>0.92</v>
      </c>
      <c r="J127" s="223"/>
      <c r="K127" s="315"/>
      <c r="L127" s="223"/>
      <c r="M127" s="315"/>
      <c r="N127" s="223">
        <v>8.45</v>
      </c>
      <c r="O127" s="315"/>
      <c r="P127" s="223"/>
      <c r="Q127" s="286"/>
      <c r="R127" s="223"/>
      <c r="S127" s="286"/>
      <c r="T127" s="223"/>
      <c r="U127" s="286"/>
      <c r="V127" s="223"/>
      <c r="W127" s="223"/>
      <c r="X127" s="223"/>
      <c r="Y127" s="355"/>
      <c r="Z127" s="221">
        <v>9.85</v>
      </c>
      <c r="AA127" s="221"/>
      <c r="AB127" s="283">
        <f t="shared" si="14"/>
        <v>18.299999999999997</v>
      </c>
      <c r="AC127" s="139" t="s">
        <v>626</v>
      </c>
    </row>
    <row r="128" spans="1:29" s="56" customFormat="1" ht="78.75">
      <c r="A128" s="76" t="s">
        <v>271</v>
      </c>
      <c r="B128" s="77" t="s">
        <v>272</v>
      </c>
      <c r="C128" s="78">
        <v>1</v>
      </c>
      <c r="D128" s="80"/>
      <c r="E128" s="299"/>
      <c r="F128" s="77"/>
      <c r="G128" s="304"/>
      <c r="H128" s="77"/>
      <c r="I128" s="309">
        <v>0.05</v>
      </c>
      <c r="J128" s="77"/>
      <c r="K128" s="309">
        <v>0.05</v>
      </c>
      <c r="L128" s="77"/>
      <c r="M128" s="309">
        <v>0.4</v>
      </c>
      <c r="N128" s="77"/>
      <c r="O128" s="304"/>
      <c r="P128" s="77"/>
      <c r="Q128" s="286">
        <v>0.4</v>
      </c>
      <c r="R128" s="77"/>
      <c r="S128" s="286">
        <v>0.1</v>
      </c>
      <c r="T128" s="77"/>
      <c r="U128" s="286"/>
      <c r="V128" s="77"/>
      <c r="W128" s="77"/>
      <c r="X128" s="77"/>
      <c r="Y128" s="120"/>
      <c r="Z128" s="78">
        <v>1</v>
      </c>
      <c r="AA128" s="78"/>
      <c r="AB128" s="283">
        <f t="shared" si="14"/>
        <v>1</v>
      </c>
      <c r="AC128" s="139" t="s">
        <v>627</v>
      </c>
    </row>
    <row r="129" spans="1:29" s="56" customFormat="1" ht="78.75">
      <c r="A129" s="76" t="s">
        <v>273</v>
      </c>
      <c r="B129" s="77" t="s">
        <v>272</v>
      </c>
      <c r="C129" s="78">
        <v>1</v>
      </c>
      <c r="D129" s="80"/>
      <c r="E129" s="299"/>
      <c r="F129" s="77"/>
      <c r="G129" s="304"/>
      <c r="H129" s="77"/>
      <c r="I129" s="304"/>
      <c r="J129" s="77"/>
      <c r="K129" s="304"/>
      <c r="L129" s="77"/>
      <c r="M129" s="304"/>
      <c r="N129" s="77"/>
      <c r="O129" s="304"/>
      <c r="P129" s="77"/>
      <c r="Q129" s="286">
        <v>0.1</v>
      </c>
      <c r="R129" s="77"/>
      <c r="S129" s="286"/>
      <c r="T129" s="77">
        <v>1</v>
      </c>
      <c r="U129" s="286"/>
      <c r="V129" s="77"/>
      <c r="W129" s="77"/>
      <c r="X129" s="77"/>
      <c r="Y129" s="120"/>
      <c r="Z129" s="78"/>
      <c r="AA129" s="78"/>
      <c r="AB129" s="283">
        <f t="shared" si="14"/>
        <v>1</v>
      </c>
      <c r="AC129" s="139" t="s">
        <v>628</v>
      </c>
    </row>
    <row r="130" spans="1:29" s="56" customFormat="1" ht="12" thickBot="1">
      <c r="A130" s="81" t="s">
        <v>437</v>
      </c>
      <c r="B130" s="82" t="s">
        <v>230</v>
      </c>
      <c r="C130" s="224">
        <v>68.4</v>
      </c>
      <c r="D130" s="225">
        <f>$C$130*(100%/12)</f>
        <v>5.7</v>
      </c>
      <c r="E130" s="313">
        <v>5.7</v>
      </c>
      <c r="F130" s="226">
        <f aca="true" t="shared" si="17" ref="F130:Z130">$C$130*(100%/12)</f>
        <v>5.7</v>
      </c>
      <c r="G130" s="316">
        <v>5.7</v>
      </c>
      <c r="H130" s="226">
        <f t="shared" si="17"/>
        <v>5.7</v>
      </c>
      <c r="I130" s="316">
        <v>5.7</v>
      </c>
      <c r="J130" s="226">
        <f t="shared" si="17"/>
        <v>5.7</v>
      </c>
      <c r="K130" s="316">
        <v>5.7</v>
      </c>
      <c r="L130" s="226">
        <f t="shared" si="17"/>
        <v>5.7</v>
      </c>
      <c r="M130" s="316">
        <v>5.7</v>
      </c>
      <c r="N130" s="226">
        <f t="shared" si="17"/>
        <v>5.7</v>
      </c>
      <c r="O130" s="316">
        <v>5.7</v>
      </c>
      <c r="P130" s="226">
        <f t="shared" si="17"/>
        <v>5.7</v>
      </c>
      <c r="Q130" s="286">
        <v>5.7</v>
      </c>
      <c r="R130" s="226">
        <f t="shared" si="17"/>
        <v>5.7</v>
      </c>
      <c r="S130" s="286">
        <v>5.7</v>
      </c>
      <c r="T130" s="226">
        <f t="shared" si="17"/>
        <v>5.7</v>
      </c>
      <c r="U130" s="286">
        <v>5.7</v>
      </c>
      <c r="V130" s="226">
        <f t="shared" si="17"/>
        <v>5.7</v>
      </c>
      <c r="W130" s="226"/>
      <c r="X130" s="226">
        <f t="shared" si="17"/>
        <v>5.7</v>
      </c>
      <c r="Y130" s="356"/>
      <c r="Z130" s="224">
        <f t="shared" si="17"/>
        <v>5.7</v>
      </c>
      <c r="AA130" s="224"/>
      <c r="AB130" s="283">
        <f t="shared" si="14"/>
        <v>68.40000000000002</v>
      </c>
      <c r="AC130" s="84"/>
    </row>
    <row r="131" spans="1:29" s="56" customFormat="1" ht="12" thickBot="1">
      <c r="A131" s="445" t="s">
        <v>274</v>
      </c>
      <c r="B131" s="446"/>
      <c r="C131" s="447"/>
      <c r="D131" s="417"/>
      <c r="E131" s="418"/>
      <c r="F131" s="418"/>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9"/>
    </row>
    <row r="132" spans="1:29" s="56" customFormat="1" ht="11.25">
      <c r="A132" s="72" t="s">
        <v>440</v>
      </c>
      <c r="B132" s="73" t="s">
        <v>230</v>
      </c>
      <c r="C132" s="218">
        <v>6.71</v>
      </c>
      <c r="D132" s="219"/>
      <c r="E132" s="311"/>
      <c r="F132" s="220"/>
      <c r="G132" s="314"/>
      <c r="H132" s="220"/>
      <c r="I132" s="314">
        <v>1.5</v>
      </c>
      <c r="J132" s="220"/>
      <c r="K132" s="314"/>
      <c r="L132" s="220"/>
      <c r="M132" s="314"/>
      <c r="N132" s="220"/>
      <c r="O132" s="314"/>
      <c r="P132" s="220"/>
      <c r="Q132" s="286"/>
      <c r="R132" s="220"/>
      <c r="S132" s="286"/>
      <c r="T132" s="220">
        <v>2.68</v>
      </c>
      <c r="U132" s="286"/>
      <c r="V132" s="220"/>
      <c r="W132" s="220"/>
      <c r="X132" s="220"/>
      <c r="Y132" s="357"/>
      <c r="Z132" s="218">
        <v>4.03</v>
      </c>
      <c r="AA132" s="218"/>
      <c r="AB132" s="283">
        <f t="shared" si="14"/>
        <v>6.710000000000001</v>
      </c>
      <c r="AC132" s="375" t="s">
        <v>629</v>
      </c>
    </row>
    <row r="133" spans="1:29" s="56" customFormat="1" ht="78.75">
      <c r="A133" s="76" t="s">
        <v>516</v>
      </c>
      <c r="B133" s="77" t="s">
        <v>230</v>
      </c>
      <c r="C133" s="221">
        <v>4.4</v>
      </c>
      <c r="D133" s="222"/>
      <c r="E133" s="312"/>
      <c r="F133" s="223"/>
      <c r="G133" s="315"/>
      <c r="H133" s="223"/>
      <c r="I133" s="315"/>
      <c r="J133" s="223"/>
      <c r="K133" s="315"/>
      <c r="L133" s="223"/>
      <c r="M133" s="315"/>
      <c r="N133" s="223">
        <v>2.64</v>
      </c>
      <c r="O133" s="315"/>
      <c r="P133" s="223"/>
      <c r="Q133" s="286">
        <v>0.6</v>
      </c>
      <c r="R133" s="223"/>
      <c r="S133" s="286"/>
      <c r="T133" s="223">
        <v>1.76</v>
      </c>
      <c r="U133" s="286"/>
      <c r="V133" s="223"/>
      <c r="W133" s="223"/>
      <c r="X133" s="223"/>
      <c r="Y133" s="355"/>
      <c r="Z133" s="221"/>
      <c r="AA133" s="221"/>
      <c r="AB133" s="283">
        <f t="shared" si="14"/>
        <v>4.4</v>
      </c>
      <c r="AC133" s="139" t="s">
        <v>630</v>
      </c>
    </row>
    <row r="134" spans="1:29" s="56" customFormat="1" ht="12" thickBot="1">
      <c r="A134" s="81" t="s">
        <v>437</v>
      </c>
      <c r="B134" s="82" t="s">
        <v>230</v>
      </c>
      <c r="C134" s="224">
        <v>163.94</v>
      </c>
      <c r="D134" s="225">
        <f>$C$134*(100%/12)</f>
        <v>13.661666666666665</v>
      </c>
      <c r="E134" s="313">
        <v>13.66</v>
      </c>
      <c r="F134" s="226">
        <f aca="true" t="shared" si="18" ref="F134:Z134">$C$134*(100%/12)</f>
        <v>13.661666666666665</v>
      </c>
      <c r="G134" s="316">
        <v>13.66</v>
      </c>
      <c r="H134" s="226">
        <f t="shared" si="18"/>
        <v>13.661666666666665</v>
      </c>
      <c r="I134" s="316">
        <v>13.66</v>
      </c>
      <c r="J134" s="226">
        <f t="shared" si="18"/>
        <v>13.661666666666665</v>
      </c>
      <c r="K134" s="316">
        <v>13.66</v>
      </c>
      <c r="L134" s="226">
        <f t="shared" si="18"/>
        <v>13.661666666666665</v>
      </c>
      <c r="M134" s="316">
        <v>13.66</v>
      </c>
      <c r="N134" s="226">
        <f t="shared" si="18"/>
        <v>13.661666666666665</v>
      </c>
      <c r="O134" s="316">
        <v>13.66</v>
      </c>
      <c r="P134" s="226">
        <f t="shared" si="18"/>
        <v>13.661666666666665</v>
      </c>
      <c r="Q134" s="286">
        <v>13.66</v>
      </c>
      <c r="R134" s="226">
        <f t="shared" si="18"/>
        <v>13.661666666666665</v>
      </c>
      <c r="S134" s="286">
        <v>13.66</v>
      </c>
      <c r="T134" s="226">
        <f t="shared" si="18"/>
        <v>13.661666666666665</v>
      </c>
      <c r="U134" s="286">
        <v>13.66</v>
      </c>
      <c r="V134" s="226">
        <f t="shared" si="18"/>
        <v>13.661666666666665</v>
      </c>
      <c r="W134" s="226"/>
      <c r="X134" s="226">
        <f t="shared" si="18"/>
        <v>13.661666666666665</v>
      </c>
      <c r="Y134" s="356"/>
      <c r="Z134" s="224">
        <f t="shared" si="18"/>
        <v>13.661666666666665</v>
      </c>
      <c r="AA134" s="224"/>
      <c r="AB134" s="283">
        <f t="shared" si="14"/>
        <v>163.93999999999997</v>
      </c>
      <c r="AC134" s="84"/>
    </row>
    <row r="135" spans="1:29" s="56" customFormat="1" ht="12" thickBot="1">
      <c r="A135" s="445" t="s">
        <v>275</v>
      </c>
      <c r="B135" s="446"/>
      <c r="C135" s="447"/>
      <c r="D135" s="417"/>
      <c r="E135" s="418"/>
      <c r="F135" s="418"/>
      <c r="G135" s="418"/>
      <c r="H135" s="418"/>
      <c r="I135" s="418"/>
      <c r="J135" s="418"/>
      <c r="K135" s="418"/>
      <c r="L135" s="418"/>
      <c r="M135" s="418"/>
      <c r="N135" s="418"/>
      <c r="O135" s="418"/>
      <c r="P135" s="418"/>
      <c r="Q135" s="418"/>
      <c r="R135" s="418"/>
      <c r="S135" s="418"/>
      <c r="T135" s="418"/>
      <c r="U135" s="418"/>
      <c r="V135" s="418"/>
      <c r="W135" s="418"/>
      <c r="X135" s="418"/>
      <c r="Y135" s="418"/>
      <c r="Z135" s="418"/>
      <c r="AA135" s="418"/>
      <c r="AB135" s="418"/>
      <c r="AC135" s="419"/>
    </row>
    <row r="136" spans="1:29" s="56" customFormat="1" ht="11.25">
      <c r="A136" s="72" t="s">
        <v>371</v>
      </c>
      <c r="B136" s="73" t="s">
        <v>230</v>
      </c>
      <c r="C136" s="218">
        <v>18</v>
      </c>
      <c r="D136" s="219"/>
      <c r="E136" s="311">
        <v>4</v>
      </c>
      <c r="F136" s="220"/>
      <c r="G136" s="314">
        <v>6</v>
      </c>
      <c r="H136" s="220">
        <v>9</v>
      </c>
      <c r="I136" s="314">
        <v>8</v>
      </c>
      <c r="J136" s="220"/>
      <c r="K136" s="314">
        <v>9</v>
      </c>
      <c r="L136" s="220"/>
      <c r="M136" s="314"/>
      <c r="N136" s="220">
        <v>9</v>
      </c>
      <c r="O136" s="314"/>
      <c r="P136" s="220"/>
      <c r="Q136" s="286"/>
      <c r="R136" s="220"/>
      <c r="S136" s="286"/>
      <c r="T136" s="220"/>
      <c r="U136" s="286"/>
      <c r="V136" s="227"/>
      <c r="W136" s="227"/>
      <c r="X136" s="227"/>
      <c r="Y136" s="354"/>
      <c r="Z136" s="218"/>
      <c r="AA136" s="218"/>
      <c r="AB136" s="283">
        <f t="shared" si="14"/>
        <v>18</v>
      </c>
      <c r="AC136" s="75" t="s">
        <v>631</v>
      </c>
    </row>
    <row r="137" spans="1:29" s="56" customFormat="1" ht="22.5">
      <c r="A137" s="76" t="s">
        <v>372</v>
      </c>
      <c r="B137" s="77" t="s">
        <v>230</v>
      </c>
      <c r="C137" s="221">
        <v>17</v>
      </c>
      <c r="D137" s="222"/>
      <c r="E137" s="312">
        <v>6</v>
      </c>
      <c r="F137" s="223"/>
      <c r="G137" s="315">
        <v>3</v>
      </c>
      <c r="H137" s="223">
        <v>9</v>
      </c>
      <c r="I137" s="315">
        <v>3</v>
      </c>
      <c r="J137" s="223"/>
      <c r="K137" s="315">
        <v>4</v>
      </c>
      <c r="L137" s="223"/>
      <c r="M137" s="315">
        <v>2</v>
      </c>
      <c r="N137" s="223">
        <v>8</v>
      </c>
      <c r="O137" s="315">
        <v>1.9</v>
      </c>
      <c r="P137" s="223"/>
      <c r="Q137" s="286"/>
      <c r="R137" s="223"/>
      <c r="S137" s="286"/>
      <c r="T137" s="223"/>
      <c r="U137" s="286"/>
      <c r="V137" s="223"/>
      <c r="W137" s="223"/>
      <c r="X137" s="223"/>
      <c r="Y137" s="355"/>
      <c r="Z137" s="221"/>
      <c r="AA137" s="221"/>
      <c r="AB137" s="283">
        <f t="shared" si="14"/>
        <v>17</v>
      </c>
      <c r="AC137" s="79" t="s">
        <v>632</v>
      </c>
    </row>
    <row r="138" spans="1:29" s="56" customFormat="1" ht="22.5">
      <c r="A138" s="76" t="s">
        <v>276</v>
      </c>
      <c r="B138" s="77" t="s">
        <v>342</v>
      </c>
      <c r="C138" s="78">
        <v>1</v>
      </c>
      <c r="D138" s="80"/>
      <c r="E138" s="333">
        <v>0.02</v>
      </c>
      <c r="F138" s="77"/>
      <c r="G138" s="309">
        <v>0.04</v>
      </c>
      <c r="H138" s="77">
        <v>0.25</v>
      </c>
      <c r="I138" s="309">
        <v>0.04</v>
      </c>
      <c r="J138" s="77"/>
      <c r="K138" s="309">
        <v>0.05</v>
      </c>
      <c r="L138" s="77"/>
      <c r="M138" s="309">
        <v>0.03</v>
      </c>
      <c r="N138" s="77">
        <v>0.35</v>
      </c>
      <c r="O138" s="309">
        <v>0.02</v>
      </c>
      <c r="P138" s="77"/>
      <c r="Q138" s="309">
        <v>0.1</v>
      </c>
      <c r="R138" s="77"/>
      <c r="S138" s="309">
        <v>0.1</v>
      </c>
      <c r="T138" s="77">
        <v>0.2</v>
      </c>
      <c r="U138" s="309">
        <v>0.1</v>
      </c>
      <c r="V138" s="138"/>
      <c r="W138" s="138"/>
      <c r="X138" s="138"/>
      <c r="Y138" s="362"/>
      <c r="Z138" s="78">
        <v>0.2</v>
      </c>
      <c r="AA138" s="78"/>
      <c r="AB138" s="283">
        <f t="shared" si="14"/>
        <v>1</v>
      </c>
      <c r="AC138" s="79"/>
    </row>
    <row r="139" spans="1:29" s="56" customFormat="1" ht="12" thickBot="1">
      <c r="A139" s="81" t="s">
        <v>437</v>
      </c>
      <c r="B139" s="82" t="s">
        <v>230</v>
      </c>
      <c r="C139" s="224">
        <v>438.45</v>
      </c>
      <c r="D139" s="225">
        <f>$C$139*(100%/12)</f>
        <v>36.537499999999994</v>
      </c>
      <c r="E139" s="313">
        <v>36.54</v>
      </c>
      <c r="F139" s="226">
        <f aca="true" t="shared" si="19" ref="F139:Z139">$C$139*(100%/12)</f>
        <v>36.537499999999994</v>
      </c>
      <c r="G139" s="316">
        <v>36.54</v>
      </c>
      <c r="H139" s="226">
        <f t="shared" si="19"/>
        <v>36.537499999999994</v>
      </c>
      <c r="I139" s="316">
        <v>36.54</v>
      </c>
      <c r="J139" s="226">
        <f t="shared" si="19"/>
        <v>36.537499999999994</v>
      </c>
      <c r="K139" s="316">
        <v>36.54</v>
      </c>
      <c r="L139" s="226">
        <f t="shared" si="19"/>
        <v>36.537499999999994</v>
      </c>
      <c r="M139" s="316">
        <v>36.54</v>
      </c>
      <c r="N139" s="226">
        <f t="shared" si="19"/>
        <v>36.537499999999994</v>
      </c>
      <c r="O139" s="316">
        <v>36.54</v>
      </c>
      <c r="P139" s="226">
        <f t="shared" si="19"/>
        <v>36.537499999999994</v>
      </c>
      <c r="Q139" s="286">
        <v>36.54</v>
      </c>
      <c r="R139" s="226">
        <f t="shared" si="19"/>
        <v>36.537499999999994</v>
      </c>
      <c r="S139" s="286">
        <v>36.54</v>
      </c>
      <c r="T139" s="226">
        <f t="shared" si="19"/>
        <v>36.537499999999994</v>
      </c>
      <c r="U139" s="286">
        <v>36.54</v>
      </c>
      <c r="V139" s="226">
        <f t="shared" si="19"/>
        <v>36.537499999999994</v>
      </c>
      <c r="W139" s="226"/>
      <c r="X139" s="226">
        <f t="shared" si="19"/>
        <v>36.537499999999994</v>
      </c>
      <c r="Y139" s="356"/>
      <c r="Z139" s="224">
        <f t="shared" si="19"/>
        <v>36.537499999999994</v>
      </c>
      <c r="AA139" s="224"/>
      <c r="AB139" s="283">
        <f t="shared" si="14"/>
        <v>438.45000000000005</v>
      </c>
      <c r="AC139" s="84"/>
    </row>
    <row r="140" spans="1:29" s="56" customFormat="1" ht="12" thickBot="1">
      <c r="A140" s="445" t="s">
        <v>277</v>
      </c>
      <c r="B140" s="446"/>
      <c r="C140" s="447"/>
      <c r="D140" s="417"/>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9"/>
    </row>
    <row r="141" spans="1:29" s="56" customFormat="1" ht="11.25">
      <c r="A141" s="72" t="s">
        <v>438</v>
      </c>
      <c r="B141" s="73" t="s">
        <v>230</v>
      </c>
      <c r="C141" s="218">
        <v>9.3</v>
      </c>
      <c r="D141" s="219"/>
      <c r="E141" s="311">
        <v>3.9</v>
      </c>
      <c r="F141" s="220"/>
      <c r="G141" s="314"/>
      <c r="H141" s="220">
        <v>8.53</v>
      </c>
      <c r="I141" s="314"/>
      <c r="J141" s="220"/>
      <c r="K141" s="314"/>
      <c r="L141" s="220"/>
      <c r="M141" s="314"/>
      <c r="N141" s="220">
        <v>0.77</v>
      </c>
      <c r="O141" s="314"/>
      <c r="P141" s="220"/>
      <c r="Q141" s="286">
        <v>5.4</v>
      </c>
      <c r="R141" s="220"/>
      <c r="S141" s="286"/>
      <c r="T141" s="220"/>
      <c r="U141" s="286"/>
      <c r="V141" s="220"/>
      <c r="W141" s="220"/>
      <c r="X141" s="220"/>
      <c r="Y141" s="357"/>
      <c r="Z141" s="218"/>
      <c r="AA141" s="218"/>
      <c r="AB141" s="283">
        <f t="shared" si="14"/>
        <v>9.299999999999999</v>
      </c>
      <c r="AC141" s="75" t="s">
        <v>633</v>
      </c>
    </row>
    <row r="142" spans="1:29" s="56" customFormat="1" ht="22.5">
      <c r="A142" s="76" t="s">
        <v>516</v>
      </c>
      <c r="B142" s="77" t="s">
        <v>230</v>
      </c>
      <c r="C142" s="221">
        <v>6.7</v>
      </c>
      <c r="D142" s="222"/>
      <c r="E142" s="312"/>
      <c r="F142" s="223"/>
      <c r="G142" s="315"/>
      <c r="H142" s="223"/>
      <c r="I142" s="315">
        <v>1</v>
      </c>
      <c r="J142" s="223"/>
      <c r="K142" s="315"/>
      <c r="L142" s="223"/>
      <c r="M142" s="315"/>
      <c r="N142" s="223"/>
      <c r="O142" s="315">
        <v>3.5</v>
      </c>
      <c r="P142" s="223"/>
      <c r="Q142" s="286">
        <v>1</v>
      </c>
      <c r="R142" s="223"/>
      <c r="S142" s="286">
        <v>1</v>
      </c>
      <c r="T142" s="223">
        <v>3.2</v>
      </c>
      <c r="U142" s="286"/>
      <c r="V142" s="223"/>
      <c r="W142" s="223"/>
      <c r="X142" s="223"/>
      <c r="Y142" s="355"/>
      <c r="Z142" s="221">
        <v>3.5</v>
      </c>
      <c r="AA142" s="221"/>
      <c r="AB142" s="283">
        <f t="shared" si="14"/>
        <v>6.7</v>
      </c>
      <c r="AC142" s="139" t="s">
        <v>634</v>
      </c>
    </row>
    <row r="143" spans="1:29" s="56" customFormat="1" ht="11.25">
      <c r="A143" s="76" t="s">
        <v>373</v>
      </c>
      <c r="B143" s="77" t="s">
        <v>342</v>
      </c>
      <c r="C143" s="221">
        <v>14</v>
      </c>
      <c r="D143" s="222"/>
      <c r="E143" s="312"/>
      <c r="F143" s="223"/>
      <c r="G143" s="315"/>
      <c r="H143" s="223"/>
      <c r="I143" s="315"/>
      <c r="J143" s="223"/>
      <c r="K143" s="315"/>
      <c r="L143" s="223"/>
      <c r="M143" s="315"/>
      <c r="N143" s="223"/>
      <c r="O143" s="315"/>
      <c r="P143" s="223"/>
      <c r="Q143" s="309">
        <v>0.47</v>
      </c>
      <c r="R143" s="223"/>
      <c r="S143" s="309">
        <v>0.64</v>
      </c>
      <c r="T143" s="223"/>
      <c r="U143" s="286"/>
      <c r="V143" s="223"/>
      <c r="W143" s="223"/>
      <c r="X143" s="223"/>
      <c r="Y143" s="355"/>
      <c r="Z143" s="221">
        <v>11</v>
      </c>
      <c r="AA143" s="221"/>
      <c r="AB143" s="283">
        <v>14</v>
      </c>
      <c r="AC143" s="139"/>
    </row>
    <row r="144" spans="1:29" s="56" customFormat="1" ht="12" thickBot="1">
      <c r="A144" s="81" t="s">
        <v>437</v>
      </c>
      <c r="B144" s="82" t="s">
        <v>230</v>
      </c>
      <c r="C144" s="224">
        <v>80.43</v>
      </c>
      <c r="D144" s="225">
        <f>$C$144*(100%/12)</f>
        <v>6.702500000000001</v>
      </c>
      <c r="E144" s="313">
        <v>6.7</v>
      </c>
      <c r="F144" s="226">
        <f aca="true" t="shared" si="20" ref="F144:Z144">$C$144*(100%/12)</f>
        <v>6.702500000000001</v>
      </c>
      <c r="G144" s="316">
        <v>6.7</v>
      </c>
      <c r="H144" s="226">
        <f t="shared" si="20"/>
        <v>6.702500000000001</v>
      </c>
      <c r="I144" s="316">
        <v>6.7</v>
      </c>
      <c r="J144" s="226">
        <f t="shared" si="20"/>
        <v>6.702500000000001</v>
      </c>
      <c r="K144" s="316">
        <v>6.7</v>
      </c>
      <c r="L144" s="226">
        <f t="shared" si="20"/>
        <v>6.702500000000001</v>
      </c>
      <c r="M144" s="316">
        <v>6.7</v>
      </c>
      <c r="N144" s="226">
        <f t="shared" si="20"/>
        <v>6.702500000000001</v>
      </c>
      <c r="O144" s="316">
        <v>6.7</v>
      </c>
      <c r="P144" s="226">
        <f t="shared" si="20"/>
        <v>6.702500000000001</v>
      </c>
      <c r="Q144" s="286">
        <v>6.7</v>
      </c>
      <c r="R144" s="226">
        <f t="shared" si="20"/>
        <v>6.702500000000001</v>
      </c>
      <c r="S144" s="286">
        <v>6.7</v>
      </c>
      <c r="T144" s="226">
        <f t="shared" si="20"/>
        <v>6.702500000000001</v>
      </c>
      <c r="U144" s="286">
        <v>6.7</v>
      </c>
      <c r="V144" s="226">
        <f t="shared" si="20"/>
        <v>6.702500000000001</v>
      </c>
      <c r="W144" s="226"/>
      <c r="X144" s="226">
        <f t="shared" si="20"/>
        <v>6.702500000000001</v>
      </c>
      <c r="Y144" s="356"/>
      <c r="Z144" s="224">
        <f t="shared" si="20"/>
        <v>6.702500000000001</v>
      </c>
      <c r="AA144" s="224"/>
      <c r="AB144" s="283">
        <f t="shared" si="14"/>
        <v>80.43</v>
      </c>
      <c r="AC144" s="84"/>
    </row>
    <row r="145" spans="1:29" s="56" customFormat="1" ht="12" thickBot="1">
      <c r="A145" s="445" t="s">
        <v>278</v>
      </c>
      <c r="B145" s="446"/>
      <c r="C145" s="447"/>
      <c r="D145" s="417"/>
      <c r="E145" s="418"/>
      <c r="F145" s="418"/>
      <c r="G145" s="418"/>
      <c r="H145" s="418"/>
      <c r="I145" s="418"/>
      <c r="J145" s="418"/>
      <c r="K145" s="418"/>
      <c r="L145" s="418"/>
      <c r="M145" s="418"/>
      <c r="N145" s="418"/>
      <c r="O145" s="418"/>
      <c r="P145" s="418"/>
      <c r="Q145" s="418"/>
      <c r="R145" s="418"/>
      <c r="S145" s="418"/>
      <c r="T145" s="418"/>
      <c r="U145" s="418"/>
      <c r="V145" s="418"/>
      <c r="W145" s="418"/>
      <c r="X145" s="418"/>
      <c r="Y145" s="418"/>
      <c r="Z145" s="418"/>
      <c r="AA145" s="418"/>
      <c r="AB145" s="418"/>
      <c r="AC145" s="419"/>
    </row>
    <row r="146" spans="1:29" s="56" customFormat="1" ht="22.5">
      <c r="A146" s="72" t="s">
        <v>362</v>
      </c>
      <c r="B146" s="73" t="s">
        <v>230</v>
      </c>
      <c r="C146" s="218">
        <v>10</v>
      </c>
      <c r="D146" s="219"/>
      <c r="E146" s="311"/>
      <c r="F146" s="220"/>
      <c r="G146" s="314">
        <v>1</v>
      </c>
      <c r="H146" s="220"/>
      <c r="I146" s="314">
        <v>0.6</v>
      </c>
      <c r="J146" s="220"/>
      <c r="K146" s="314">
        <v>0.6</v>
      </c>
      <c r="L146" s="220"/>
      <c r="M146" s="314">
        <v>1</v>
      </c>
      <c r="N146" s="220">
        <v>3</v>
      </c>
      <c r="O146" s="314">
        <v>3.6</v>
      </c>
      <c r="P146" s="220"/>
      <c r="Q146" s="286">
        <v>0.2</v>
      </c>
      <c r="R146" s="220"/>
      <c r="S146" s="286">
        <v>0.3</v>
      </c>
      <c r="T146" s="220">
        <v>3</v>
      </c>
      <c r="U146" s="286"/>
      <c r="V146" s="220"/>
      <c r="W146" s="220"/>
      <c r="X146" s="220"/>
      <c r="Y146" s="357"/>
      <c r="Z146" s="218">
        <v>4</v>
      </c>
      <c r="AA146" s="218"/>
      <c r="AB146" s="283">
        <f t="shared" si="14"/>
        <v>10</v>
      </c>
      <c r="AC146" s="75" t="s">
        <v>635</v>
      </c>
    </row>
    <row r="147" spans="1:29" s="56" customFormat="1" ht="22.5">
      <c r="A147" s="76" t="s">
        <v>279</v>
      </c>
      <c r="B147" s="77" t="s">
        <v>230</v>
      </c>
      <c r="C147" s="221">
        <v>20</v>
      </c>
      <c r="D147" s="222"/>
      <c r="E147" s="312"/>
      <c r="F147" s="223"/>
      <c r="G147" s="315">
        <v>2.7</v>
      </c>
      <c r="H147" s="223"/>
      <c r="I147" s="315">
        <v>0.7</v>
      </c>
      <c r="J147" s="223"/>
      <c r="K147" s="315">
        <v>1.5</v>
      </c>
      <c r="L147" s="223"/>
      <c r="M147" s="315">
        <v>0.3</v>
      </c>
      <c r="N147" s="223">
        <v>2</v>
      </c>
      <c r="O147" s="315">
        <v>1.5</v>
      </c>
      <c r="P147" s="223"/>
      <c r="Q147" s="286">
        <v>0.4</v>
      </c>
      <c r="R147" s="223"/>
      <c r="S147" s="286">
        <v>0.1</v>
      </c>
      <c r="T147" s="223">
        <v>2</v>
      </c>
      <c r="U147" s="286"/>
      <c r="V147" s="223"/>
      <c r="W147" s="223"/>
      <c r="X147" s="223"/>
      <c r="Y147" s="355"/>
      <c r="Z147" s="221">
        <v>16</v>
      </c>
      <c r="AA147" s="221"/>
      <c r="AB147" s="283">
        <f t="shared" si="14"/>
        <v>20</v>
      </c>
      <c r="AC147" s="79" t="s">
        <v>636</v>
      </c>
    </row>
    <row r="148" spans="1:29" s="56" customFormat="1" ht="22.5">
      <c r="A148" s="76" t="s">
        <v>476</v>
      </c>
      <c r="B148" s="77" t="s">
        <v>230</v>
      </c>
      <c r="C148" s="221">
        <v>8.9</v>
      </c>
      <c r="D148" s="222"/>
      <c r="E148" s="312"/>
      <c r="F148" s="223"/>
      <c r="G148" s="315">
        <v>1.2</v>
      </c>
      <c r="H148" s="223"/>
      <c r="I148" s="315">
        <v>1.1</v>
      </c>
      <c r="J148" s="223"/>
      <c r="K148" s="315">
        <v>0.2</v>
      </c>
      <c r="L148" s="223"/>
      <c r="M148" s="315">
        <v>0.6</v>
      </c>
      <c r="N148" s="223">
        <v>2</v>
      </c>
      <c r="O148" s="315">
        <v>1.1</v>
      </c>
      <c r="P148" s="223"/>
      <c r="Q148" s="286"/>
      <c r="R148" s="223"/>
      <c r="S148" s="286">
        <v>0.87</v>
      </c>
      <c r="T148" s="223">
        <v>2.9</v>
      </c>
      <c r="U148" s="286"/>
      <c r="V148" s="223"/>
      <c r="W148" s="223"/>
      <c r="X148" s="223"/>
      <c r="Y148" s="355"/>
      <c r="Z148" s="221">
        <v>4</v>
      </c>
      <c r="AA148" s="221"/>
      <c r="AB148" s="283">
        <f t="shared" si="14"/>
        <v>8.9</v>
      </c>
      <c r="AC148" s="79" t="s">
        <v>637</v>
      </c>
    </row>
    <row r="149" spans="1:29" s="56" customFormat="1" ht="11.25">
      <c r="A149" s="76" t="s">
        <v>477</v>
      </c>
      <c r="B149" s="77" t="s">
        <v>230</v>
      </c>
      <c r="C149" s="221">
        <v>1.5</v>
      </c>
      <c r="D149" s="222"/>
      <c r="E149" s="312"/>
      <c r="F149" s="223"/>
      <c r="G149" s="315"/>
      <c r="H149" s="223"/>
      <c r="I149" s="315"/>
      <c r="J149" s="223"/>
      <c r="K149" s="315">
        <v>0.1</v>
      </c>
      <c r="L149" s="223"/>
      <c r="M149" s="315"/>
      <c r="N149" s="223">
        <v>1.5</v>
      </c>
      <c r="O149" s="315">
        <v>1.4</v>
      </c>
      <c r="P149" s="223"/>
      <c r="Q149" s="286"/>
      <c r="R149" s="223"/>
      <c r="S149" s="286"/>
      <c r="T149" s="223"/>
      <c r="U149" s="286"/>
      <c r="V149" s="223"/>
      <c r="W149" s="223"/>
      <c r="X149" s="223"/>
      <c r="Y149" s="355"/>
      <c r="Z149" s="221"/>
      <c r="AA149" s="221"/>
      <c r="AB149" s="283">
        <f t="shared" si="14"/>
        <v>1.5</v>
      </c>
      <c r="AC149" s="79" t="s">
        <v>638</v>
      </c>
    </row>
    <row r="150" spans="1:29" s="56" customFormat="1" ht="12" thickBot="1">
      <c r="A150" s="81" t="s">
        <v>437</v>
      </c>
      <c r="B150" s="82" t="s">
        <v>230</v>
      </c>
      <c r="C150" s="224">
        <v>257</v>
      </c>
      <c r="D150" s="225">
        <f>$C$150*(100%/12)</f>
        <v>21.416666666666664</v>
      </c>
      <c r="E150" s="313">
        <v>21.42</v>
      </c>
      <c r="F150" s="226">
        <f aca="true" t="shared" si="21" ref="F150:Z150">$C$150*(100%/12)</f>
        <v>21.416666666666664</v>
      </c>
      <c r="G150" s="316">
        <v>21.42</v>
      </c>
      <c r="H150" s="226">
        <f t="shared" si="21"/>
        <v>21.416666666666664</v>
      </c>
      <c r="I150" s="316">
        <v>21.42</v>
      </c>
      <c r="J150" s="226">
        <f t="shared" si="21"/>
        <v>21.416666666666664</v>
      </c>
      <c r="K150" s="316">
        <v>21.42</v>
      </c>
      <c r="L150" s="226">
        <f t="shared" si="21"/>
        <v>21.416666666666664</v>
      </c>
      <c r="M150" s="316">
        <v>21.42</v>
      </c>
      <c r="N150" s="226">
        <f t="shared" si="21"/>
        <v>21.416666666666664</v>
      </c>
      <c r="O150" s="316">
        <v>21.42</v>
      </c>
      <c r="P150" s="226">
        <f t="shared" si="21"/>
        <v>21.416666666666664</v>
      </c>
      <c r="Q150" s="286">
        <v>21.42</v>
      </c>
      <c r="R150" s="226">
        <f t="shared" si="21"/>
        <v>21.416666666666664</v>
      </c>
      <c r="S150" s="286">
        <v>21.42</v>
      </c>
      <c r="T150" s="226">
        <f t="shared" si="21"/>
        <v>21.416666666666664</v>
      </c>
      <c r="U150" s="286">
        <v>21.42</v>
      </c>
      <c r="V150" s="226">
        <f t="shared" si="21"/>
        <v>21.416666666666664</v>
      </c>
      <c r="W150" s="226"/>
      <c r="X150" s="226">
        <f t="shared" si="21"/>
        <v>21.416666666666664</v>
      </c>
      <c r="Y150" s="356"/>
      <c r="Z150" s="224">
        <f t="shared" si="21"/>
        <v>21.416666666666664</v>
      </c>
      <c r="AA150" s="224"/>
      <c r="AB150" s="283">
        <f t="shared" si="14"/>
        <v>256.99999999999994</v>
      </c>
      <c r="AC150" s="84"/>
    </row>
    <row r="151" spans="1:29" s="56" customFormat="1" ht="12" thickBot="1">
      <c r="A151" s="445" t="s">
        <v>374</v>
      </c>
      <c r="B151" s="446"/>
      <c r="C151" s="447"/>
      <c r="D151" s="417"/>
      <c r="E151" s="418"/>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9"/>
    </row>
    <row r="152" spans="1:29" s="56" customFormat="1" ht="22.5">
      <c r="A152" s="72" t="s">
        <v>439</v>
      </c>
      <c r="B152" s="73" t="s">
        <v>230</v>
      </c>
      <c r="C152" s="218">
        <f>1.56+7+10+10.12</f>
        <v>28.68</v>
      </c>
      <c r="D152" s="219"/>
      <c r="E152" s="311"/>
      <c r="F152" s="220"/>
      <c r="G152" s="314"/>
      <c r="H152" s="220">
        <v>7</v>
      </c>
      <c r="I152" s="314"/>
      <c r="J152" s="220"/>
      <c r="K152" s="314"/>
      <c r="L152" s="220"/>
      <c r="M152" s="314"/>
      <c r="N152" s="220">
        <v>6.56</v>
      </c>
      <c r="O152" s="314"/>
      <c r="P152" s="220"/>
      <c r="Q152" s="286">
        <v>12</v>
      </c>
      <c r="R152" s="220"/>
      <c r="S152" s="286"/>
      <c r="T152" s="220">
        <v>5</v>
      </c>
      <c r="U152" s="286">
        <v>15.8</v>
      </c>
      <c r="V152" s="220"/>
      <c r="W152" s="220"/>
      <c r="X152" s="220"/>
      <c r="Y152" s="357"/>
      <c r="Z152" s="218">
        <v>10.12</v>
      </c>
      <c r="AA152" s="218"/>
      <c r="AB152" s="283">
        <f t="shared" si="14"/>
        <v>28.68</v>
      </c>
      <c r="AC152" s="139" t="s">
        <v>639</v>
      </c>
    </row>
    <row r="153" spans="1:29" s="56" customFormat="1" ht="11.25">
      <c r="A153" s="76" t="s">
        <v>365</v>
      </c>
      <c r="B153" s="77" t="s">
        <v>342</v>
      </c>
      <c r="C153" s="78">
        <v>1</v>
      </c>
      <c r="D153" s="80"/>
      <c r="E153" s="299"/>
      <c r="F153" s="77"/>
      <c r="G153" s="304"/>
      <c r="H153" s="77"/>
      <c r="I153" s="304"/>
      <c r="J153" s="77">
        <v>1</v>
      </c>
      <c r="K153" s="304">
        <v>1</v>
      </c>
      <c r="L153" s="77"/>
      <c r="M153" s="304"/>
      <c r="N153" s="77"/>
      <c r="O153" s="304"/>
      <c r="P153" s="77"/>
      <c r="Q153" s="286"/>
      <c r="R153" s="77"/>
      <c r="S153" s="286"/>
      <c r="T153" s="77"/>
      <c r="U153" s="286"/>
      <c r="V153" s="77"/>
      <c r="W153" s="77"/>
      <c r="X153" s="77"/>
      <c r="Y153" s="120"/>
      <c r="Z153" s="78"/>
      <c r="AA153" s="78"/>
      <c r="AB153" s="283">
        <f t="shared" si="14"/>
        <v>1</v>
      </c>
      <c r="AC153" s="79" t="s">
        <v>562</v>
      </c>
    </row>
    <row r="154" spans="1:29" s="56" customFormat="1" ht="22.5">
      <c r="A154" s="76" t="s">
        <v>280</v>
      </c>
      <c r="B154" s="77" t="s">
        <v>342</v>
      </c>
      <c r="C154" s="78">
        <v>1</v>
      </c>
      <c r="D154" s="80"/>
      <c r="E154" s="299"/>
      <c r="F154" s="77"/>
      <c r="G154" s="304"/>
      <c r="H154" s="77"/>
      <c r="I154" s="304"/>
      <c r="J154" s="77"/>
      <c r="K154" s="304"/>
      <c r="L154" s="77"/>
      <c r="M154" s="304"/>
      <c r="N154" s="77"/>
      <c r="O154" s="304"/>
      <c r="P154" s="77"/>
      <c r="Q154" s="286"/>
      <c r="R154" s="77"/>
      <c r="S154" s="286"/>
      <c r="T154" s="77"/>
      <c r="U154" s="381">
        <v>0.4</v>
      </c>
      <c r="V154" s="77"/>
      <c r="W154" s="77"/>
      <c r="X154" s="77"/>
      <c r="Y154" s="120"/>
      <c r="Z154" s="78">
        <v>1</v>
      </c>
      <c r="AA154" s="78"/>
      <c r="AB154" s="283">
        <f t="shared" si="14"/>
        <v>1</v>
      </c>
      <c r="AC154" s="139"/>
    </row>
    <row r="155" spans="1:29" s="56" customFormat="1" ht="22.5">
      <c r="A155" s="76" t="s">
        <v>516</v>
      </c>
      <c r="B155" s="77" t="s">
        <v>230</v>
      </c>
      <c r="C155" s="221">
        <v>11.1</v>
      </c>
      <c r="D155" s="222"/>
      <c r="E155" s="312"/>
      <c r="F155" s="223"/>
      <c r="G155" s="315">
        <v>0.5</v>
      </c>
      <c r="H155" s="223"/>
      <c r="I155" s="315"/>
      <c r="J155" s="223"/>
      <c r="K155" s="315"/>
      <c r="L155" s="223"/>
      <c r="M155" s="315"/>
      <c r="N155" s="223"/>
      <c r="O155" s="315"/>
      <c r="P155" s="223"/>
      <c r="Q155" s="286">
        <v>1.3</v>
      </c>
      <c r="R155" s="223"/>
      <c r="S155" s="286">
        <v>2</v>
      </c>
      <c r="T155" s="223"/>
      <c r="U155" s="286"/>
      <c r="V155" s="223"/>
      <c r="W155" s="223"/>
      <c r="X155" s="223"/>
      <c r="Y155" s="355"/>
      <c r="Z155" s="221">
        <v>11.1</v>
      </c>
      <c r="AA155" s="221"/>
      <c r="AB155" s="283">
        <f t="shared" si="14"/>
        <v>11.1</v>
      </c>
      <c r="AC155" s="139" t="s">
        <v>650</v>
      </c>
    </row>
    <row r="156" spans="1:29" s="56" customFormat="1" ht="12" thickBot="1">
      <c r="A156" s="81" t="s">
        <v>437</v>
      </c>
      <c r="B156" s="82" t="s">
        <v>230</v>
      </c>
      <c r="C156" s="224">
        <v>207.15</v>
      </c>
      <c r="D156" s="225">
        <f>$C$156*(100%/12)</f>
        <v>17.2625</v>
      </c>
      <c r="E156" s="313">
        <v>17.26</v>
      </c>
      <c r="F156" s="226">
        <f aca="true" t="shared" si="22" ref="F156:Z156">$C$156*(100%/12)</f>
        <v>17.2625</v>
      </c>
      <c r="G156" s="226">
        <v>17.26</v>
      </c>
      <c r="H156" s="226">
        <f t="shared" si="22"/>
        <v>17.2625</v>
      </c>
      <c r="I156" s="316">
        <v>17.26</v>
      </c>
      <c r="J156" s="226">
        <f t="shared" si="22"/>
        <v>17.2625</v>
      </c>
      <c r="K156" s="316">
        <v>17.26</v>
      </c>
      <c r="L156" s="226">
        <f t="shared" si="22"/>
        <v>17.2625</v>
      </c>
      <c r="M156" s="316">
        <v>17.26</v>
      </c>
      <c r="N156" s="226">
        <f t="shared" si="22"/>
        <v>17.2625</v>
      </c>
      <c r="O156" s="316">
        <v>17.26</v>
      </c>
      <c r="P156" s="226">
        <f t="shared" si="22"/>
        <v>17.2625</v>
      </c>
      <c r="Q156" s="286">
        <v>17.26</v>
      </c>
      <c r="R156" s="226">
        <f t="shared" si="22"/>
        <v>17.2625</v>
      </c>
      <c r="S156" s="286">
        <v>17.26</v>
      </c>
      <c r="T156" s="226">
        <f t="shared" si="22"/>
        <v>17.2625</v>
      </c>
      <c r="U156" s="286">
        <v>17.26</v>
      </c>
      <c r="V156" s="226">
        <f t="shared" si="22"/>
        <v>17.2625</v>
      </c>
      <c r="W156" s="226"/>
      <c r="X156" s="226">
        <f t="shared" si="22"/>
        <v>17.2625</v>
      </c>
      <c r="Y156" s="356"/>
      <c r="Z156" s="224">
        <f t="shared" si="22"/>
        <v>17.2625</v>
      </c>
      <c r="AA156" s="224"/>
      <c r="AB156" s="283">
        <f t="shared" si="14"/>
        <v>207.14999999999995</v>
      </c>
      <c r="AC156" s="84"/>
    </row>
    <row r="157" spans="1:29" s="56" customFormat="1" ht="12" thickBot="1">
      <c r="A157" s="445" t="s">
        <v>281</v>
      </c>
      <c r="B157" s="446"/>
      <c r="C157" s="447"/>
      <c r="D157" s="417"/>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9"/>
    </row>
    <row r="158" spans="1:29" s="56" customFormat="1" ht="230.25" customHeight="1">
      <c r="A158" s="72" t="s">
        <v>400</v>
      </c>
      <c r="B158" s="73" t="s">
        <v>230</v>
      </c>
      <c r="C158" s="218">
        <v>13</v>
      </c>
      <c r="D158" s="219"/>
      <c r="E158" s="311"/>
      <c r="F158" s="220"/>
      <c r="G158" s="314"/>
      <c r="H158" s="220"/>
      <c r="I158" s="314"/>
      <c r="J158" s="220"/>
      <c r="K158" s="314"/>
      <c r="L158" s="220"/>
      <c r="M158" s="314"/>
      <c r="N158" s="220"/>
      <c r="O158" s="314"/>
      <c r="P158" s="220"/>
      <c r="Q158" s="286"/>
      <c r="R158" s="220"/>
      <c r="S158" s="286"/>
      <c r="T158" s="220">
        <v>4</v>
      </c>
      <c r="U158" s="286"/>
      <c r="V158" s="220"/>
      <c r="W158" s="220"/>
      <c r="X158" s="220"/>
      <c r="Y158" s="357"/>
      <c r="Z158" s="218">
        <v>9</v>
      </c>
      <c r="AA158" s="283">
        <f>+D158+F158+H158+J158+L158+N158+P158+R158+T158+V158+X158+Z158</f>
        <v>13</v>
      </c>
      <c r="AB158" s="139" t="s">
        <v>640</v>
      </c>
      <c r="AC158" s="139" t="s">
        <v>655</v>
      </c>
    </row>
    <row r="159" spans="1:29" s="56" customFormat="1" ht="107.25" customHeight="1">
      <c r="A159" s="76" t="s">
        <v>399</v>
      </c>
      <c r="B159" s="77" t="s">
        <v>230</v>
      </c>
      <c r="C159" s="221">
        <v>8</v>
      </c>
      <c r="D159" s="222"/>
      <c r="E159" s="312"/>
      <c r="F159" s="223"/>
      <c r="G159" s="315"/>
      <c r="H159" s="223"/>
      <c r="I159" s="315"/>
      <c r="J159" s="223"/>
      <c r="K159" s="315"/>
      <c r="L159" s="223"/>
      <c r="M159" s="315"/>
      <c r="N159" s="223"/>
      <c r="O159" s="315"/>
      <c r="P159" s="223"/>
      <c r="Q159" s="286"/>
      <c r="R159" s="223"/>
      <c r="S159" s="286"/>
      <c r="T159" s="223">
        <v>2</v>
      </c>
      <c r="U159" s="286"/>
      <c r="V159" s="223"/>
      <c r="W159" s="223"/>
      <c r="X159" s="223"/>
      <c r="Y159" s="355"/>
      <c r="Z159" s="221">
        <v>6</v>
      </c>
      <c r="AA159" s="283">
        <f>+D159+F159+H159+J159+L159+N159+P159+R159+T159+V159+X159+Z159</f>
        <v>8</v>
      </c>
      <c r="AB159" s="139" t="s">
        <v>641</v>
      </c>
      <c r="AC159" s="139" t="s">
        <v>563</v>
      </c>
    </row>
    <row r="160" spans="1:29" s="56" customFormat="1" ht="90" customHeight="1" thickBot="1">
      <c r="A160" s="81" t="s">
        <v>465</v>
      </c>
      <c r="B160" s="82" t="s">
        <v>342</v>
      </c>
      <c r="C160" s="83">
        <v>3</v>
      </c>
      <c r="D160" s="125"/>
      <c r="E160" s="306"/>
      <c r="F160" s="82"/>
      <c r="G160" s="302"/>
      <c r="H160" s="82"/>
      <c r="I160" s="302"/>
      <c r="J160" s="82"/>
      <c r="K160" s="302"/>
      <c r="L160" s="82"/>
      <c r="M160" s="302"/>
      <c r="N160" s="82"/>
      <c r="O160" s="302"/>
      <c r="P160" s="82"/>
      <c r="Q160" s="286"/>
      <c r="R160" s="82"/>
      <c r="S160" s="286"/>
      <c r="T160" s="82">
        <v>3</v>
      </c>
      <c r="U160" s="286"/>
      <c r="V160" s="82"/>
      <c r="W160" s="82"/>
      <c r="X160" s="82"/>
      <c r="Y160" s="124"/>
      <c r="Z160" s="83"/>
      <c r="AA160" s="283">
        <f>+D160+F160+H160+J160+L160+N160+P160+R160+T160+V160+X160+Z160</f>
        <v>3</v>
      </c>
      <c r="AB160" s="140" t="s">
        <v>642</v>
      </c>
      <c r="AC160" s="140" t="s">
        <v>564</v>
      </c>
    </row>
    <row r="161" spans="1:29" s="56" customFormat="1" ht="12" thickBot="1">
      <c r="A161" s="445" t="s">
        <v>282</v>
      </c>
      <c r="B161" s="446"/>
      <c r="C161" s="447"/>
      <c r="D161" s="417"/>
      <c r="E161" s="418"/>
      <c r="F161" s="418"/>
      <c r="G161" s="418"/>
      <c r="H161" s="418"/>
      <c r="I161" s="418"/>
      <c r="J161" s="418"/>
      <c r="K161" s="418"/>
      <c r="L161" s="418"/>
      <c r="M161" s="418"/>
      <c r="N161" s="418"/>
      <c r="O161" s="418"/>
      <c r="P161" s="418"/>
      <c r="Q161" s="418"/>
      <c r="R161" s="418"/>
      <c r="S161" s="418"/>
      <c r="T161" s="418"/>
      <c r="U161" s="418"/>
      <c r="V161" s="418"/>
      <c r="W161" s="418"/>
      <c r="X161" s="418"/>
      <c r="Y161" s="418"/>
      <c r="Z161" s="418"/>
      <c r="AA161" s="418"/>
      <c r="AB161" s="418"/>
      <c r="AC161" s="419"/>
    </row>
    <row r="162" spans="1:29" s="56" customFormat="1" ht="22.5">
      <c r="A162" s="72" t="s">
        <v>363</v>
      </c>
      <c r="B162" s="73" t="s">
        <v>230</v>
      </c>
      <c r="C162" s="218">
        <v>60</v>
      </c>
      <c r="D162" s="219"/>
      <c r="E162" s="311"/>
      <c r="F162" s="220"/>
      <c r="G162" s="314">
        <v>10</v>
      </c>
      <c r="H162" s="220"/>
      <c r="I162" s="314"/>
      <c r="J162" s="220"/>
      <c r="K162" s="314">
        <v>10</v>
      </c>
      <c r="L162" s="220"/>
      <c r="M162" s="314"/>
      <c r="N162" s="220">
        <v>20</v>
      </c>
      <c r="O162" s="314"/>
      <c r="P162" s="220"/>
      <c r="Q162" s="286">
        <v>10</v>
      </c>
      <c r="R162" s="220"/>
      <c r="S162" s="286">
        <v>10</v>
      </c>
      <c r="T162" s="220">
        <v>30</v>
      </c>
      <c r="U162" s="286"/>
      <c r="V162" s="220"/>
      <c r="W162" s="220"/>
      <c r="X162" s="220"/>
      <c r="Y162" s="357"/>
      <c r="Z162" s="218">
        <v>10</v>
      </c>
      <c r="AA162" s="218"/>
      <c r="AB162" s="283">
        <f t="shared" si="14"/>
        <v>60</v>
      </c>
      <c r="AC162" s="139" t="s">
        <v>643</v>
      </c>
    </row>
    <row r="163" spans="1:29" s="56" customFormat="1" ht="12" thickBot="1">
      <c r="A163" s="81" t="s">
        <v>437</v>
      </c>
      <c r="B163" s="82" t="s">
        <v>237</v>
      </c>
      <c r="C163" s="224">
        <v>528</v>
      </c>
      <c r="D163" s="225">
        <f>$C$163*(100%/12)</f>
        <v>44</v>
      </c>
      <c r="E163" s="313">
        <v>44</v>
      </c>
      <c r="F163" s="226">
        <f>$C$163*(100%/12)</f>
        <v>44</v>
      </c>
      <c r="G163" s="316">
        <v>44</v>
      </c>
      <c r="H163" s="226">
        <f aca="true" t="shared" si="23" ref="H163:Z163">$C$163*(100%/12)</f>
        <v>44</v>
      </c>
      <c r="I163" s="316">
        <v>44</v>
      </c>
      <c r="J163" s="226">
        <f t="shared" si="23"/>
        <v>44</v>
      </c>
      <c r="K163" s="316">
        <v>44</v>
      </c>
      <c r="L163" s="226">
        <f t="shared" si="23"/>
        <v>44</v>
      </c>
      <c r="M163" s="316">
        <v>44</v>
      </c>
      <c r="N163" s="226">
        <f t="shared" si="23"/>
        <v>44</v>
      </c>
      <c r="O163" s="316">
        <v>44</v>
      </c>
      <c r="P163" s="226">
        <f t="shared" si="23"/>
        <v>44</v>
      </c>
      <c r="Q163" s="286">
        <v>44</v>
      </c>
      <c r="R163" s="226">
        <f t="shared" si="23"/>
        <v>44</v>
      </c>
      <c r="S163" s="286">
        <v>44</v>
      </c>
      <c r="T163" s="226">
        <f t="shared" si="23"/>
        <v>44</v>
      </c>
      <c r="U163" s="286">
        <v>44</v>
      </c>
      <c r="V163" s="226">
        <f t="shared" si="23"/>
        <v>44</v>
      </c>
      <c r="W163" s="226"/>
      <c r="X163" s="226">
        <f t="shared" si="23"/>
        <v>44</v>
      </c>
      <c r="Y163" s="356"/>
      <c r="Z163" s="224">
        <f t="shared" si="23"/>
        <v>44</v>
      </c>
      <c r="AA163" s="224"/>
      <c r="AB163" s="283">
        <f t="shared" si="14"/>
        <v>528</v>
      </c>
      <c r="AC163" s="84"/>
    </row>
    <row r="164" spans="1:29" s="56" customFormat="1" ht="12" thickBot="1">
      <c r="A164" s="445" t="s">
        <v>284</v>
      </c>
      <c r="B164" s="446"/>
      <c r="C164" s="447"/>
      <c r="D164" s="417"/>
      <c r="E164" s="418"/>
      <c r="F164" s="418"/>
      <c r="G164" s="418"/>
      <c r="H164" s="418"/>
      <c r="I164" s="418"/>
      <c r="J164" s="418"/>
      <c r="K164" s="418"/>
      <c r="L164" s="418"/>
      <c r="M164" s="418"/>
      <c r="N164" s="418"/>
      <c r="O164" s="418"/>
      <c r="P164" s="418"/>
      <c r="Q164" s="418"/>
      <c r="R164" s="418"/>
      <c r="S164" s="418"/>
      <c r="T164" s="418"/>
      <c r="U164" s="418"/>
      <c r="V164" s="418"/>
      <c r="W164" s="418"/>
      <c r="X164" s="418"/>
      <c r="Y164" s="418"/>
      <c r="Z164" s="418"/>
      <c r="AA164" s="418"/>
      <c r="AB164" s="418"/>
      <c r="AC164" s="419"/>
    </row>
    <row r="165" spans="1:29" s="56" customFormat="1" ht="33.75">
      <c r="A165" s="72" t="s">
        <v>430</v>
      </c>
      <c r="B165" s="73" t="s">
        <v>230</v>
      </c>
      <c r="C165" s="218">
        <v>32.95</v>
      </c>
      <c r="D165" s="219"/>
      <c r="E165" s="311"/>
      <c r="F165" s="220"/>
      <c r="G165" s="314"/>
      <c r="H165" s="220"/>
      <c r="I165" s="314"/>
      <c r="J165" s="220"/>
      <c r="K165" s="314"/>
      <c r="L165" s="220"/>
      <c r="M165" s="314"/>
      <c r="N165" s="220"/>
      <c r="O165" s="314"/>
      <c r="P165" s="220"/>
      <c r="Q165" s="286"/>
      <c r="R165" s="220"/>
      <c r="S165" s="286"/>
      <c r="T165" s="220"/>
      <c r="U165" s="286"/>
      <c r="V165" s="220"/>
      <c r="W165" s="220"/>
      <c r="X165" s="220"/>
      <c r="Y165" s="357"/>
      <c r="Z165" s="218">
        <v>32.95</v>
      </c>
      <c r="AA165" s="218"/>
      <c r="AB165" s="283">
        <f t="shared" si="14"/>
        <v>32.95</v>
      </c>
      <c r="AC165" s="128" t="s">
        <v>644</v>
      </c>
    </row>
    <row r="166" spans="1:29" s="56" customFormat="1" ht="22.5">
      <c r="A166" s="76" t="s">
        <v>429</v>
      </c>
      <c r="B166" s="77" t="s">
        <v>230</v>
      </c>
      <c r="C166" s="221">
        <v>10</v>
      </c>
      <c r="D166" s="222"/>
      <c r="E166" s="312"/>
      <c r="F166" s="223"/>
      <c r="G166" s="315"/>
      <c r="H166" s="223"/>
      <c r="I166" s="315"/>
      <c r="J166" s="223"/>
      <c r="K166" s="315"/>
      <c r="L166" s="223"/>
      <c r="M166" s="315"/>
      <c r="N166" s="223"/>
      <c r="O166" s="315"/>
      <c r="P166" s="223"/>
      <c r="Q166" s="286"/>
      <c r="R166" s="223"/>
      <c r="S166" s="286"/>
      <c r="T166" s="223"/>
      <c r="U166" s="286"/>
      <c r="V166" s="223"/>
      <c r="W166" s="223"/>
      <c r="X166" s="223"/>
      <c r="Y166" s="355"/>
      <c r="Z166" s="221">
        <v>10</v>
      </c>
      <c r="AA166" s="221"/>
      <c r="AB166" s="283">
        <f t="shared" si="14"/>
        <v>10</v>
      </c>
      <c r="AC166" s="79"/>
    </row>
    <row r="167" spans="1:29" s="56" customFormat="1" ht="12" thickBot="1">
      <c r="A167" s="81" t="s">
        <v>437</v>
      </c>
      <c r="B167" s="82" t="s">
        <v>230</v>
      </c>
      <c r="C167" s="224">
        <v>465</v>
      </c>
      <c r="D167" s="225">
        <f>$C$167*(100%/12)</f>
        <v>38.75</v>
      </c>
      <c r="E167" s="313">
        <v>38.75</v>
      </c>
      <c r="F167" s="226">
        <f aca="true" t="shared" si="24" ref="F167:Z167">$C$167*(100%/12)</f>
        <v>38.75</v>
      </c>
      <c r="G167" s="316">
        <v>38.75</v>
      </c>
      <c r="H167" s="226">
        <f t="shared" si="24"/>
        <v>38.75</v>
      </c>
      <c r="I167" s="316">
        <v>38.75</v>
      </c>
      <c r="J167" s="226">
        <f t="shared" si="24"/>
        <v>38.75</v>
      </c>
      <c r="K167" s="316">
        <v>38.75</v>
      </c>
      <c r="L167" s="226">
        <f t="shared" si="24"/>
        <v>38.75</v>
      </c>
      <c r="M167" s="316">
        <v>38.75</v>
      </c>
      <c r="N167" s="226">
        <f t="shared" si="24"/>
        <v>38.75</v>
      </c>
      <c r="O167" s="316">
        <v>38.75</v>
      </c>
      <c r="P167" s="226">
        <f t="shared" si="24"/>
        <v>38.75</v>
      </c>
      <c r="Q167" s="286">
        <v>38.75</v>
      </c>
      <c r="R167" s="226">
        <f t="shared" si="24"/>
        <v>38.75</v>
      </c>
      <c r="S167" s="286">
        <v>38.75</v>
      </c>
      <c r="T167" s="226">
        <f t="shared" si="24"/>
        <v>38.75</v>
      </c>
      <c r="U167" s="286">
        <v>38.75</v>
      </c>
      <c r="V167" s="226">
        <f t="shared" si="24"/>
        <v>38.75</v>
      </c>
      <c r="W167" s="226"/>
      <c r="X167" s="226">
        <f t="shared" si="24"/>
        <v>38.75</v>
      </c>
      <c r="Y167" s="356"/>
      <c r="Z167" s="224">
        <f t="shared" si="24"/>
        <v>38.75</v>
      </c>
      <c r="AA167" s="224"/>
      <c r="AB167" s="283">
        <f>+D167+F167+H167+J167+L167+N167+P167+R167+T167+V167+X167+Z167</f>
        <v>465</v>
      </c>
      <c r="AC167" s="84"/>
    </row>
    <row r="168" spans="1:29" s="56" customFormat="1" ht="12" thickBot="1">
      <c r="A168" s="445" t="s">
        <v>285</v>
      </c>
      <c r="B168" s="446"/>
      <c r="C168" s="447"/>
      <c r="D168" s="417"/>
      <c r="E168" s="418"/>
      <c r="F168" s="418"/>
      <c r="G168" s="418"/>
      <c r="H168" s="418"/>
      <c r="I168" s="418"/>
      <c r="J168" s="418"/>
      <c r="K168" s="418"/>
      <c r="L168" s="418"/>
      <c r="M168" s="418"/>
      <c r="N168" s="418"/>
      <c r="O168" s="418"/>
      <c r="P168" s="418"/>
      <c r="Q168" s="418"/>
      <c r="R168" s="418"/>
      <c r="S168" s="418"/>
      <c r="T168" s="418"/>
      <c r="U168" s="418"/>
      <c r="V168" s="418"/>
      <c r="W168" s="418"/>
      <c r="X168" s="418"/>
      <c r="Y168" s="418"/>
      <c r="Z168" s="418"/>
      <c r="AA168" s="418"/>
      <c r="AB168" s="418"/>
      <c r="AC168" s="419"/>
    </row>
    <row r="169" spans="1:29" s="56" customFormat="1" ht="23.25" thickBot="1">
      <c r="A169" s="72" t="s">
        <v>375</v>
      </c>
      <c r="B169" s="73" t="s">
        <v>230</v>
      </c>
      <c r="C169" s="218">
        <v>30</v>
      </c>
      <c r="D169" s="219"/>
      <c r="E169" s="311"/>
      <c r="F169" s="220">
        <v>3</v>
      </c>
      <c r="G169" s="314"/>
      <c r="H169" s="220">
        <v>3</v>
      </c>
      <c r="I169" s="314"/>
      <c r="J169" s="220">
        <v>3</v>
      </c>
      <c r="K169" s="314"/>
      <c r="L169" s="220">
        <v>3</v>
      </c>
      <c r="M169" s="314"/>
      <c r="N169" s="220">
        <v>3</v>
      </c>
      <c r="O169" s="314"/>
      <c r="P169" s="220">
        <v>3</v>
      </c>
      <c r="Q169" s="286"/>
      <c r="R169" s="220">
        <v>3</v>
      </c>
      <c r="S169" s="286"/>
      <c r="T169" s="220"/>
      <c r="U169" s="286"/>
      <c r="V169" s="220">
        <v>3</v>
      </c>
      <c r="W169" s="220"/>
      <c r="X169" s="220">
        <v>3</v>
      </c>
      <c r="Y169" s="357"/>
      <c r="Z169" s="218">
        <v>3</v>
      </c>
      <c r="AA169" s="218"/>
      <c r="AB169" s="283">
        <f aca="true" t="shared" si="25" ref="AB169:AB174">+D169+F169+H169+J169+L169+N169+P169+R169+T169+V169+X169+Z169</f>
        <v>30</v>
      </c>
      <c r="AC169" s="128" t="s">
        <v>645</v>
      </c>
    </row>
    <row r="170" spans="1:29" s="56" customFormat="1" ht="11.25">
      <c r="A170" s="76" t="s">
        <v>448</v>
      </c>
      <c r="B170" s="77" t="s">
        <v>230</v>
      </c>
      <c r="C170" s="221">
        <v>40</v>
      </c>
      <c r="D170" s="222"/>
      <c r="E170" s="312"/>
      <c r="F170" s="223"/>
      <c r="G170" s="315"/>
      <c r="H170" s="223"/>
      <c r="I170" s="315"/>
      <c r="J170" s="223"/>
      <c r="K170" s="315"/>
      <c r="L170" s="223"/>
      <c r="M170" s="315"/>
      <c r="N170" s="223"/>
      <c r="O170" s="315"/>
      <c r="P170" s="223"/>
      <c r="Q170" s="286"/>
      <c r="R170" s="223"/>
      <c r="S170" s="286"/>
      <c r="T170" s="223"/>
      <c r="U170" s="286"/>
      <c r="V170" s="223"/>
      <c r="W170" s="223"/>
      <c r="X170" s="223"/>
      <c r="Y170" s="355"/>
      <c r="Z170" s="221">
        <v>40</v>
      </c>
      <c r="AA170" s="221"/>
      <c r="AB170" s="283">
        <f t="shared" si="25"/>
        <v>40</v>
      </c>
      <c r="AC170" s="75"/>
    </row>
    <row r="171" spans="1:29" s="56" customFormat="1" ht="11.25">
      <c r="A171" s="76" t="s">
        <v>364</v>
      </c>
      <c r="B171" s="77" t="s">
        <v>230</v>
      </c>
      <c r="C171" s="221">
        <v>6</v>
      </c>
      <c r="D171" s="222"/>
      <c r="E171" s="312"/>
      <c r="F171" s="223"/>
      <c r="G171" s="315"/>
      <c r="H171" s="223"/>
      <c r="I171" s="315"/>
      <c r="J171" s="223"/>
      <c r="K171" s="315"/>
      <c r="L171" s="223">
        <v>2</v>
      </c>
      <c r="M171" s="315"/>
      <c r="N171" s="223">
        <v>2</v>
      </c>
      <c r="O171" s="315"/>
      <c r="P171" s="223">
        <v>2</v>
      </c>
      <c r="Q171" s="286"/>
      <c r="R171" s="223"/>
      <c r="S171" s="286"/>
      <c r="T171" s="223"/>
      <c r="U171" s="286"/>
      <c r="V171" s="223"/>
      <c r="W171" s="223"/>
      <c r="X171" s="223"/>
      <c r="Y171" s="355"/>
      <c r="Z171" s="221"/>
      <c r="AA171" s="221"/>
      <c r="AB171" s="283">
        <f t="shared" si="25"/>
        <v>6</v>
      </c>
      <c r="AC171" s="79"/>
    </row>
    <row r="172" spans="1:29" s="56" customFormat="1" ht="11.25">
      <c r="A172" s="76" t="s">
        <v>376</v>
      </c>
      <c r="B172" s="77" t="s">
        <v>230</v>
      </c>
      <c r="C172" s="221">
        <v>15</v>
      </c>
      <c r="D172" s="222"/>
      <c r="E172" s="312"/>
      <c r="F172" s="223"/>
      <c r="G172" s="315"/>
      <c r="H172" s="223"/>
      <c r="I172" s="315"/>
      <c r="J172" s="223"/>
      <c r="K172" s="315"/>
      <c r="L172" s="223"/>
      <c r="M172" s="315"/>
      <c r="N172" s="223"/>
      <c r="O172" s="315"/>
      <c r="P172" s="223"/>
      <c r="Q172" s="286"/>
      <c r="R172" s="223">
        <v>3</v>
      </c>
      <c r="S172" s="286"/>
      <c r="T172" s="223">
        <v>3</v>
      </c>
      <c r="U172" s="286"/>
      <c r="V172" s="223">
        <v>3</v>
      </c>
      <c r="W172" s="223"/>
      <c r="X172" s="223">
        <v>3</v>
      </c>
      <c r="Y172" s="355"/>
      <c r="Z172" s="221">
        <v>3</v>
      </c>
      <c r="AA172" s="221"/>
      <c r="AB172" s="283">
        <f t="shared" si="25"/>
        <v>15</v>
      </c>
      <c r="AC172" s="79"/>
    </row>
    <row r="173" spans="1:29" s="56" customFormat="1" ht="11.25">
      <c r="A173" s="76" t="s">
        <v>478</v>
      </c>
      <c r="B173" s="77" t="s">
        <v>230</v>
      </c>
      <c r="C173" s="221">
        <v>10</v>
      </c>
      <c r="D173" s="222"/>
      <c r="E173" s="312"/>
      <c r="F173" s="223"/>
      <c r="G173" s="315"/>
      <c r="H173" s="223"/>
      <c r="I173" s="315"/>
      <c r="J173" s="223"/>
      <c r="K173" s="315"/>
      <c r="L173" s="223"/>
      <c r="M173" s="315"/>
      <c r="N173" s="223"/>
      <c r="O173" s="315"/>
      <c r="P173" s="223"/>
      <c r="Q173" s="286"/>
      <c r="R173" s="223"/>
      <c r="S173" s="286"/>
      <c r="T173" s="223"/>
      <c r="U173" s="286"/>
      <c r="V173" s="223"/>
      <c r="W173" s="223"/>
      <c r="X173" s="223"/>
      <c r="Y173" s="355"/>
      <c r="Z173" s="221">
        <v>10</v>
      </c>
      <c r="AA173" s="221"/>
      <c r="AB173" s="283">
        <f t="shared" si="25"/>
        <v>10</v>
      </c>
      <c r="AC173" s="79"/>
    </row>
    <row r="174" spans="1:29" s="56" customFormat="1" ht="12" thickBot="1">
      <c r="A174" s="81" t="s">
        <v>459</v>
      </c>
      <c r="B174" s="82" t="s">
        <v>230</v>
      </c>
      <c r="C174" s="224">
        <v>10</v>
      </c>
      <c r="D174" s="225"/>
      <c r="E174" s="313"/>
      <c r="F174" s="226"/>
      <c r="G174" s="316"/>
      <c r="H174" s="226"/>
      <c r="I174" s="316"/>
      <c r="J174" s="226"/>
      <c r="K174" s="316"/>
      <c r="L174" s="226"/>
      <c r="M174" s="316"/>
      <c r="N174" s="226"/>
      <c r="O174" s="316"/>
      <c r="P174" s="226"/>
      <c r="Q174" s="382"/>
      <c r="R174" s="226"/>
      <c r="S174" s="383"/>
      <c r="T174" s="226"/>
      <c r="U174" s="383"/>
      <c r="V174" s="226"/>
      <c r="W174" s="226"/>
      <c r="X174" s="226"/>
      <c r="Y174" s="356"/>
      <c r="Z174" s="224">
        <v>10</v>
      </c>
      <c r="AA174" s="224"/>
      <c r="AB174" s="283">
        <f t="shared" si="25"/>
        <v>10</v>
      </c>
      <c r="AC174" s="84"/>
    </row>
    <row r="175" spans="1:29" s="56" customFormat="1" ht="16.5" thickBot="1">
      <c r="A175" s="216"/>
      <c r="B175" s="65"/>
      <c r="C175" s="65"/>
      <c r="D175" s="71"/>
      <c r="E175" s="71"/>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row>
    <row r="176" spans="1:29" s="24" customFormat="1" ht="16.5" thickBot="1">
      <c r="A176" s="448" t="s">
        <v>390</v>
      </c>
      <c r="B176" s="449"/>
      <c r="C176" s="449"/>
      <c r="D176" s="449"/>
      <c r="E176" s="449"/>
      <c r="F176" s="449"/>
      <c r="G176" s="449"/>
      <c r="H176" s="449"/>
      <c r="I176" s="449"/>
      <c r="J176" s="449"/>
      <c r="K176" s="449"/>
      <c r="L176" s="449"/>
      <c r="M176" s="449"/>
      <c r="N176" s="449"/>
      <c r="O176" s="449"/>
      <c r="P176" s="449"/>
      <c r="Q176" s="449"/>
      <c r="R176" s="449"/>
      <c r="S176" s="449"/>
      <c r="T176" s="449"/>
      <c r="U176" s="449"/>
      <c r="V176" s="449"/>
      <c r="W176" s="449"/>
      <c r="X176" s="449"/>
      <c r="Y176" s="449"/>
      <c r="Z176" s="449"/>
      <c r="AA176" s="449"/>
      <c r="AB176" s="449"/>
      <c r="AC176" s="450"/>
    </row>
    <row r="177" spans="1:29" ht="33.75">
      <c r="A177" s="141" t="s">
        <v>479</v>
      </c>
      <c r="B177" s="90" t="s">
        <v>113</v>
      </c>
      <c r="C177" s="142">
        <v>16</v>
      </c>
      <c r="D177" s="85"/>
      <c r="E177" s="291">
        <v>0</v>
      </c>
      <c r="F177" s="73"/>
      <c r="G177" s="303">
        <v>0</v>
      </c>
      <c r="H177" s="73"/>
      <c r="I177" s="303"/>
      <c r="J177" s="73"/>
      <c r="K177" s="303"/>
      <c r="L177" s="73"/>
      <c r="M177" s="303"/>
      <c r="N177" s="73"/>
      <c r="O177" s="303"/>
      <c r="P177" s="73"/>
      <c r="Q177" s="303"/>
      <c r="R177" s="73"/>
      <c r="S177" s="303"/>
      <c r="T177" s="73"/>
      <c r="U177" s="303"/>
      <c r="V177" s="73">
        <v>8</v>
      </c>
      <c r="W177" s="73"/>
      <c r="X177" s="73">
        <v>8</v>
      </c>
      <c r="Y177" s="117"/>
      <c r="Z177" s="117"/>
      <c r="AA177" s="117"/>
      <c r="AB177" s="283">
        <f aca="true" t="shared" si="26" ref="AB177:AB195">+D177+F177+H177+J177+L177+N177+P177+R177+T177+V177+X177+Z177</f>
        <v>16</v>
      </c>
      <c r="AC177" s="118" t="s">
        <v>646</v>
      </c>
    </row>
    <row r="178" spans="1:29" ht="11.25">
      <c r="A178" s="143" t="s">
        <v>480</v>
      </c>
      <c r="B178" s="97" t="s">
        <v>456</v>
      </c>
      <c r="C178" s="144">
        <v>2</v>
      </c>
      <c r="D178" s="80"/>
      <c r="E178" s="299">
        <v>0</v>
      </c>
      <c r="F178" s="77"/>
      <c r="G178" s="304">
        <v>0</v>
      </c>
      <c r="H178" s="77">
        <v>1</v>
      </c>
      <c r="I178" s="304">
        <v>1</v>
      </c>
      <c r="J178" s="77">
        <v>1</v>
      </c>
      <c r="K178" s="304"/>
      <c r="L178" s="77"/>
      <c r="M178" s="304"/>
      <c r="N178" s="77"/>
      <c r="O178" s="304">
        <v>1</v>
      </c>
      <c r="P178" s="77"/>
      <c r="Q178" s="304"/>
      <c r="R178" s="77"/>
      <c r="S178" s="304"/>
      <c r="T178" s="77"/>
      <c r="U178" s="304"/>
      <c r="V178" s="77"/>
      <c r="W178" s="77"/>
      <c r="X178" s="77"/>
      <c r="Y178" s="120"/>
      <c r="Z178" s="120"/>
      <c r="AA178" s="120"/>
      <c r="AB178" s="283">
        <f t="shared" si="26"/>
        <v>2</v>
      </c>
      <c r="AC178" s="121"/>
    </row>
    <row r="179" spans="1:29" ht="22.5">
      <c r="A179" s="143" t="s">
        <v>481</v>
      </c>
      <c r="B179" s="97" t="s">
        <v>114</v>
      </c>
      <c r="C179" s="144">
        <v>2</v>
      </c>
      <c r="D179" s="80"/>
      <c r="E179" s="299">
        <v>0</v>
      </c>
      <c r="F179" s="77"/>
      <c r="G179" s="304">
        <v>0</v>
      </c>
      <c r="H179" s="77"/>
      <c r="I179" s="304"/>
      <c r="J179" s="77"/>
      <c r="K179" s="304"/>
      <c r="L179" s="77"/>
      <c r="M179" s="304"/>
      <c r="N179" s="77">
        <v>1</v>
      </c>
      <c r="O179" s="304"/>
      <c r="P179" s="77"/>
      <c r="Q179" s="304"/>
      <c r="R179" s="77"/>
      <c r="S179" s="304"/>
      <c r="T179" s="77">
        <v>1</v>
      </c>
      <c r="U179" s="304"/>
      <c r="V179" s="77"/>
      <c r="W179" s="77"/>
      <c r="X179" s="77"/>
      <c r="Y179" s="120"/>
      <c r="Z179" s="120"/>
      <c r="AA179" s="120"/>
      <c r="AB179" s="283">
        <f t="shared" si="26"/>
        <v>2</v>
      </c>
      <c r="AC179" s="121"/>
    </row>
    <row r="180" spans="1:29" ht="22.5">
      <c r="A180" s="143" t="s">
        <v>482</v>
      </c>
      <c r="B180" s="97" t="s">
        <v>115</v>
      </c>
      <c r="C180" s="144">
        <v>1</v>
      </c>
      <c r="D180" s="80"/>
      <c r="E180" s="299">
        <v>0</v>
      </c>
      <c r="F180" s="77"/>
      <c r="G180" s="304">
        <v>0</v>
      </c>
      <c r="H180" s="77"/>
      <c r="I180" s="304"/>
      <c r="J180" s="77"/>
      <c r="K180" s="304"/>
      <c r="L180" s="77">
        <v>0</v>
      </c>
      <c r="M180" s="304"/>
      <c r="N180" s="77"/>
      <c r="O180" s="304"/>
      <c r="P180" s="77"/>
      <c r="Q180" s="304"/>
      <c r="R180" s="77">
        <v>1</v>
      </c>
      <c r="S180" s="304"/>
      <c r="T180" s="77"/>
      <c r="U180" s="304"/>
      <c r="V180" s="77"/>
      <c r="W180" s="77"/>
      <c r="X180" s="77"/>
      <c r="Y180" s="120"/>
      <c r="Z180" s="120"/>
      <c r="AA180" s="120"/>
      <c r="AB180" s="283">
        <f t="shared" si="26"/>
        <v>1</v>
      </c>
      <c r="AC180" s="121"/>
    </row>
    <row r="181" spans="1:29" ht="22.5">
      <c r="A181" s="143" t="s">
        <v>483</v>
      </c>
      <c r="B181" s="97" t="s">
        <v>484</v>
      </c>
      <c r="C181" s="144">
        <v>1</v>
      </c>
      <c r="D181" s="80"/>
      <c r="E181" s="299">
        <v>2</v>
      </c>
      <c r="F181" s="77"/>
      <c r="G181" s="304">
        <v>4</v>
      </c>
      <c r="H181" s="77"/>
      <c r="I181" s="304"/>
      <c r="J181" s="77"/>
      <c r="K181" s="304"/>
      <c r="L181" s="77"/>
      <c r="M181" s="304"/>
      <c r="N181" s="77"/>
      <c r="O181" s="304"/>
      <c r="P181" s="77"/>
      <c r="Q181" s="304"/>
      <c r="R181" s="77">
        <v>1</v>
      </c>
      <c r="S181" s="304"/>
      <c r="T181" s="77"/>
      <c r="U181" s="304"/>
      <c r="V181" s="77"/>
      <c r="W181" s="77"/>
      <c r="X181" s="77"/>
      <c r="Y181" s="120"/>
      <c r="Z181" s="120"/>
      <c r="AA181" s="120"/>
      <c r="AB181" s="283">
        <f t="shared" si="26"/>
        <v>1</v>
      </c>
      <c r="AC181" s="121"/>
    </row>
    <row r="182" spans="1:29" ht="22.5">
      <c r="A182" s="143" t="s">
        <v>485</v>
      </c>
      <c r="B182" s="145" t="s">
        <v>515</v>
      </c>
      <c r="C182" s="144">
        <v>1</v>
      </c>
      <c r="D182" s="80"/>
      <c r="E182" s="299">
        <v>0</v>
      </c>
      <c r="F182" s="77"/>
      <c r="G182" s="304">
        <v>0</v>
      </c>
      <c r="H182" s="77"/>
      <c r="I182" s="304"/>
      <c r="J182" s="77"/>
      <c r="K182" s="304"/>
      <c r="L182" s="77"/>
      <c r="M182" s="304"/>
      <c r="N182" s="77"/>
      <c r="O182" s="304"/>
      <c r="P182" s="77"/>
      <c r="Q182" s="304"/>
      <c r="R182" s="77">
        <v>1</v>
      </c>
      <c r="S182" s="304"/>
      <c r="T182" s="77"/>
      <c r="U182" s="304"/>
      <c r="V182" s="77"/>
      <c r="W182" s="77"/>
      <c r="X182" s="77"/>
      <c r="Y182" s="120"/>
      <c r="Z182" s="120"/>
      <c r="AA182" s="120"/>
      <c r="AB182" s="283">
        <f t="shared" si="26"/>
        <v>1</v>
      </c>
      <c r="AC182" s="121"/>
    </row>
    <row r="183" spans="1:29" ht="11.25">
      <c r="A183" s="143" t="s">
        <v>486</v>
      </c>
      <c r="B183" s="97" t="s">
        <v>77</v>
      </c>
      <c r="C183" s="144">
        <v>10</v>
      </c>
      <c r="D183" s="80"/>
      <c r="E183" s="299">
        <v>0</v>
      </c>
      <c r="F183" s="77"/>
      <c r="G183" s="304">
        <v>0</v>
      </c>
      <c r="H183" s="77">
        <v>2</v>
      </c>
      <c r="I183" s="304">
        <v>2</v>
      </c>
      <c r="J183" s="77"/>
      <c r="K183" s="304"/>
      <c r="L183" s="77" t="s">
        <v>557</v>
      </c>
      <c r="M183" s="304">
        <v>2</v>
      </c>
      <c r="N183" s="77">
        <v>1</v>
      </c>
      <c r="O183" s="304">
        <v>2</v>
      </c>
      <c r="P183" s="77">
        <v>2</v>
      </c>
      <c r="Q183" s="304"/>
      <c r="R183" s="77"/>
      <c r="S183" s="304"/>
      <c r="T183" s="77"/>
      <c r="U183" s="304"/>
      <c r="V183" s="77">
        <v>1</v>
      </c>
      <c r="W183" s="77"/>
      <c r="X183" s="77"/>
      <c r="Y183" s="120"/>
      <c r="Z183" s="120"/>
      <c r="AA183" s="120"/>
      <c r="AB183" s="283">
        <v>10</v>
      </c>
      <c r="AC183" s="121"/>
    </row>
    <row r="184" spans="1:29" ht="12" thickBot="1">
      <c r="A184" s="146" t="s">
        <v>555</v>
      </c>
      <c r="B184" s="114" t="s">
        <v>556</v>
      </c>
      <c r="C184" s="147">
        <v>2</v>
      </c>
      <c r="D184" s="125"/>
      <c r="E184" s="306">
        <v>0</v>
      </c>
      <c r="F184" s="82"/>
      <c r="G184" s="302">
        <v>0</v>
      </c>
      <c r="H184" s="82"/>
      <c r="I184" s="302"/>
      <c r="J184" s="82"/>
      <c r="K184" s="302"/>
      <c r="L184" s="82"/>
      <c r="M184" s="302"/>
      <c r="N184" s="82"/>
      <c r="O184" s="82"/>
      <c r="P184" s="82"/>
      <c r="Q184" s="302"/>
      <c r="R184" s="82"/>
      <c r="S184" s="302"/>
      <c r="T184" s="82">
        <v>2</v>
      </c>
      <c r="U184" s="302"/>
      <c r="V184" s="82"/>
      <c r="W184" s="82"/>
      <c r="X184" s="82"/>
      <c r="Y184" s="124"/>
      <c r="Z184" s="124"/>
      <c r="AA184" s="124"/>
      <c r="AB184" s="283">
        <f t="shared" si="26"/>
        <v>2</v>
      </c>
      <c r="AC184" s="126"/>
    </row>
    <row r="185" spans="1:29" ht="16.5" thickBot="1">
      <c r="A185" s="448" t="s">
        <v>392</v>
      </c>
      <c r="B185" s="449"/>
      <c r="C185" s="449"/>
      <c r="D185" s="449"/>
      <c r="E185" s="449"/>
      <c r="F185" s="449"/>
      <c r="G185" s="449"/>
      <c r="H185" s="449"/>
      <c r="I185" s="449"/>
      <c r="J185" s="449"/>
      <c r="K185" s="449"/>
      <c r="L185" s="449"/>
      <c r="M185" s="449"/>
      <c r="N185" s="449"/>
      <c r="O185" s="449"/>
      <c r="P185" s="449"/>
      <c r="Q185" s="449"/>
      <c r="R185" s="449"/>
      <c r="S185" s="449"/>
      <c r="T185" s="449"/>
      <c r="U185" s="449"/>
      <c r="V185" s="449"/>
      <c r="W185" s="449"/>
      <c r="X185" s="449"/>
      <c r="Y185" s="449"/>
      <c r="Z185" s="449"/>
      <c r="AA185" s="449"/>
      <c r="AB185" s="449"/>
      <c r="AC185" s="450"/>
    </row>
    <row r="186" spans="1:29" ht="382.5">
      <c r="A186" s="86" t="s">
        <v>101</v>
      </c>
      <c r="B186" s="148" t="s">
        <v>102</v>
      </c>
      <c r="C186" s="117">
        <v>72</v>
      </c>
      <c r="D186" s="85">
        <v>6</v>
      </c>
      <c r="E186" s="291">
        <v>33</v>
      </c>
      <c r="F186" s="73">
        <v>6</v>
      </c>
      <c r="G186" s="303">
        <v>0</v>
      </c>
      <c r="H186" s="73">
        <v>6</v>
      </c>
      <c r="I186" s="303">
        <v>13</v>
      </c>
      <c r="J186" s="73">
        <v>6</v>
      </c>
      <c r="K186" s="303">
        <v>13</v>
      </c>
      <c r="L186" s="73">
        <v>6</v>
      </c>
      <c r="M186" s="303">
        <v>19</v>
      </c>
      <c r="N186" s="73">
        <v>6</v>
      </c>
      <c r="O186" s="303">
        <v>23</v>
      </c>
      <c r="P186" s="73">
        <v>6</v>
      </c>
      <c r="Q186" s="303">
        <v>23</v>
      </c>
      <c r="R186" s="73">
        <v>6</v>
      </c>
      <c r="S186" s="303">
        <v>23</v>
      </c>
      <c r="T186" s="73">
        <v>6</v>
      </c>
      <c r="U186" s="303">
        <v>24</v>
      </c>
      <c r="V186" s="73">
        <v>6</v>
      </c>
      <c r="W186" s="73"/>
      <c r="X186" s="73">
        <v>6</v>
      </c>
      <c r="Y186" s="117"/>
      <c r="Z186" s="117">
        <v>6</v>
      </c>
      <c r="AA186" s="117"/>
      <c r="AB186" s="283">
        <f t="shared" si="26"/>
        <v>72</v>
      </c>
      <c r="AC186" s="371" t="s">
        <v>571</v>
      </c>
    </row>
    <row r="187" spans="1:29" ht="112.5">
      <c r="A187" s="93" t="s">
        <v>103</v>
      </c>
      <c r="B187" s="149" t="s">
        <v>104</v>
      </c>
      <c r="C187" s="120">
        <v>120</v>
      </c>
      <c r="D187" s="80">
        <v>10</v>
      </c>
      <c r="E187" s="299">
        <v>30</v>
      </c>
      <c r="F187" s="77">
        <v>10</v>
      </c>
      <c r="G187" s="304">
        <v>0</v>
      </c>
      <c r="H187" s="77">
        <v>10</v>
      </c>
      <c r="I187" s="304">
        <v>19</v>
      </c>
      <c r="J187" s="77">
        <v>10</v>
      </c>
      <c r="K187" s="304">
        <v>15</v>
      </c>
      <c r="L187" s="77">
        <v>10</v>
      </c>
      <c r="M187" s="304">
        <v>13</v>
      </c>
      <c r="N187" s="77">
        <v>10</v>
      </c>
      <c r="O187" s="304">
        <v>16</v>
      </c>
      <c r="P187" s="77">
        <v>10</v>
      </c>
      <c r="Q187" s="304">
        <v>16</v>
      </c>
      <c r="R187" s="77">
        <v>10</v>
      </c>
      <c r="S187" s="304">
        <v>17</v>
      </c>
      <c r="T187" s="77">
        <v>10</v>
      </c>
      <c r="U187" s="304">
        <v>19</v>
      </c>
      <c r="V187" s="77">
        <v>10</v>
      </c>
      <c r="W187" s="77"/>
      <c r="X187" s="77">
        <v>10</v>
      </c>
      <c r="Y187" s="120"/>
      <c r="Z187" s="120">
        <v>10</v>
      </c>
      <c r="AA187" s="120"/>
      <c r="AB187" s="283">
        <f t="shared" si="26"/>
        <v>120</v>
      </c>
      <c r="AC187" s="372" t="s">
        <v>651</v>
      </c>
    </row>
    <row r="188" spans="1:29" ht="157.5">
      <c r="A188" s="93" t="s">
        <v>105</v>
      </c>
      <c r="B188" s="149" t="s">
        <v>102</v>
      </c>
      <c r="C188" s="120">
        <v>36</v>
      </c>
      <c r="D188" s="80">
        <v>3</v>
      </c>
      <c r="E188" s="299">
        <v>39</v>
      </c>
      <c r="F188" s="77">
        <v>3</v>
      </c>
      <c r="G188" s="304">
        <v>0</v>
      </c>
      <c r="H188" s="77">
        <v>3</v>
      </c>
      <c r="I188" s="304">
        <v>61</v>
      </c>
      <c r="J188" s="77">
        <v>3</v>
      </c>
      <c r="K188" s="304">
        <v>61</v>
      </c>
      <c r="L188" s="77">
        <v>3</v>
      </c>
      <c r="M188" s="304">
        <v>16</v>
      </c>
      <c r="N188" s="77">
        <v>3</v>
      </c>
      <c r="O188" s="304">
        <v>33</v>
      </c>
      <c r="P188" s="77">
        <v>3</v>
      </c>
      <c r="Q188" s="304">
        <v>81</v>
      </c>
      <c r="R188" s="77">
        <v>3</v>
      </c>
      <c r="S188" s="304">
        <v>101</v>
      </c>
      <c r="T188" s="77">
        <v>3</v>
      </c>
      <c r="U188" s="304">
        <v>49</v>
      </c>
      <c r="V188" s="77">
        <v>3</v>
      </c>
      <c r="W188" s="77"/>
      <c r="X188" s="77">
        <v>3</v>
      </c>
      <c r="Y188" s="120"/>
      <c r="Z188" s="120">
        <v>3</v>
      </c>
      <c r="AA188" s="120"/>
      <c r="AB188" s="283">
        <f t="shared" si="26"/>
        <v>36</v>
      </c>
      <c r="AC188" s="372" t="s">
        <v>572</v>
      </c>
    </row>
    <row r="189" spans="1:29" ht="112.5">
      <c r="A189" s="93" t="s">
        <v>106</v>
      </c>
      <c r="B189" s="149" t="s">
        <v>102</v>
      </c>
      <c r="C189" s="120">
        <v>6</v>
      </c>
      <c r="D189" s="80"/>
      <c r="E189" s="299">
        <v>30</v>
      </c>
      <c r="F189" s="77">
        <v>1</v>
      </c>
      <c r="G189" s="304">
        <v>0</v>
      </c>
      <c r="H189" s="77"/>
      <c r="I189" s="304">
        <v>0</v>
      </c>
      <c r="J189" s="77">
        <v>1</v>
      </c>
      <c r="K189" s="304">
        <v>1</v>
      </c>
      <c r="L189" s="77"/>
      <c r="M189" s="304">
        <v>0</v>
      </c>
      <c r="N189" s="77">
        <v>1</v>
      </c>
      <c r="O189" s="304">
        <v>0</v>
      </c>
      <c r="P189" s="77"/>
      <c r="Q189" s="304">
        <v>0</v>
      </c>
      <c r="R189" s="77">
        <v>1</v>
      </c>
      <c r="S189" s="304">
        <v>1</v>
      </c>
      <c r="T189" s="77"/>
      <c r="U189" s="304">
        <v>0</v>
      </c>
      <c r="V189" s="77">
        <v>1</v>
      </c>
      <c r="W189" s="77"/>
      <c r="X189" s="77"/>
      <c r="Y189" s="120"/>
      <c r="Z189" s="120">
        <v>1</v>
      </c>
      <c r="AA189" s="120"/>
      <c r="AB189" s="283">
        <f t="shared" si="26"/>
        <v>6</v>
      </c>
      <c r="AC189" s="372" t="s">
        <v>651</v>
      </c>
    </row>
    <row r="190" spans="1:29" ht="101.25">
      <c r="A190" s="93" t="s">
        <v>457</v>
      </c>
      <c r="B190" s="149" t="s">
        <v>108</v>
      </c>
      <c r="C190" s="120">
        <v>5</v>
      </c>
      <c r="D190" s="80"/>
      <c r="E190" s="299">
        <v>0</v>
      </c>
      <c r="F190" s="77">
        <v>1</v>
      </c>
      <c r="G190" s="304">
        <v>0</v>
      </c>
      <c r="H190" s="77"/>
      <c r="I190" s="304">
        <v>0</v>
      </c>
      <c r="J190" s="77"/>
      <c r="K190" s="304">
        <v>1</v>
      </c>
      <c r="L190" s="77">
        <v>1</v>
      </c>
      <c r="M190" s="304">
        <v>0</v>
      </c>
      <c r="N190" s="77"/>
      <c r="O190" s="304">
        <v>0</v>
      </c>
      <c r="P190" s="77">
        <v>1</v>
      </c>
      <c r="Q190" s="304">
        <v>1</v>
      </c>
      <c r="R190" s="77"/>
      <c r="S190" s="304">
        <v>0</v>
      </c>
      <c r="T190" s="77">
        <v>1</v>
      </c>
      <c r="U190" s="304">
        <v>2</v>
      </c>
      <c r="V190" s="77"/>
      <c r="W190" s="77"/>
      <c r="X190" s="77">
        <v>1</v>
      </c>
      <c r="Y190" s="120"/>
      <c r="Z190" s="120"/>
      <c r="AA190" s="120"/>
      <c r="AB190" s="283">
        <f t="shared" si="26"/>
        <v>5</v>
      </c>
      <c r="AC190" s="372" t="s">
        <v>652</v>
      </c>
    </row>
    <row r="191" spans="1:29" ht="258.75">
      <c r="A191" s="93" t="s">
        <v>55</v>
      </c>
      <c r="B191" s="149" t="s">
        <v>108</v>
      </c>
      <c r="C191" s="120">
        <v>5</v>
      </c>
      <c r="D191" s="80"/>
      <c r="E191" s="299">
        <v>0</v>
      </c>
      <c r="F191" s="77">
        <v>1</v>
      </c>
      <c r="G191" s="304">
        <v>0</v>
      </c>
      <c r="H191" s="77"/>
      <c r="I191" s="304">
        <v>0</v>
      </c>
      <c r="J191" s="77"/>
      <c r="K191" s="304">
        <v>0</v>
      </c>
      <c r="L191" s="77">
        <v>1</v>
      </c>
      <c r="M191" s="304">
        <v>0</v>
      </c>
      <c r="N191" s="77"/>
      <c r="O191" s="304">
        <v>0</v>
      </c>
      <c r="P191" s="77">
        <v>1</v>
      </c>
      <c r="Q191" s="304">
        <v>1</v>
      </c>
      <c r="R191" s="77"/>
      <c r="S191" s="304">
        <v>0</v>
      </c>
      <c r="T191" s="77">
        <v>1</v>
      </c>
      <c r="U191" s="304">
        <v>2</v>
      </c>
      <c r="V191" s="77"/>
      <c r="W191" s="77"/>
      <c r="X191" s="77">
        <v>1</v>
      </c>
      <c r="Y191" s="120"/>
      <c r="Z191" s="120"/>
      <c r="AA191" s="120"/>
      <c r="AB191" s="283">
        <f t="shared" si="26"/>
        <v>5</v>
      </c>
      <c r="AC191" s="372" t="s">
        <v>573</v>
      </c>
    </row>
    <row r="192" spans="1:29" ht="33.75">
      <c r="A192" s="93" t="s">
        <v>109</v>
      </c>
      <c r="B192" s="149" t="s">
        <v>110</v>
      </c>
      <c r="C192" s="120">
        <v>10</v>
      </c>
      <c r="D192" s="80"/>
      <c r="E192" s="299">
        <v>1</v>
      </c>
      <c r="F192" s="77">
        <v>1</v>
      </c>
      <c r="G192" s="304">
        <v>0</v>
      </c>
      <c r="H192" s="77">
        <v>1</v>
      </c>
      <c r="I192" s="304">
        <v>0</v>
      </c>
      <c r="J192" s="77">
        <v>1</v>
      </c>
      <c r="K192" s="304">
        <v>0</v>
      </c>
      <c r="L192" s="77">
        <v>1</v>
      </c>
      <c r="M192" s="304">
        <v>0</v>
      </c>
      <c r="N192" s="77">
        <v>1</v>
      </c>
      <c r="O192" s="304">
        <v>0</v>
      </c>
      <c r="P192" s="77">
        <v>1</v>
      </c>
      <c r="Q192" s="304">
        <v>0</v>
      </c>
      <c r="R192" s="77">
        <v>1</v>
      </c>
      <c r="S192" s="304">
        <v>0</v>
      </c>
      <c r="T192" s="77">
        <v>1</v>
      </c>
      <c r="U192" s="304">
        <v>0</v>
      </c>
      <c r="V192" s="77">
        <v>1</v>
      </c>
      <c r="W192" s="77"/>
      <c r="X192" s="77">
        <v>1</v>
      </c>
      <c r="Y192" s="120"/>
      <c r="Z192" s="120"/>
      <c r="AA192" s="120"/>
      <c r="AB192" s="283">
        <f t="shared" si="26"/>
        <v>10</v>
      </c>
      <c r="AC192" s="372" t="s">
        <v>574</v>
      </c>
    </row>
    <row r="193" spans="1:29" ht="67.5">
      <c r="A193" s="93" t="s">
        <v>111</v>
      </c>
      <c r="B193" s="149" t="s">
        <v>291</v>
      </c>
      <c r="C193" s="120">
        <v>12</v>
      </c>
      <c r="D193" s="80">
        <v>1</v>
      </c>
      <c r="E193" s="299">
        <v>5</v>
      </c>
      <c r="F193" s="77">
        <v>1</v>
      </c>
      <c r="G193" s="304">
        <v>0</v>
      </c>
      <c r="H193" s="77">
        <v>1</v>
      </c>
      <c r="I193" s="304">
        <v>2</v>
      </c>
      <c r="J193" s="77">
        <v>1</v>
      </c>
      <c r="K193" s="304">
        <v>3</v>
      </c>
      <c r="L193" s="77">
        <v>1</v>
      </c>
      <c r="M193" s="304">
        <v>1</v>
      </c>
      <c r="N193" s="77">
        <v>1</v>
      </c>
      <c r="O193" s="304">
        <v>1</v>
      </c>
      <c r="P193" s="77">
        <v>1</v>
      </c>
      <c r="Q193" s="304">
        <v>0</v>
      </c>
      <c r="R193" s="77">
        <v>1</v>
      </c>
      <c r="S193" s="304">
        <v>0</v>
      </c>
      <c r="T193" s="77">
        <v>1</v>
      </c>
      <c r="U193" s="304">
        <v>0</v>
      </c>
      <c r="V193" s="77">
        <v>1</v>
      </c>
      <c r="W193" s="77"/>
      <c r="X193" s="77">
        <v>1</v>
      </c>
      <c r="Y193" s="120"/>
      <c r="Z193" s="120">
        <v>1</v>
      </c>
      <c r="AA193" s="120"/>
      <c r="AB193" s="283">
        <f t="shared" si="26"/>
        <v>12</v>
      </c>
      <c r="AC193" s="372" t="s">
        <v>575</v>
      </c>
    </row>
    <row r="194" spans="1:29" ht="45">
      <c r="A194" s="93" t="s">
        <v>112</v>
      </c>
      <c r="B194" s="149" t="s">
        <v>291</v>
      </c>
      <c r="C194" s="120">
        <v>24</v>
      </c>
      <c r="D194" s="80">
        <v>2</v>
      </c>
      <c r="E194" s="299">
        <v>9</v>
      </c>
      <c r="F194" s="77">
        <v>2</v>
      </c>
      <c r="G194" s="304">
        <v>0</v>
      </c>
      <c r="H194" s="77">
        <v>2</v>
      </c>
      <c r="I194" s="304">
        <v>4</v>
      </c>
      <c r="J194" s="77">
        <v>2</v>
      </c>
      <c r="K194" s="304">
        <v>1</v>
      </c>
      <c r="L194" s="77">
        <v>2</v>
      </c>
      <c r="M194" s="304">
        <v>1</v>
      </c>
      <c r="N194" s="77">
        <v>2</v>
      </c>
      <c r="O194" s="304">
        <v>0</v>
      </c>
      <c r="P194" s="77">
        <v>2</v>
      </c>
      <c r="Q194" s="304">
        <v>1</v>
      </c>
      <c r="R194" s="77">
        <v>2</v>
      </c>
      <c r="S194" s="304">
        <v>2</v>
      </c>
      <c r="T194" s="77">
        <v>2</v>
      </c>
      <c r="U194" s="304">
        <v>0</v>
      </c>
      <c r="V194" s="77">
        <v>2</v>
      </c>
      <c r="W194" s="77"/>
      <c r="X194" s="77">
        <v>2</v>
      </c>
      <c r="Y194" s="120"/>
      <c r="Z194" s="120">
        <v>2</v>
      </c>
      <c r="AA194" s="120"/>
      <c r="AB194" s="283">
        <f t="shared" si="26"/>
        <v>24</v>
      </c>
      <c r="AC194" s="372" t="s">
        <v>576</v>
      </c>
    </row>
    <row r="195" spans="1:29" ht="158.25" thickBot="1">
      <c r="A195" s="110" t="s">
        <v>544</v>
      </c>
      <c r="B195" s="150" t="s">
        <v>545</v>
      </c>
      <c r="C195" s="124">
        <v>12</v>
      </c>
      <c r="D195" s="125">
        <v>1</v>
      </c>
      <c r="E195" s="306">
        <v>3</v>
      </c>
      <c r="F195" s="82">
        <v>1</v>
      </c>
      <c r="G195" s="302">
        <v>0</v>
      </c>
      <c r="H195" s="82">
        <v>1</v>
      </c>
      <c r="I195" s="302">
        <v>1</v>
      </c>
      <c r="J195" s="82">
        <v>1</v>
      </c>
      <c r="K195" s="302">
        <v>1</v>
      </c>
      <c r="L195" s="82">
        <v>1</v>
      </c>
      <c r="M195" s="302">
        <v>1</v>
      </c>
      <c r="N195" s="82">
        <v>1</v>
      </c>
      <c r="O195" s="302">
        <v>1</v>
      </c>
      <c r="P195" s="82">
        <v>1</v>
      </c>
      <c r="Q195" s="302">
        <v>0</v>
      </c>
      <c r="R195" s="82">
        <v>1</v>
      </c>
      <c r="S195" s="302">
        <v>0</v>
      </c>
      <c r="T195" s="82">
        <v>1</v>
      </c>
      <c r="U195" s="302">
        <v>0</v>
      </c>
      <c r="V195" s="82">
        <v>1</v>
      </c>
      <c r="W195" s="82"/>
      <c r="X195" s="82">
        <v>1</v>
      </c>
      <c r="Y195" s="124"/>
      <c r="Z195" s="124">
        <v>1</v>
      </c>
      <c r="AA195" s="124"/>
      <c r="AB195" s="283">
        <f t="shared" si="26"/>
        <v>12</v>
      </c>
      <c r="AC195" s="373" t="s">
        <v>577</v>
      </c>
    </row>
    <row r="196" spans="1:29" ht="16.5" thickBot="1">
      <c r="A196" s="216"/>
      <c r="B196" s="65"/>
      <c r="C196" s="65"/>
      <c r="D196" s="71"/>
      <c r="E196" s="71"/>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row>
    <row r="197" spans="1:29" s="24" customFormat="1" ht="15.75" thickBot="1">
      <c r="A197" s="451" t="s">
        <v>550</v>
      </c>
      <c r="B197" s="452"/>
      <c r="C197" s="452"/>
      <c r="D197" s="452"/>
      <c r="E197" s="452"/>
      <c r="F197" s="452"/>
      <c r="G197" s="452"/>
      <c r="H197" s="452"/>
      <c r="I197" s="452"/>
      <c r="J197" s="452"/>
      <c r="K197" s="452"/>
      <c r="L197" s="452"/>
      <c r="M197" s="452"/>
      <c r="N197" s="452"/>
      <c r="O197" s="452"/>
      <c r="P197" s="452"/>
      <c r="Q197" s="452"/>
      <c r="R197" s="452"/>
      <c r="S197" s="452"/>
      <c r="T197" s="452"/>
      <c r="U197" s="452"/>
      <c r="V197" s="452"/>
      <c r="W197" s="452"/>
      <c r="X197" s="452"/>
      <c r="Y197" s="452"/>
      <c r="Z197" s="452"/>
      <c r="AA197" s="452"/>
      <c r="AB197" s="452"/>
      <c r="AC197" s="453"/>
    </row>
    <row r="198" spans="1:29" ht="22.5">
      <c r="A198" s="72" t="s">
        <v>487</v>
      </c>
      <c r="B198" s="151" t="s">
        <v>76</v>
      </c>
      <c r="C198" s="152">
        <v>108</v>
      </c>
      <c r="D198" s="153">
        <v>9</v>
      </c>
      <c r="E198" s="323">
        <v>13</v>
      </c>
      <c r="F198" s="151">
        <v>8</v>
      </c>
      <c r="G198" s="326">
        <v>9</v>
      </c>
      <c r="H198" s="151">
        <v>11</v>
      </c>
      <c r="I198" s="326">
        <v>9</v>
      </c>
      <c r="J198" s="151">
        <v>9</v>
      </c>
      <c r="K198" s="326">
        <v>8</v>
      </c>
      <c r="L198" s="151">
        <v>9</v>
      </c>
      <c r="M198" s="326">
        <v>8</v>
      </c>
      <c r="N198" s="151">
        <v>10</v>
      </c>
      <c r="O198" s="326">
        <v>7</v>
      </c>
      <c r="P198" s="151">
        <v>8</v>
      </c>
      <c r="Q198" s="326">
        <v>10</v>
      </c>
      <c r="R198" s="151">
        <v>8</v>
      </c>
      <c r="S198" s="326">
        <v>8</v>
      </c>
      <c r="T198" s="151">
        <v>10</v>
      </c>
      <c r="U198" s="326">
        <v>8</v>
      </c>
      <c r="V198" s="151">
        <v>8</v>
      </c>
      <c r="W198" s="151"/>
      <c r="X198" s="151">
        <v>8</v>
      </c>
      <c r="Y198" s="152"/>
      <c r="Z198" s="152">
        <v>10</v>
      </c>
      <c r="AA198" s="152"/>
      <c r="AB198" s="283">
        <f aca="true" t="shared" si="27" ref="AB198:AB214">+D198+F198+H198+J198+L198+N198+P198+R198+T198+V198+X198+Z198</f>
        <v>108</v>
      </c>
      <c r="AC198" s="371" t="s">
        <v>578</v>
      </c>
    </row>
    <row r="199" spans="1:29" ht="33.75">
      <c r="A199" s="76" t="s">
        <v>425</v>
      </c>
      <c r="B199" s="154" t="s">
        <v>76</v>
      </c>
      <c r="C199" s="155">
        <v>18</v>
      </c>
      <c r="D199" s="156">
        <v>2</v>
      </c>
      <c r="E199" s="324">
        <v>1</v>
      </c>
      <c r="F199" s="154">
        <v>2</v>
      </c>
      <c r="G199" s="327">
        <v>2</v>
      </c>
      <c r="H199" s="154">
        <v>1</v>
      </c>
      <c r="I199" s="327">
        <v>7</v>
      </c>
      <c r="J199" s="154">
        <v>1</v>
      </c>
      <c r="K199" s="327">
        <v>1</v>
      </c>
      <c r="L199" s="154">
        <v>2</v>
      </c>
      <c r="M199" s="327">
        <v>1</v>
      </c>
      <c r="N199" s="154">
        <v>1</v>
      </c>
      <c r="O199" s="327">
        <v>1</v>
      </c>
      <c r="P199" s="154">
        <v>2</v>
      </c>
      <c r="Q199" s="327">
        <v>2</v>
      </c>
      <c r="R199" s="154">
        <v>2</v>
      </c>
      <c r="S199" s="327">
        <v>2</v>
      </c>
      <c r="T199" s="154">
        <v>1</v>
      </c>
      <c r="U199" s="327">
        <v>1</v>
      </c>
      <c r="V199" s="154">
        <v>1</v>
      </c>
      <c r="W199" s="154"/>
      <c r="X199" s="154">
        <v>2</v>
      </c>
      <c r="Y199" s="155"/>
      <c r="Z199" s="155">
        <v>1</v>
      </c>
      <c r="AA199" s="155"/>
      <c r="AB199" s="283">
        <f t="shared" si="27"/>
        <v>18</v>
      </c>
      <c r="AC199" s="372" t="s">
        <v>579</v>
      </c>
    </row>
    <row r="200" spans="1:29" ht="34.5" thickBot="1">
      <c r="A200" s="76" t="s">
        <v>426</v>
      </c>
      <c r="B200" s="154" t="s">
        <v>77</v>
      </c>
      <c r="C200" s="155">
        <v>121</v>
      </c>
      <c r="D200" s="156">
        <v>20</v>
      </c>
      <c r="E200" s="324">
        <v>10</v>
      </c>
      <c r="F200" s="154">
        <v>8</v>
      </c>
      <c r="G200" s="327">
        <v>8</v>
      </c>
      <c r="H200" s="154">
        <v>11</v>
      </c>
      <c r="I200" s="327">
        <v>1</v>
      </c>
      <c r="J200" s="154">
        <v>12</v>
      </c>
      <c r="K200" s="327">
        <v>7</v>
      </c>
      <c r="L200" s="154">
        <v>8</v>
      </c>
      <c r="M200" s="327">
        <v>6</v>
      </c>
      <c r="N200" s="154">
        <v>6</v>
      </c>
      <c r="O200" s="327">
        <v>8</v>
      </c>
      <c r="P200" s="154">
        <v>17</v>
      </c>
      <c r="Q200" s="327">
        <v>11</v>
      </c>
      <c r="R200" s="154">
        <v>5</v>
      </c>
      <c r="S200" s="327">
        <v>5</v>
      </c>
      <c r="T200" s="154">
        <v>7</v>
      </c>
      <c r="U200" s="327">
        <v>11</v>
      </c>
      <c r="V200" s="154">
        <v>14</v>
      </c>
      <c r="W200" s="154"/>
      <c r="X200" s="154">
        <v>7</v>
      </c>
      <c r="Y200" s="155"/>
      <c r="Z200" s="155">
        <v>6</v>
      </c>
      <c r="AA200" s="155"/>
      <c r="AB200" s="283">
        <f t="shared" si="27"/>
        <v>121</v>
      </c>
      <c r="AC200" s="372" t="s">
        <v>579</v>
      </c>
    </row>
    <row r="201" spans="1:29" ht="23.25" thickBot="1">
      <c r="A201" s="76" t="s">
        <v>427</v>
      </c>
      <c r="B201" s="154" t="s">
        <v>78</v>
      </c>
      <c r="C201" s="155">
        <v>109</v>
      </c>
      <c r="D201" s="156">
        <v>9</v>
      </c>
      <c r="E201" s="324">
        <v>10</v>
      </c>
      <c r="F201" s="154">
        <v>12</v>
      </c>
      <c r="G201" s="327">
        <v>5</v>
      </c>
      <c r="H201" s="154">
        <v>9</v>
      </c>
      <c r="I201" s="327">
        <v>11</v>
      </c>
      <c r="J201" s="154">
        <v>15</v>
      </c>
      <c r="K201" s="327">
        <v>5</v>
      </c>
      <c r="L201" s="154">
        <v>7</v>
      </c>
      <c r="M201" s="327">
        <v>14</v>
      </c>
      <c r="N201" s="154">
        <v>1</v>
      </c>
      <c r="O201" s="327">
        <v>10</v>
      </c>
      <c r="P201" s="154">
        <v>12</v>
      </c>
      <c r="Q201" s="327">
        <v>15</v>
      </c>
      <c r="R201" s="154">
        <v>6</v>
      </c>
      <c r="S201" s="327">
        <v>9</v>
      </c>
      <c r="T201" s="154">
        <v>6</v>
      </c>
      <c r="U201" s="327">
        <v>6</v>
      </c>
      <c r="V201" s="154">
        <v>14</v>
      </c>
      <c r="W201" s="154"/>
      <c r="X201" s="154">
        <v>14</v>
      </c>
      <c r="Y201" s="155"/>
      <c r="Z201" s="155">
        <v>4</v>
      </c>
      <c r="AA201" s="155"/>
      <c r="AB201" s="283">
        <f t="shared" si="27"/>
        <v>109</v>
      </c>
      <c r="AC201" s="371" t="s">
        <v>578</v>
      </c>
    </row>
    <row r="202" spans="1:29" ht="23.25" thickBot="1">
      <c r="A202" s="76" t="s">
        <v>460</v>
      </c>
      <c r="B202" s="154" t="s">
        <v>76</v>
      </c>
      <c r="C202" s="155">
        <v>60</v>
      </c>
      <c r="D202" s="156">
        <v>2</v>
      </c>
      <c r="E202" s="324">
        <v>3</v>
      </c>
      <c r="F202" s="154">
        <v>5</v>
      </c>
      <c r="G202" s="327">
        <v>5</v>
      </c>
      <c r="H202" s="154">
        <v>6</v>
      </c>
      <c r="I202" s="327">
        <v>6</v>
      </c>
      <c r="J202" s="154">
        <v>4</v>
      </c>
      <c r="K202" s="327">
        <v>4</v>
      </c>
      <c r="L202" s="154">
        <v>7</v>
      </c>
      <c r="M202" s="327">
        <v>5</v>
      </c>
      <c r="N202" s="154">
        <v>4</v>
      </c>
      <c r="O202" s="327">
        <v>6</v>
      </c>
      <c r="P202" s="154">
        <v>6</v>
      </c>
      <c r="Q202" s="327">
        <v>4</v>
      </c>
      <c r="R202" s="154">
        <v>5</v>
      </c>
      <c r="S202" s="327">
        <v>5</v>
      </c>
      <c r="T202" s="154">
        <v>6</v>
      </c>
      <c r="U202" s="327">
        <v>6</v>
      </c>
      <c r="V202" s="154">
        <v>5</v>
      </c>
      <c r="W202" s="154"/>
      <c r="X202" s="154">
        <v>7</v>
      </c>
      <c r="Y202" s="155"/>
      <c r="Z202" s="155">
        <v>3</v>
      </c>
      <c r="AA202" s="155"/>
      <c r="AB202" s="283">
        <f t="shared" si="27"/>
        <v>60</v>
      </c>
      <c r="AC202" s="371" t="s">
        <v>578</v>
      </c>
    </row>
    <row r="203" spans="1:29" s="22" customFormat="1" ht="23.25" thickBot="1">
      <c r="A203" s="81" t="s">
        <v>488</v>
      </c>
      <c r="B203" s="158" t="s">
        <v>76</v>
      </c>
      <c r="C203" s="112">
        <v>4</v>
      </c>
      <c r="D203" s="159">
        <v>1</v>
      </c>
      <c r="E203" s="325">
        <v>0</v>
      </c>
      <c r="F203" s="158">
        <v>0</v>
      </c>
      <c r="G203" s="328">
        <v>1</v>
      </c>
      <c r="H203" s="158">
        <v>0</v>
      </c>
      <c r="I203" s="328">
        <v>0</v>
      </c>
      <c r="J203" s="158">
        <v>1</v>
      </c>
      <c r="K203" s="328">
        <v>0</v>
      </c>
      <c r="L203" s="158">
        <v>0</v>
      </c>
      <c r="M203" s="328">
        <v>0</v>
      </c>
      <c r="N203" s="158">
        <v>0</v>
      </c>
      <c r="O203" s="328">
        <v>0</v>
      </c>
      <c r="P203" s="158">
        <v>1</v>
      </c>
      <c r="Q203" s="328">
        <v>1</v>
      </c>
      <c r="R203" s="158">
        <v>0</v>
      </c>
      <c r="S203" s="328">
        <v>1</v>
      </c>
      <c r="T203" s="158">
        <v>0</v>
      </c>
      <c r="U203" s="328">
        <v>0</v>
      </c>
      <c r="V203" s="158">
        <v>1</v>
      </c>
      <c r="W203" s="158"/>
      <c r="X203" s="158">
        <v>0</v>
      </c>
      <c r="Y203" s="112"/>
      <c r="Z203" s="112">
        <v>0</v>
      </c>
      <c r="AA203" s="112"/>
      <c r="AB203" s="283">
        <f t="shared" si="27"/>
        <v>4</v>
      </c>
      <c r="AC203" s="371" t="s">
        <v>578</v>
      </c>
    </row>
    <row r="204" spans="1:29" s="24" customFormat="1" ht="15.75" thickBot="1">
      <c r="A204" s="451" t="s">
        <v>551</v>
      </c>
      <c r="B204" s="452"/>
      <c r="C204" s="452"/>
      <c r="D204" s="452"/>
      <c r="E204" s="452"/>
      <c r="F204" s="452"/>
      <c r="G204" s="452"/>
      <c r="H204" s="452"/>
      <c r="I204" s="452"/>
      <c r="J204" s="452"/>
      <c r="K204" s="452"/>
      <c r="L204" s="452"/>
      <c r="M204" s="452"/>
      <c r="N204" s="452"/>
      <c r="O204" s="452"/>
      <c r="P204" s="452"/>
      <c r="Q204" s="452"/>
      <c r="R204" s="452"/>
      <c r="S204" s="452"/>
      <c r="T204" s="452"/>
      <c r="U204" s="452"/>
      <c r="V204" s="452"/>
      <c r="W204" s="452"/>
      <c r="X204" s="452"/>
      <c r="Y204" s="452"/>
      <c r="Z204" s="452"/>
      <c r="AA204" s="452"/>
      <c r="AB204" s="452"/>
      <c r="AC204" s="453"/>
    </row>
    <row r="205" spans="1:29" ht="33.75">
      <c r="A205" s="86" t="s">
        <v>292</v>
      </c>
      <c r="B205" s="116" t="s">
        <v>90</v>
      </c>
      <c r="C205" s="117">
        <v>1</v>
      </c>
      <c r="D205" s="85"/>
      <c r="E205" s="291"/>
      <c r="F205" s="73"/>
      <c r="G205" s="303">
        <v>1</v>
      </c>
      <c r="H205" s="73"/>
      <c r="I205" s="303"/>
      <c r="J205" s="73"/>
      <c r="K205" s="303"/>
      <c r="L205" s="73"/>
      <c r="M205" s="303"/>
      <c r="N205" s="73"/>
      <c r="O205" s="303"/>
      <c r="P205" s="73"/>
      <c r="Q205" s="303">
        <v>0</v>
      </c>
      <c r="R205" s="73"/>
      <c r="S205" s="303">
        <v>0</v>
      </c>
      <c r="T205" s="73">
        <v>1</v>
      </c>
      <c r="U205" s="303">
        <v>0</v>
      </c>
      <c r="V205" s="73"/>
      <c r="W205" s="73"/>
      <c r="X205" s="73"/>
      <c r="Y205" s="117"/>
      <c r="Z205" s="117"/>
      <c r="AA205" s="117"/>
      <c r="AB205" s="283">
        <f t="shared" si="27"/>
        <v>1</v>
      </c>
      <c r="AC205" s="371" t="s">
        <v>580</v>
      </c>
    </row>
    <row r="206" spans="1:29" s="22" customFormat="1" ht="11.25">
      <c r="A206" s="76" t="s">
        <v>293</v>
      </c>
      <c r="B206" s="77" t="s">
        <v>489</v>
      </c>
      <c r="C206" s="120">
        <v>1</v>
      </c>
      <c r="D206" s="80"/>
      <c r="E206" s="299"/>
      <c r="F206" s="77"/>
      <c r="G206" s="304"/>
      <c r="H206" s="77"/>
      <c r="I206" s="304"/>
      <c r="J206" s="77"/>
      <c r="K206" s="304"/>
      <c r="L206" s="77"/>
      <c r="M206" s="304"/>
      <c r="N206" s="77">
        <v>1</v>
      </c>
      <c r="O206" s="304"/>
      <c r="P206" s="77"/>
      <c r="Q206" s="304">
        <v>0</v>
      </c>
      <c r="R206" s="77"/>
      <c r="S206" s="304">
        <v>0</v>
      </c>
      <c r="T206" s="77"/>
      <c r="U206" s="304">
        <v>0</v>
      </c>
      <c r="V206" s="77"/>
      <c r="W206" s="77"/>
      <c r="X206" s="77"/>
      <c r="Y206" s="120"/>
      <c r="Z206" s="120"/>
      <c r="AA206" s="120"/>
      <c r="AB206" s="283">
        <f t="shared" si="27"/>
        <v>1</v>
      </c>
      <c r="AC206" s="372" t="s">
        <v>581</v>
      </c>
    </row>
    <row r="207" spans="1:29" ht="11.25">
      <c r="A207" s="93" t="s">
        <v>294</v>
      </c>
      <c r="B207" s="119" t="s">
        <v>91</v>
      </c>
      <c r="C207" s="120">
        <v>1</v>
      </c>
      <c r="D207" s="80"/>
      <c r="E207" s="299"/>
      <c r="F207" s="77"/>
      <c r="G207" s="304"/>
      <c r="H207" s="77"/>
      <c r="I207" s="304"/>
      <c r="J207" s="77"/>
      <c r="K207" s="304"/>
      <c r="L207" s="77"/>
      <c r="M207" s="304"/>
      <c r="N207" s="77"/>
      <c r="O207" s="304"/>
      <c r="P207" s="77"/>
      <c r="Q207" s="304">
        <v>0</v>
      </c>
      <c r="R207" s="77">
        <v>1</v>
      </c>
      <c r="S207" s="304">
        <v>0</v>
      </c>
      <c r="T207" s="77"/>
      <c r="U207" s="304">
        <v>0</v>
      </c>
      <c r="V207" s="77"/>
      <c r="W207" s="77"/>
      <c r="X207" s="77"/>
      <c r="Y207" s="120"/>
      <c r="Z207" s="120"/>
      <c r="AA207" s="120"/>
      <c r="AB207" s="283">
        <f t="shared" si="27"/>
        <v>1</v>
      </c>
      <c r="AC207" s="372" t="s">
        <v>581</v>
      </c>
    </row>
    <row r="208" spans="1:29" ht="11.25">
      <c r="A208" s="93" t="s">
        <v>295</v>
      </c>
      <c r="B208" s="119" t="s">
        <v>92</v>
      </c>
      <c r="C208" s="120">
        <v>2</v>
      </c>
      <c r="D208" s="80"/>
      <c r="E208" s="299"/>
      <c r="F208" s="77"/>
      <c r="G208" s="304"/>
      <c r="H208" s="77"/>
      <c r="I208" s="304"/>
      <c r="J208" s="77"/>
      <c r="K208" s="304">
        <v>1</v>
      </c>
      <c r="L208" s="77"/>
      <c r="M208" s="304">
        <v>1</v>
      </c>
      <c r="N208" s="77"/>
      <c r="O208" s="304"/>
      <c r="P208" s="77"/>
      <c r="Q208" s="304">
        <v>0</v>
      </c>
      <c r="R208" s="77"/>
      <c r="S208" s="304">
        <v>0</v>
      </c>
      <c r="T208" s="77"/>
      <c r="U208" s="304">
        <v>0</v>
      </c>
      <c r="V208" s="77"/>
      <c r="W208" s="77"/>
      <c r="X208" s="77">
        <v>2</v>
      </c>
      <c r="Y208" s="120"/>
      <c r="Z208" s="120"/>
      <c r="AA208" s="120"/>
      <c r="AB208" s="283">
        <f t="shared" si="27"/>
        <v>2</v>
      </c>
      <c r="AC208" s="372" t="s">
        <v>581</v>
      </c>
    </row>
    <row r="209" spans="1:29" ht="78.75">
      <c r="A209" s="93" t="s">
        <v>296</v>
      </c>
      <c r="B209" s="119" t="s">
        <v>93</v>
      </c>
      <c r="C209" s="120">
        <v>10</v>
      </c>
      <c r="D209" s="80"/>
      <c r="E209" s="299">
        <v>2</v>
      </c>
      <c r="F209" s="77">
        <v>1</v>
      </c>
      <c r="G209" s="304">
        <v>2</v>
      </c>
      <c r="H209" s="77">
        <v>1</v>
      </c>
      <c r="I209" s="304">
        <v>2</v>
      </c>
      <c r="J209" s="77">
        <v>1</v>
      </c>
      <c r="K209" s="304">
        <v>2</v>
      </c>
      <c r="L209" s="77">
        <v>1</v>
      </c>
      <c r="M209" s="304">
        <v>2</v>
      </c>
      <c r="N209" s="77">
        <v>1</v>
      </c>
      <c r="O209" s="304">
        <v>2</v>
      </c>
      <c r="P209" s="77">
        <v>1</v>
      </c>
      <c r="Q209" s="304">
        <v>0</v>
      </c>
      <c r="R209" s="77">
        <v>1</v>
      </c>
      <c r="S209" s="304">
        <v>1</v>
      </c>
      <c r="T209" s="77">
        <v>1</v>
      </c>
      <c r="U209" s="304">
        <v>0</v>
      </c>
      <c r="V209" s="77">
        <v>1</v>
      </c>
      <c r="W209" s="77"/>
      <c r="X209" s="77">
        <v>1</v>
      </c>
      <c r="Y209" s="120"/>
      <c r="Z209" s="120"/>
      <c r="AA209" s="120"/>
      <c r="AB209" s="283">
        <f t="shared" si="27"/>
        <v>10</v>
      </c>
      <c r="AC209" s="372" t="s">
        <v>582</v>
      </c>
    </row>
    <row r="210" spans="1:29" ht="45">
      <c r="A210" s="93" t="s">
        <v>297</v>
      </c>
      <c r="B210" s="119" t="s">
        <v>90</v>
      </c>
      <c r="C210" s="120">
        <v>240</v>
      </c>
      <c r="D210" s="80">
        <v>20</v>
      </c>
      <c r="E210" s="299">
        <v>20</v>
      </c>
      <c r="F210" s="77">
        <v>20</v>
      </c>
      <c r="G210" s="304">
        <v>20</v>
      </c>
      <c r="H210" s="77">
        <v>20</v>
      </c>
      <c r="I210" s="304">
        <v>20</v>
      </c>
      <c r="J210" s="77">
        <v>20</v>
      </c>
      <c r="K210" s="304">
        <v>20</v>
      </c>
      <c r="L210" s="77">
        <v>20</v>
      </c>
      <c r="M210" s="304">
        <v>20</v>
      </c>
      <c r="N210" s="77">
        <v>20</v>
      </c>
      <c r="O210" s="304">
        <v>20</v>
      </c>
      <c r="P210" s="77">
        <v>20</v>
      </c>
      <c r="Q210" s="304">
        <v>20</v>
      </c>
      <c r="R210" s="77">
        <v>20</v>
      </c>
      <c r="S210" s="304">
        <v>20</v>
      </c>
      <c r="T210" s="77">
        <v>20</v>
      </c>
      <c r="U210" s="304">
        <v>20</v>
      </c>
      <c r="V210" s="77">
        <v>20</v>
      </c>
      <c r="W210" s="77"/>
      <c r="X210" s="77">
        <v>20</v>
      </c>
      <c r="Y210" s="120"/>
      <c r="Z210" s="120">
        <v>20</v>
      </c>
      <c r="AA210" s="120"/>
      <c r="AB210" s="283">
        <f t="shared" si="27"/>
        <v>240</v>
      </c>
      <c r="AC210" s="372" t="s">
        <v>583</v>
      </c>
    </row>
    <row r="211" spans="1:29" ht="37.5" customHeight="1">
      <c r="A211" s="93" t="s">
        <v>289</v>
      </c>
      <c r="B211" s="119" t="s">
        <v>94</v>
      </c>
      <c r="C211" s="120">
        <v>1</v>
      </c>
      <c r="D211" s="80"/>
      <c r="E211" s="299"/>
      <c r="F211" s="77"/>
      <c r="G211" s="304"/>
      <c r="H211" s="77"/>
      <c r="I211" s="304"/>
      <c r="J211" s="77">
        <v>1</v>
      </c>
      <c r="K211" s="304"/>
      <c r="L211" s="77"/>
      <c r="M211" s="304"/>
      <c r="N211" s="77"/>
      <c r="O211" s="304"/>
      <c r="P211" s="77"/>
      <c r="Q211" s="304">
        <v>0</v>
      </c>
      <c r="R211" s="77"/>
      <c r="S211" s="304">
        <v>0</v>
      </c>
      <c r="T211" s="77"/>
      <c r="U211" s="304">
        <v>1</v>
      </c>
      <c r="V211" s="77"/>
      <c r="W211" s="77"/>
      <c r="X211" s="77"/>
      <c r="Y211" s="120"/>
      <c r="Z211" s="120"/>
      <c r="AA211" s="120"/>
      <c r="AB211" s="283">
        <f t="shared" si="27"/>
        <v>1</v>
      </c>
      <c r="AC211" s="372" t="s">
        <v>584</v>
      </c>
    </row>
    <row r="212" spans="1:29" ht="11.25">
      <c r="A212" s="93" t="s">
        <v>290</v>
      </c>
      <c r="B212" s="119" t="s">
        <v>95</v>
      </c>
      <c r="C212" s="120">
        <v>1</v>
      </c>
      <c r="D212" s="80"/>
      <c r="E212" s="299"/>
      <c r="F212" s="77"/>
      <c r="G212" s="304"/>
      <c r="H212" s="77"/>
      <c r="I212" s="304"/>
      <c r="J212" s="77"/>
      <c r="K212" s="304"/>
      <c r="L212" s="77"/>
      <c r="M212" s="304"/>
      <c r="N212" s="77"/>
      <c r="O212" s="304"/>
      <c r="P212" s="77"/>
      <c r="Q212" s="304">
        <v>0</v>
      </c>
      <c r="R212" s="77"/>
      <c r="S212" s="304">
        <v>0</v>
      </c>
      <c r="T212" s="77"/>
      <c r="U212" s="304">
        <v>0</v>
      </c>
      <c r="V212" s="77"/>
      <c r="W212" s="77"/>
      <c r="X212" s="77">
        <v>1</v>
      </c>
      <c r="Y212" s="120"/>
      <c r="Z212" s="120"/>
      <c r="AA212" s="120"/>
      <c r="AB212" s="283">
        <f t="shared" si="27"/>
        <v>1</v>
      </c>
      <c r="AC212" s="372"/>
    </row>
    <row r="213" spans="1:29" ht="11.25">
      <c r="A213" s="93" t="s">
        <v>96</v>
      </c>
      <c r="B213" s="119" t="s">
        <v>97</v>
      </c>
      <c r="C213" s="120">
        <v>1</v>
      </c>
      <c r="D213" s="80"/>
      <c r="E213" s="299">
        <v>1</v>
      </c>
      <c r="F213" s="77">
        <v>1</v>
      </c>
      <c r="G213" s="304"/>
      <c r="H213" s="77"/>
      <c r="I213" s="304"/>
      <c r="J213" s="77"/>
      <c r="K213" s="304"/>
      <c r="L213" s="77"/>
      <c r="M213" s="304"/>
      <c r="N213" s="77"/>
      <c r="O213" s="304"/>
      <c r="P213" s="77"/>
      <c r="Q213" s="304">
        <v>0</v>
      </c>
      <c r="R213" s="77"/>
      <c r="S213" s="304">
        <v>0</v>
      </c>
      <c r="T213" s="77"/>
      <c r="U213" s="304">
        <v>0</v>
      </c>
      <c r="V213" s="77"/>
      <c r="W213" s="77"/>
      <c r="X213" s="77"/>
      <c r="Y213" s="120"/>
      <c r="Z213" s="120"/>
      <c r="AA213" s="120"/>
      <c r="AB213" s="283">
        <f t="shared" si="27"/>
        <v>1</v>
      </c>
      <c r="AC213" s="372"/>
    </row>
    <row r="214" spans="1:29" ht="68.25" thickBot="1">
      <c r="A214" s="110" t="s">
        <v>98</v>
      </c>
      <c r="B214" s="160" t="s">
        <v>99</v>
      </c>
      <c r="C214" s="124">
        <v>7</v>
      </c>
      <c r="D214" s="125"/>
      <c r="E214" s="306"/>
      <c r="F214" s="82">
        <v>1</v>
      </c>
      <c r="G214" s="302"/>
      <c r="H214" s="82">
        <v>1</v>
      </c>
      <c r="I214" s="302"/>
      <c r="J214" s="82">
        <v>1</v>
      </c>
      <c r="K214" s="302">
        <v>1</v>
      </c>
      <c r="L214" s="82"/>
      <c r="M214" s="302"/>
      <c r="N214" s="82"/>
      <c r="O214" s="302">
        <v>2</v>
      </c>
      <c r="P214" s="82"/>
      <c r="Q214" s="302">
        <v>0</v>
      </c>
      <c r="R214" s="82">
        <v>1</v>
      </c>
      <c r="S214" s="302">
        <v>2</v>
      </c>
      <c r="T214" s="82">
        <v>1</v>
      </c>
      <c r="U214" s="302">
        <v>0</v>
      </c>
      <c r="V214" s="82">
        <v>1</v>
      </c>
      <c r="W214" s="82"/>
      <c r="X214" s="82">
        <v>1</v>
      </c>
      <c r="Y214" s="124"/>
      <c r="Z214" s="124"/>
      <c r="AA214" s="124"/>
      <c r="AB214" s="283">
        <f t="shared" si="27"/>
        <v>7</v>
      </c>
      <c r="AC214" s="373" t="s">
        <v>585</v>
      </c>
    </row>
    <row r="215" spans="1:29" ht="16.5" thickBot="1">
      <c r="A215" s="216"/>
      <c r="B215" s="65"/>
      <c r="C215" s="65"/>
      <c r="D215" s="71"/>
      <c r="E215" s="71"/>
      <c r="F215" s="65"/>
      <c r="G215" s="65"/>
      <c r="H215" s="65"/>
      <c r="I215" s="65"/>
      <c r="J215" s="65"/>
      <c r="K215" s="65"/>
      <c r="L215" s="65"/>
      <c r="M215" s="329"/>
      <c r="N215" s="65"/>
      <c r="O215" s="65"/>
      <c r="P215" s="65"/>
      <c r="Q215" s="65"/>
      <c r="R215" s="65"/>
      <c r="S215" s="65"/>
      <c r="T215" s="65"/>
      <c r="U215" s="65"/>
      <c r="V215" s="65"/>
      <c r="W215" s="65"/>
      <c r="X215" s="65"/>
      <c r="Y215" s="65"/>
      <c r="Z215" s="65"/>
      <c r="AA215" s="65"/>
      <c r="AB215" s="65"/>
      <c r="AC215" s="65"/>
    </row>
    <row r="216" spans="1:29" s="24" customFormat="1" ht="16.5" thickBot="1">
      <c r="A216" s="448" t="s">
        <v>393</v>
      </c>
      <c r="B216" s="449"/>
      <c r="C216" s="449"/>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49"/>
      <c r="Z216" s="449"/>
      <c r="AA216" s="449"/>
      <c r="AB216" s="449"/>
      <c r="AC216" s="450"/>
    </row>
    <row r="217" spans="1:29" ht="15.75" thickBot="1">
      <c r="A217" s="436" t="s">
        <v>305</v>
      </c>
      <c r="B217" s="437"/>
      <c r="C217" s="437"/>
      <c r="D217" s="432"/>
      <c r="E217" s="433"/>
      <c r="F217" s="434"/>
      <c r="G217" s="434"/>
      <c r="H217" s="434"/>
      <c r="I217" s="434"/>
      <c r="J217" s="434"/>
      <c r="K217" s="434"/>
      <c r="L217" s="434"/>
      <c r="M217" s="434"/>
      <c r="N217" s="434"/>
      <c r="O217" s="434"/>
      <c r="P217" s="434"/>
      <c r="Q217" s="434"/>
      <c r="R217" s="434"/>
      <c r="S217" s="434"/>
      <c r="T217" s="434"/>
      <c r="U217" s="434"/>
      <c r="V217" s="434"/>
      <c r="W217" s="434"/>
      <c r="X217" s="434"/>
      <c r="Y217" s="435"/>
      <c r="Z217" s="435"/>
      <c r="AA217" s="365"/>
      <c r="AB217" s="58"/>
      <c r="AC217" s="58"/>
    </row>
    <row r="218" spans="1:29" ht="135">
      <c r="A218" s="141" t="s">
        <v>490</v>
      </c>
      <c r="B218" s="90" t="s">
        <v>85</v>
      </c>
      <c r="C218" s="161">
        <v>4</v>
      </c>
      <c r="D218" s="89"/>
      <c r="E218" s="284"/>
      <c r="F218" s="90"/>
      <c r="G218" s="284"/>
      <c r="H218" s="90"/>
      <c r="I218" s="289"/>
      <c r="J218" s="90">
        <f>24/12</f>
        <v>2</v>
      </c>
      <c r="K218" s="289"/>
      <c r="L218" s="90"/>
      <c r="M218" s="289"/>
      <c r="N218" s="90"/>
      <c r="O218" s="289"/>
      <c r="P218" s="90"/>
      <c r="Q218" s="289">
        <v>8</v>
      </c>
      <c r="R218" s="90"/>
      <c r="S218" s="289">
        <v>8</v>
      </c>
      <c r="T218" s="90">
        <v>2</v>
      </c>
      <c r="U218" s="289">
        <v>8</v>
      </c>
      <c r="V218" s="90"/>
      <c r="W218" s="90"/>
      <c r="X218" s="90"/>
      <c r="Y218" s="161"/>
      <c r="Z218" s="161"/>
      <c r="AA218" s="161"/>
      <c r="AB218" s="283">
        <f aca="true" t="shared" si="28" ref="AB218:AB264">+D218+F218+H218+J218+L218+N218+P218+R218+T218+V218+X218+Z218</f>
        <v>4</v>
      </c>
      <c r="AC218" s="165" t="s">
        <v>648</v>
      </c>
    </row>
    <row r="219" spans="1:29" ht="23.25" thickBot="1">
      <c r="A219" s="146" t="s">
        <v>491</v>
      </c>
      <c r="B219" s="114" t="s">
        <v>85</v>
      </c>
      <c r="C219" s="166">
        <v>1</v>
      </c>
      <c r="D219" s="113"/>
      <c r="E219" s="288"/>
      <c r="F219" s="114"/>
      <c r="G219" s="288"/>
      <c r="H219" s="114"/>
      <c r="I219" s="290"/>
      <c r="J219" s="114"/>
      <c r="K219" s="290"/>
      <c r="L219" s="114"/>
      <c r="M219" s="290"/>
      <c r="N219" s="114">
        <v>1</v>
      </c>
      <c r="O219" s="290">
        <v>1</v>
      </c>
      <c r="P219" s="114"/>
      <c r="Q219" s="290"/>
      <c r="R219" s="114"/>
      <c r="S219" s="290"/>
      <c r="T219" s="114"/>
      <c r="U219" s="290"/>
      <c r="V219" s="114"/>
      <c r="W219" s="114"/>
      <c r="X219" s="114"/>
      <c r="Y219" s="166"/>
      <c r="Z219" s="166"/>
      <c r="AA219" s="166"/>
      <c r="AB219" s="283">
        <f t="shared" si="28"/>
        <v>1</v>
      </c>
      <c r="AC219" s="170"/>
    </row>
    <row r="220" spans="1:29" ht="15.75" thickBot="1">
      <c r="A220" s="436" t="s">
        <v>307</v>
      </c>
      <c r="B220" s="437"/>
      <c r="C220" s="437"/>
      <c r="D220" s="432"/>
      <c r="E220" s="433"/>
      <c r="F220" s="434"/>
      <c r="G220" s="434"/>
      <c r="H220" s="434"/>
      <c r="I220" s="434"/>
      <c r="J220" s="434"/>
      <c r="K220" s="434"/>
      <c r="L220" s="434"/>
      <c r="M220" s="434"/>
      <c r="N220" s="434"/>
      <c r="O220" s="434"/>
      <c r="P220" s="434"/>
      <c r="Q220" s="434"/>
      <c r="R220" s="434"/>
      <c r="S220" s="434"/>
      <c r="T220" s="434"/>
      <c r="U220" s="434"/>
      <c r="V220" s="434"/>
      <c r="W220" s="434"/>
      <c r="X220" s="434"/>
      <c r="Y220" s="435"/>
      <c r="Z220" s="435"/>
      <c r="AA220" s="365"/>
      <c r="AB220" s="58"/>
      <c r="AC220" s="58"/>
    </row>
    <row r="221" spans="1:29" ht="33.75">
      <c r="A221" s="141" t="s">
        <v>492</v>
      </c>
      <c r="B221" s="90" t="s">
        <v>493</v>
      </c>
      <c r="C221" s="161">
        <v>1</v>
      </c>
      <c r="D221" s="85"/>
      <c r="E221" s="291"/>
      <c r="F221" s="90"/>
      <c r="G221" s="289"/>
      <c r="H221" s="90"/>
      <c r="I221" s="289"/>
      <c r="J221" s="90">
        <v>1</v>
      </c>
      <c r="K221" s="289">
        <v>1</v>
      </c>
      <c r="L221" s="90"/>
      <c r="M221" s="289"/>
      <c r="N221" s="90"/>
      <c r="O221" s="289"/>
      <c r="P221" s="90"/>
      <c r="Q221" s="289">
        <v>0</v>
      </c>
      <c r="R221" s="90"/>
      <c r="S221" s="289">
        <v>0</v>
      </c>
      <c r="T221" s="90"/>
      <c r="U221" s="289">
        <v>1</v>
      </c>
      <c r="V221" s="90"/>
      <c r="W221" s="90"/>
      <c r="X221" s="90"/>
      <c r="Y221" s="161"/>
      <c r="Z221" s="161"/>
      <c r="AA221" s="161"/>
      <c r="AB221" s="283">
        <f t="shared" si="28"/>
        <v>1</v>
      </c>
      <c r="AC221" s="165" t="s">
        <v>586</v>
      </c>
    </row>
    <row r="222" spans="1:29" ht="11.25">
      <c r="A222" s="143" t="s">
        <v>313</v>
      </c>
      <c r="B222" s="97" t="s">
        <v>77</v>
      </c>
      <c r="C222" s="171">
        <v>4</v>
      </c>
      <c r="D222" s="96">
        <v>1</v>
      </c>
      <c r="E222" s="285"/>
      <c r="F222" s="97"/>
      <c r="G222" s="292"/>
      <c r="H222" s="97"/>
      <c r="I222" s="292"/>
      <c r="J222" s="97">
        <v>1</v>
      </c>
      <c r="K222" s="292">
        <v>1</v>
      </c>
      <c r="L222" s="97"/>
      <c r="M222" s="292"/>
      <c r="N222" s="97"/>
      <c r="O222" s="292"/>
      <c r="P222" s="97">
        <v>1</v>
      </c>
      <c r="Q222" s="292">
        <v>0</v>
      </c>
      <c r="R222" s="97"/>
      <c r="S222" s="292">
        <v>0</v>
      </c>
      <c r="T222" s="97"/>
      <c r="U222" s="292">
        <v>0</v>
      </c>
      <c r="V222" s="97">
        <v>1</v>
      </c>
      <c r="W222" s="97"/>
      <c r="X222" s="97"/>
      <c r="Y222" s="171"/>
      <c r="Z222" s="171"/>
      <c r="AA222" s="171"/>
      <c r="AB222" s="283">
        <f t="shared" si="28"/>
        <v>4</v>
      </c>
      <c r="AC222" s="175"/>
    </row>
    <row r="223" spans="1:29" ht="11.25">
      <c r="A223" s="143" t="s">
        <v>494</v>
      </c>
      <c r="B223" s="97" t="s">
        <v>77</v>
      </c>
      <c r="C223" s="171">
        <v>2</v>
      </c>
      <c r="D223" s="96"/>
      <c r="E223" s="285"/>
      <c r="F223" s="97"/>
      <c r="G223" s="292"/>
      <c r="H223" s="97"/>
      <c r="I223" s="292"/>
      <c r="J223" s="97"/>
      <c r="K223" s="292"/>
      <c r="L223" s="97"/>
      <c r="M223" s="292"/>
      <c r="N223" s="97"/>
      <c r="O223" s="292"/>
      <c r="P223" s="97">
        <v>1</v>
      </c>
      <c r="Q223" s="292">
        <v>0</v>
      </c>
      <c r="R223" s="97"/>
      <c r="S223" s="292">
        <v>0</v>
      </c>
      <c r="T223" s="97">
        <v>1</v>
      </c>
      <c r="U223" s="292">
        <v>0</v>
      </c>
      <c r="V223" s="97"/>
      <c r="W223" s="97"/>
      <c r="X223" s="97"/>
      <c r="Y223" s="171"/>
      <c r="Z223" s="171"/>
      <c r="AA223" s="171"/>
      <c r="AB223" s="283">
        <f t="shared" si="28"/>
        <v>2</v>
      </c>
      <c r="AC223" s="175"/>
    </row>
    <row r="224" spans="1:29" ht="11.25">
      <c r="A224" s="143" t="s">
        <v>315</v>
      </c>
      <c r="B224" s="97" t="s">
        <v>77</v>
      </c>
      <c r="C224" s="171">
        <v>12</v>
      </c>
      <c r="D224" s="96">
        <v>1</v>
      </c>
      <c r="E224" s="285">
        <v>1</v>
      </c>
      <c r="F224" s="97">
        <v>1</v>
      </c>
      <c r="G224" s="292">
        <v>1</v>
      </c>
      <c r="H224" s="97">
        <v>1</v>
      </c>
      <c r="I224" s="292">
        <v>1</v>
      </c>
      <c r="J224" s="97">
        <v>1</v>
      </c>
      <c r="K224" s="292">
        <v>1</v>
      </c>
      <c r="L224" s="97">
        <v>1</v>
      </c>
      <c r="M224" s="292">
        <v>1</v>
      </c>
      <c r="N224" s="97">
        <v>1</v>
      </c>
      <c r="O224" s="292">
        <v>1</v>
      </c>
      <c r="P224" s="97">
        <v>1</v>
      </c>
      <c r="Q224" s="292">
        <v>1</v>
      </c>
      <c r="R224" s="97">
        <v>1</v>
      </c>
      <c r="S224" s="292">
        <v>1</v>
      </c>
      <c r="T224" s="97">
        <v>1</v>
      </c>
      <c r="U224" s="292">
        <v>1</v>
      </c>
      <c r="V224" s="97">
        <v>1</v>
      </c>
      <c r="W224" s="97"/>
      <c r="X224" s="97">
        <v>1</v>
      </c>
      <c r="Y224" s="171"/>
      <c r="Z224" s="171">
        <v>1</v>
      </c>
      <c r="AA224" s="171"/>
      <c r="AB224" s="283">
        <f t="shared" si="28"/>
        <v>12</v>
      </c>
      <c r="AC224" s="175"/>
    </row>
    <row r="225" spans="1:29" ht="11.25">
      <c r="A225" s="143" t="s">
        <v>495</v>
      </c>
      <c r="B225" s="97" t="s">
        <v>496</v>
      </c>
      <c r="C225" s="171">
        <v>2</v>
      </c>
      <c r="D225" s="96"/>
      <c r="E225" s="285"/>
      <c r="F225" s="97"/>
      <c r="G225" s="292"/>
      <c r="H225" s="97">
        <v>1</v>
      </c>
      <c r="I225" s="292">
        <v>1</v>
      </c>
      <c r="J225" s="97"/>
      <c r="K225" s="292"/>
      <c r="L225" s="97"/>
      <c r="M225" s="292"/>
      <c r="N225" s="97">
        <v>1</v>
      </c>
      <c r="O225" s="292">
        <v>1</v>
      </c>
      <c r="P225" s="97"/>
      <c r="Q225" s="292">
        <v>0</v>
      </c>
      <c r="R225" s="97"/>
      <c r="S225" s="292">
        <v>0</v>
      </c>
      <c r="T225" s="97"/>
      <c r="U225" s="292">
        <v>0</v>
      </c>
      <c r="V225" s="97"/>
      <c r="W225" s="97"/>
      <c r="X225" s="97"/>
      <c r="Y225" s="171"/>
      <c r="Z225" s="171"/>
      <c r="AA225" s="171"/>
      <c r="AB225" s="283">
        <f t="shared" si="28"/>
        <v>2</v>
      </c>
      <c r="AC225" s="175"/>
    </row>
    <row r="226" spans="1:29" ht="11.25">
      <c r="A226" s="143" t="s">
        <v>317</v>
      </c>
      <c r="B226" s="97" t="s">
        <v>497</v>
      </c>
      <c r="C226" s="171">
        <v>12</v>
      </c>
      <c r="D226" s="96">
        <v>1</v>
      </c>
      <c r="E226" s="285">
        <v>1</v>
      </c>
      <c r="F226" s="97">
        <v>1</v>
      </c>
      <c r="G226" s="292">
        <v>1</v>
      </c>
      <c r="H226" s="97">
        <v>1</v>
      </c>
      <c r="I226" s="292">
        <v>1</v>
      </c>
      <c r="J226" s="97">
        <v>1</v>
      </c>
      <c r="K226" s="292">
        <v>1</v>
      </c>
      <c r="L226" s="97">
        <v>1</v>
      </c>
      <c r="M226" s="292">
        <v>1</v>
      </c>
      <c r="N226" s="97">
        <v>1</v>
      </c>
      <c r="O226" s="292">
        <v>1</v>
      </c>
      <c r="P226" s="97">
        <v>1</v>
      </c>
      <c r="Q226" s="292">
        <v>1</v>
      </c>
      <c r="R226" s="97">
        <v>1</v>
      </c>
      <c r="S226" s="292">
        <v>1</v>
      </c>
      <c r="T226" s="97">
        <v>1</v>
      </c>
      <c r="U226" s="292">
        <v>1</v>
      </c>
      <c r="V226" s="97">
        <v>1</v>
      </c>
      <c r="W226" s="97"/>
      <c r="X226" s="97">
        <v>1</v>
      </c>
      <c r="Y226" s="171"/>
      <c r="Z226" s="171">
        <v>1</v>
      </c>
      <c r="AA226" s="171"/>
      <c r="AB226" s="283">
        <f t="shared" si="28"/>
        <v>12</v>
      </c>
      <c r="AC226" s="175"/>
    </row>
    <row r="227" spans="1:29" ht="225">
      <c r="A227" s="143" t="s">
        <v>498</v>
      </c>
      <c r="B227" s="97" t="s">
        <v>458</v>
      </c>
      <c r="C227" s="171">
        <v>4</v>
      </c>
      <c r="D227" s="96"/>
      <c r="E227" s="285"/>
      <c r="F227" s="97">
        <v>1</v>
      </c>
      <c r="G227" s="292">
        <v>1</v>
      </c>
      <c r="H227" s="97">
        <v>1</v>
      </c>
      <c r="I227" s="292"/>
      <c r="J227" s="97"/>
      <c r="K227" s="292">
        <v>19</v>
      </c>
      <c r="L227" s="97"/>
      <c r="M227" s="292"/>
      <c r="N227" s="97">
        <v>1</v>
      </c>
      <c r="O227" s="292"/>
      <c r="P227" s="97"/>
      <c r="Q227" s="292">
        <v>0</v>
      </c>
      <c r="R227" s="97"/>
      <c r="S227" s="292">
        <v>0</v>
      </c>
      <c r="T227" s="97"/>
      <c r="U227" s="292">
        <v>9</v>
      </c>
      <c r="V227" s="97"/>
      <c r="W227" s="97"/>
      <c r="X227" s="97"/>
      <c r="Y227" s="171"/>
      <c r="Z227" s="171">
        <v>1</v>
      </c>
      <c r="AA227" s="171"/>
      <c r="AB227" s="283">
        <f t="shared" si="28"/>
        <v>4</v>
      </c>
      <c r="AC227" s="175" t="s">
        <v>587</v>
      </c>
    </row>
    <row r="228" spans="1:29" ht="11.25">
      <c r="A228" s="143" t="s">
        <v>319</v>
      </c>
      <c r="B228" s="97" t="s">
        <v>499</v>
      </c>
      <c r="C228" s="171">
        <v>12</v>
      </c>
      <c r="D228" s="96">
        <v>1</v>
      </c>
      <c r="E228" s="285">
        <v>1</v>
      </c>
      <c r="F228" s="97">
        <v>1</v>
      </c>
      <c r="G228" s="292">
        <v>1</v>
      </c>
      <c r="H228" s="97">
        <v>1</v>
      </c>
      <c r="I228" s="292">
        <v>1</v>
      </c>
      <c r="J228" s="97">
        <v>1</v>
      </c>
      <c r="K228" s="292">
        <v>1</v>
      </c>
      <c r="L228" s="97">
        <v>1</v>
      </c>
      <c r="M228" s="292">
        <v>1</v>
      </c>
      <c r="N228" s="97">
        <v>1</v>
      </c>
      <c r="O228" s="292">
        <v>1</v>
      </c>
      <c r="P228" s="97">
        <v>1</v>
      </c>
      <c r="Q228" s="292">
        <v>1</v>
      </c>
      <c r="R228" s="97">
        <v>1</v>
      </c>
      <c r="S228" s="292">
        <v>1</v>
      </c>
      <c r="T228" s="97">
        <v>1</v>
      </c>
      <c r="U228" s="292">
        <v>1</v>
      </c>
      <c r="V228" s="97">
        <v>1</v>
      </c>
      <c r="W228" s="97"/>
      <c r="X228" s="97">
        <v>1</v>
      </c>
      <c r="Y228" s="171"/>
      <c r="Z228" s="171">
        <v>1</v>
      </c>
      <c r="AA228" s="171"/>
      <c r="AB228" s="283">
        <f t="shared" si="28"/>
        <v>12</v>
      </c>
      <c r="AC228" s="175"/>
    </row>
    <row r="229" spans="1:29" ht="33.75">
      <c r="A229" s="143" t="s">
        <v>500</v>
      </c>
      <c r="B229" s="97" t="s">
        <v>323</v>
      </c>
      <c r="C229" s="171">
        <v>4</v>
      </c>
      <c r="D229" s="96"/>
      <c r="E229" s="285"/>
      <c r="F229" s="97"/>
      <c r="G229" s="292"/>
      <c r="H229" s="97"/>
      <c r="I229" s="292"/>
      <c r="J229" s="97"/>
      <c r="K229" s="292"/>
      <c r="L229" s="97"/>
      <c r="M229" s="292"/>
      <c r="N229" s="97"/>
      <c r="O229" s="292"/>
      <c r="P229" s="97"/>
      <c r="Q229" s="292">
        <v>0</v>
      </c>
      <c r="R229" s="97"/>
      <c r="S229" s="292">
        <v>0</v>
      </c>
      <c r="T229" s="97"/>
      <c r="U229" s="292">
        <v>1</v>
      </c>
      <c r="V229" s="97"/>
      <c r="W229" s="97"/>
      <c r="X229" s="97"/>
      <c r="Y229" s="171"/>
      <c r="Z229" s="171"/>
      <c r="AA229" s="171"/>
      <c r="AB229" s="283">
        <f t="shared" si="28"/>
        <v>0</v>
      </c>
      <c r="AC229" s="175" t="s">
        <v>588</v>
      </c>
    </row>
    <row r="230" spans="1:29" ht="11.25">
      <c r="A230" s="143" t="s">
        <v>322</v>
      </c>
      <c r="B230" s="97"/>
      <c r="C230" s="171">
        <v>4</v>
      </c>
      <c r="D230" s="96"/>
      <c r="E230" s="285"/>
      <c r="F230" s="97"/>
      <c r="G230" s="292"/>
      <c r="H230" s="97"/>
      <c r="I230" s="292"/>
      <c r="J230" s="97"/>
      <c r="K230" s="292"/>
      <c r="L230" s="97"/>
      <c r="M230" s="292"/>
      <c r="N230" s="97"/>
      <c r="O230" s="292"/>
      <c r="P230" s="97"/>
      <c r="Q230" s="292">
        <v>0</v>
      </c>
      <c r="R230" s="97"/>
      <c r="S230" s="292">
        <v>0</v>
      </c>
      <c r="T230" s="97"/>
      <c r="U230" s="292">
        <v>0</v>
      </c>
      <c r="V230" s="97"/>
      <c r="W230" s="97"/>
      <c r="X230" s="97"/>
      <c r="Y230" s="171"/>
      <c r="Z230" s="171"/>
      <c r="AA230" s="171"/>
      <c r="AB230" s="283">
        <f t="shared" si="28"/>
        <v>0</v>
      </c>
      <c r="AC230" s="175"/>
    </row>
    <row r="231" spans="1:29" ht="22.5">
      <c r="A231" s="143" t="s">
        <v>325</v>
      </c>
      <c r="B231" s="97" t="s">
        <v>90</v>
      </c>
      <c r="C231" s="171">
        <v>6</v>
      </c>
      <c r="D231" s="96"/>
      <c r="E231" s="285"/>
      <c r="F231" s="97"/>
      <c r="G231" s="292"/>
      <c r="H231" s="97"/>
      <c r="I231" s="292"/>
      <c r="J231" s="97"/>
      <c r="K231" s="292"/>
      <c r="L231" s="97"/>
      <c r="M231" s="292"/>
      <c r="N231" s="97"/>
      <c r="O231" s="292"/>
      <c r="P231" s="97"/>
      <c r="Q231" s="292">
        <v>0</v>
      </c>
      <c r="R231" s="97"/>
      <c r="S231" s="292">
        <v>0</v>
      </c>
      <c r="T231" s="97"/>
      <c r="U231" s="292">
        <v>0</v>
      </c>
      <c r="V231" s="97"/>
      <c r="W231" s="97"/>
      <c r="X231" s="97"/>
      <c r="Y231" s="171"/>
      <c r="Z231" s="171"/>
      <c r="AA231" s="171"/>
      <c r="AB231" s="283">
        <f t="shared" si="28"/>
        <v>0</v>
      </c>
      <c r="AC231" s="175"/>
    </row>
    <row r="232" spans="1:29" ht="45.75" thickBot="1">
      <c r="A232" s="146" t="s">
        <v>501</v>
      </c>
      <c r="B232" s="114" t="s">
        <v>291</v>
      </c>
      <c r="C232" s="166">
        <v>5</v>
      </c>
      <c r="D232" s="113"/>
      <c r="E232" s="288"/>
      <c r="F232" s="114"/>
      <c r="G232" s="290"/>
      <c r="H232" s="114"/>
      <c r="I232" s="290"/>
      <c r="J232" s="114">
        <v>1</v>
      </c>
      <c r="K232" s="290">
        <v>0</v>
      </c>
      <c r="L232" s="114"/>
      <c r="M232" s="290"/>
      <c r="N232" s="114">
        <v>1</v>
      </c>
      <c r="O232" s="290">
        <v>0</v>
      </c>
      <c r="P232" s="114"/>
      <c r="Q232" s="290">
        <v>0</v>
      </c>
      <c r="R232" s="114">
        <v>1</v>
      </c>
      <c r="S232" s="290">
        <v>0</v>
      </c>
      <c r="T232" s="114"/>
      <c r="U232" s="290">
        <v>0</v>
      </c>
      <c r="V232" s="114">
        <v>1</v>
      </c>
      <c r="W232" s="114"/>
      <c r="X232" s="114"/>
      <c r="Y232" s="166"/>
      <c r="Z232" s="166">
        <v>1</v>
      </c>
      <c r="AA232" s="166"/>
      <c r="AB232" s="283">
        <f t="shared" si="28"/>
        <v>5</v>
      </c>
      <c r="AC232" s="170" t="s">
        <v>589</v>
      </c>
    </row>
    <row r="233" spans="1:29" ht="15.75" thickBot="1">
      <c r="A233" s="436" t="s">
        <v>309</v>
      </c>
      <c r="B233" s="437"/>
      <c r="C233" s="437"/>
      <c r="D233" s="432"/>
      <c r="E233" s="433"/>
      <c r="F233" s="434"/>
      <c r="G233" s="434"/>
      <c r="H233" s="434"/>
      <c r="I233" s="434"/>
      <c r="J233" s="434"/>
      <c r="K233" s="434"/>
      <c r="L233" s="434"/>
      <c r="M233" s="434"/>
      <c r="N233" s="434"/>
      <c r="O233" s="434"/>
      <c r="P233" s="434"/>
      <c r="Q233" s="434"/>
      <c r="R233" s="434"/>
      <c r="S233" s="434"/>
      <c r="T233" s="434"/>
      <c r="U233" s="434"/>
      <c r="V233" s="434"/>
      <c r="W233" s="434"/>
      <c r="X233" s="434"/>
      <c r="Y233" s="435"/>
      <c r="Z233" s="435"/>
      <c r="AA233" s="365"/>
      <c r="AB233" s="58"/>
      <c r="AC233" s="58"/>
    </row>
    <row r="234" spans="1:29" ht="67.5">
      <c r="A234" s="141" t="s">
        <v>502</v>
      </c>
      <c r="B234" s="90" t="s">
        <v>503</v>
      </c>
      <c r="C234" s="161">
        <v>4</v>
      </c>
      <c r="D234" s="162"/>
      <c r="E234" s="293"/>
      <c r="F234" s="163"/>
      <c r="G234" s="296"/>
      <c r="H234" s="163">
        <v>1</v>
      </c>
      <c r="I234" s="296"/>
      <c r="J234" s="163"/>
      <c r="K234" s="296"/>
      <c r="L234" s="163"/>
      <c r="M234" s="296"/>
      <c r="N234" s="163">
        <v>1</v>
      </c>
      <c r="O234" s="296"/>
      <c r="P234" s="163"/>
      <c r="Q234" s="296">
        <v>0</v>
      </c>
      <c r="R234" s="163"/>
      <c r="S234" s="296">
        <v>0</v>
      </c>
      <c r="T234" s="163">
        <v>1</v>
      </c>
      <c r="U234" s="296">
        <v>0</v>
      </c>
      <c r="V234" s="163"/>
      <c r="W234" s="163"/>
      <c r="X234" s="163"/>
      <c r="Y234" s="164"/>
      <c r="Z234" s="164">
        <v>1</v>
      </c>
      <c r="AA234" s="164"/>
      <c r="AB234" s="283">
        <f t="shared" si="28"/>
        <v>4</v>
      </c>
      <c r="AC234" s="165" t="s">
        <v>590</v>
      </c>
    </row>
    <row r="235" spans="1:29" ht="78.75">
      <c r="A235" s="143" t="s">
        <v>504</v>
      </c>
      <c r="B235" s="97" t="s">
        <v>77</v>
      </c>
      <c r="C235" s="171">
        <v>1</v>
      </c>
      <c r="D235" s="172"/>
      <c r="E235" s="294"/>
      <c r="F235" s="173"/>
      <c r="G235" s="297"/>
      <c r="H235" s="173"/>
      <c r="I235" s="297"/>
      <c r="J235" s="173"/>
      <c r="K235" s="297"/>
      <c r="L235" s="173"/>
      <c r="M235" s="297"/>
      <c r="N235" s="173">
        <v>1</v>
      </c>
      <c r="O235" s="297"/>
      <c r="P235" s="173"/>
      <c r="Q235" s="297">
        <v>0</v>
      </c>
      <c r="R235" s="173"/>
      <c r="S235" s="297">
        <v>0</v>
      </c>
      <c r="T235" s="173"/>
      <c r="U235" s="297">
        <v>0</v>
      </c>
      <c r="V235" s="173"/>
      <c r="W235" s="173"/>
      <c r="X235" s="173"/>
      <c r="Y235" s="174"/>
      <c r="Z235" s="174"/>
      <c r="AA235" s="174"/>
      <c r="AB235" s="283">
        <f t="shared" si="28"/>
        <v>1</v>
      </c>
      <c r="AC235" s="175" t="s">
        <v>591</v>
      </c>
    </row>
    <row r="236" spans="1:29" ht="22.5">
      <c r="A236" s="143" t="s">
        <v>312</v>
      </c>
      <c r="B236" s="97" t="s">
        <v>283</v>
      </c>
      <c r="C236" s="171">
        <v>1</v>
      </c>
      <c r="D236" s="172"/>
      <c r="E236" s="294"/>
      <c r="F236" s="173"/>
      <c r="G236" s="297"/>
      <c r="H236" s="173"/>
      <c r="I236" s="297"/>
      <c r="J236" s="173">
        <v>1</v>
      </c>
      <c r="K236" s="297"/>
      <c r="L236" s="173"/>
      <c r="M236" s="297"/>
      <c r="N236" s="173"/>
      <c r="O236" s="297"/>
      <c r="P236" s="173"/>
      <c r="Q236" s="297">
        <v>0</v>
      </c>
      <c r="R236" s="173"/>
      <c r="S236" s="297">
        <v>0</v>
      </c>
      <c r="T236" s="173"/>
      <c r="U236" s="297">
        <v>0</v>
      </c>
      <c r="V236" s="173"/>
      <c r="W236" s="173"/>
      <c r="X236" s="173"/>
      <c r="Y236" s="174"/>
      <c r="Z236" s="174"/>
      <c r="AA236" s="174"/>
      <c r="AB236" s="283">
        <f t="shared" si="28"/>
        <v>1</v>
      </c>
      <c r="AC236" s="175"/>
    </row>
    <row r="237" spans="1:29" ht="90.75" thickBot="1">
      <c r="A237" s="146" t="s">
        <v>505</v>
      </c>
      <c r="B237" s="114" t="s">
        <v>283</v>
      </c>
      <c r="C237" s="166">
        <v>1</v>
      </c>
      <c r="D237" s="167"/>
      <c r="E237" s="295"/>
      <c r="F237" s="168"/>
      <c r="G237" s="298"/>
      <c r="H237" s="168"/>
      <c r="I237" s="298"/>
      <c r="J237" s="168"/>
      <c r="K237" s="298">
        <v>1</v>
      </c>
      <c r="L237" s="168"/>
      <c r="M237" s="298"/>
      <c r="N237" s="168">
        <v>1</v>
      </c>
      <c r="O237" s="298"/>
      <c r="P237" s="168"/>
      <c r="Q237" s="298">
        <v>0</v>
      </c>
      <c r="R237" s="168"/>
      <c r="S237" s="298">
        <v>0</v>
      </c>
      <c r="T237" s="168"/>
      <c r="U237" s="298">
        <v>0</v>
      </c>
      <c r="V237" s="168"/>
      <c r="W237" s="168"/>
      <c r="X237" s="168"/>
      <c r="Y237" s="169"/>
      <c r="Z237" s="169"/>
      <c r="AA237" s="169"/>
      <c r="AB237" s="283">
        <f t="shared" si="28"/>
        <v>1</v>
      </c>
      <c r="AC237" s="170" t="s">
        <v>592</v>
      </c>
    </row>
    <row r="238" spans="1:29" s="24" customFormat="1" ht="15.75" thickBot="1">
      <c r="A238" s="436" t="s">
        <v>145</v>
      </c>
      <c r="B238" s="437"/>
      <c r="C238" s="437"/>
      <c r="D238" s="432"/>
      <c r="E238" s="433"/>
      <c r="F238" s="434"/>
      <c r="G238" s="434"/>
      <c r="H238" s="434"/>
      <c r="I238" s="434"/>
      <c r="J238" s="434"/>
      <c r="K238" s="434"/>
      <c r="L238" s="434"/>
      <c r="M238" s="434"/>
      <c r="N238" s="434"/>
      <c r="O238" s="434"/>
      <c r="P238" s="434"/>
      <c r="Q238" s="434"/>
      <c r="R238" s="434"/>
      <c r="S238" s="434"/>
      <c r="T238" s="434"/>
      <c r="U238" s="434"/>
      <c r="V238" s="434"/>
      <c r="W238" s="434"/>
      <c r="X238" s="434"/>
      <c r="Y238" s="435"/>
      <c r="Z238" s="435"/>
      <c r="AA238" s="365"/>
      <c r="AB238" s="58"/>
      <c r="AC238" s="58"/>
    </row>
    <row r="239" spans="1:29" ht="33">
      <c r="A239" s="176" t="s">
        <v>506</v>
      </c>
      <c r="B239" s="116" t="s">
        <v>116</v>
      </c>
      <c r="C239" s="117">
        <v>3</v>
      </c>
      <c r="D239" s="85">
        <v>1</v>
      </c>
      <c r="E239" s="291">
        <v>1</v>
      </c>
      <c r="F239" s="177">
        <v>1</v>
      </c>
      <c r="G239" s="291">
        <v>1</v>
      </c>
      <c r="H239" s="73">
        <v>1</v>
      </c>
      <c r="I239" s="303">
        <v>1</v>
      </c>
      <c r="J239" s="73"/>
      <c r="K239" s="303"/>
      <c r="L239" s="73"/>
      <c r="M239" s="303"/>
      <c r="N239" s="73"/>
      <c r="O239" s="303"/>
      <c r="P239" s="73"/>
      <c r="Q239" s="304">
        <v>0</v>
      </c>
      <c r="R239" s="73"/>
      <c r="S239" s="304">
        <v>0</v>
      </c>
      <c r="T239" s="73"/>
      <c r="U239" s="304">
        <v>0</v>
      </c>
      <c r="V239" s="73"/>
      <c r="W239" s="73"/>
      <c r="X239" s="73"/>
      <c r="Y239" s="117"/>
      <c r="Z239" s="117"/>
      <c r="AA239" s="117"/>
      <c r="AB239" s="283">
        <f t="shared" si="28"/>
        <v>3</v>
      </c>
      <c r="AC239" s="118"/>
    </row>
    <row r="240" spans="1:29" ht="41.25">
      <c r="A240" s="178" t="s">
        <v>117</v>
      </c>
      <c r="B240" s="119" t="s">
        <v>116</v>
      </c>
      <c r="C240" s="120">
        <v>3</v>
      </c>
      <c r="D240" s="80">
        <v>1</v>
      </c>
      <c r="E240" s="299">
        <v>1</v>
      </c>
      <c r="F240" s="179">
        <v>1</v>
      </c>
      <c r="G240" s="299">
        <v>1</v>
      </c>
      <c r="H240" s="77">
        <v>1</v>
      </c>
      <c r="I240" s="304">
        <v>1</v>
      </c>
      <c r="J240" s="77"/>
      <c r="K240" s="304"/>
      <c r="L240" s="77"/>
      <c r="M240" s="304"/>
      <c r="N240" s="77"/>
      <c r="O240" s="304"/>
      <c r="P240" s="77"/>
      <c r="Q240" s="304">
        <v>0</v>
      </c>
      <c r="R240" s="77"/>
      <c r="S240" s="304">
        <v>0</v>
      </c>
      <c r="T240" s="77"/>
      <c r="U240" s="304">
        <v>0</v>
      </c>
      <c r="V240" s="77"/>
      <c r="W240" s="77"/>
      <c r="X240" s="77"/>
      <c r="Y240" s="120"/>
      <c r="Z240" s="120"/>
      <c r="AA240" s="120"/>
      <c r="AB240" s="283">
        <f t="shared" si="28"/>
        <v>3</v>
      </c>
      <c r="AC240" s="121"/>
    </row>
    <row r="241" spans="1:29" ht="41.25">
      <c r="A241" s="178" t="s">
        <v>118</v>
      </c>
      <c r="B241" s="119" t="s">
        <v>116</v>
      </c>
      <c r="C241" s="120">
        <v>3</v>
      </c>
      <c r="D241" s="80">
        <v>1</v>
      </c>
      <c r="E241" s="299">
        <v>1</v>
      </c>
      <c r="F241" s="179">
        <v>1</v>
      </c>
      <c r="G241" s="299">
        <v>1</v>
      </c>
      <c r="H241" s="77">
        <v>1</v>
      </c>
      <c r="I241" s="304">
        <v>1</v>
      </c>
      <c r="J241" s="77"/>
      <c r="K241" s="304"/>
      <c r="L241" s="77"/>
      <c r="M241" s="304"/>
      <c r="N241" s="77"/>
      <c r="O241" s="304"/>
      <c r="P241" s="77"/>
      <c r="Q241" s="304">
        <v>0</v>
      </c>
      <c r="R241" s="77"/>
      <c r="S241" s="304">
        <v>0</v>
      </c>
      <c r="T241" s="77"/>
      <c r="U241" s="304">
        <v>0</v>
      </c>
      <c r="V241" s="77"/>
      <c r="W241" s="77"/>
      <c r="X241" s="77"/>
      <c r="Y241" s="120"/>
      <c r="Z241" s="120"/>
      <c r="AA241" s="120"/>
      <c r="AB241" s="283">
        <f t="shared" si="28"/>
        <v>3</v>
      </c>
      <c r="AC241" s="121"/>
    </row>
    <row r="242" spans="1:29" ht="41.25">
      <c r="A242" s="178" t="s">
        <v>119</v>
      </c>
      <c r="B242" s="119" t="s">
        <v>116</v>
      </c>
      <c r="C242" s="120">
        <v>3</v>
      </c>
      <c r="D242" s="80">
        <v>1</v>
      </c>
      <c r="E242" s="299">
        <v>1</v>
      </c>
      <c r="F242" s="179">
        <v>1</v>
      </c>
      <c r="G242" s="299">
        <v>1</v>
      </c>
      <c r="H242" s="77">
        <v>1</v>
      </c>
      <c r="I242" s="304">
        <v>1</v>
      </c>
      <c r="J242" s="77"/>
      <c r="K242" s="304"/>
      <c r="L242" s="77"/>
      <c r="M242" s="304"/>
      <c r="N242" s="77"/>
      <c r="O242" s="304"/>
      <c r="P242" s="77"/>
      <c r="Q242" s="304">
        <v>0</v>
      </c>
      <c r="R242" s="77"/>
      <c r="S242" s="304">
        <v>0</v>
      </c>
      <c r="T242" s="77"/>
      <c r="U242" s="304">
        <v>0</v>
      </c>
      <c r="V242" s="77"/>
      <c r="W242" s="77"/>
      <c r="X242" s="77"/>
      <c r="Y242" s="120"/>
      <c r="Z242" s="120"/>
      <c r="AA242" s="120"/>
      <c r="AB242" s="283">
        <f t="shared" si="28"/>
        <v>3</v>
      </c>
      <c r="AC242" s="121"/>
    </row>
    <row r="243" spans="1:29" ht="41.25">
      <c r="A243" s="180" t="s">
        <v>119</v>
      </c>
      <c r="B243" s="119" t="s">
        <v>116</v>
      </c>
      <c r="C243" s="120">
        <v>3</v>
      </c>
      <c r="D243" s="80">
        <v>1</v>
      </c>
      <c r="E243" s="299">
        <v>1</v>
      </c>
      <c r="F243" s="179">
        <v>1</v>
      </c>
      <c r="G243" s="299">
        <v>1</v>
      </c>
      <c r="H243" s="77">
        <v>1</v>
      </c>
      <c r="I243" s="304">
        <v>1</v>
      </c>
      <c r="J243" s="77"/>
      <c r="K243" s="304"/>
      <c r="L243" s="77"/>
      <c r="M243" s="304"/>
      <c r="N243" s="77"/>
      <c r="O243" s="304"/>
      <c r="P243" s="77"/>
      <c r="Q243" s="304">
        <v>0</v>
      </c>
      <c r="R243" s="77"/>
      <c r="S243" s="304">
        <v>0</v>
      </c>
      <c r="T243" s="77"/>
      <c r="U243" s="304">
        <v>0</v>
      </c>
      <c r="V243" s="77"/>
      <c r="W243" s="77"/>
      <c r="X243" s="77"/>
      <c r="Y243" s="120"/>
      <c r="Z243" s="120"/>
      <c r="AA243" s="120"/>
      <c r="AB243" s="283">
        <f t="shared" si="28"/>
        <v>3</v>
      </c>
      <c r="AC243" s="121"/>
    </row>
    <row r="244" spans="1:29" ht="41.25">
      <c r="A244" s="178" t="s">
        <v>120</v>
      </c>
      <c r="B244" s="119" t="s">
        <v>116</v>
      </c>
      <c r="C244" s="120">
        <v>3</v>
      </c>
      <c r="D244" s="80">
        <v>1</v>
      </c>
      <c r="E244" s="299">
        <v>1</v>
      </c>
      <c r="F244" s="179">
        <v>1</v>
      </c>
      <c r="G244" s="299">
        <v>1</v>
      </c>
      <c r="H244" s="77">
        <v>1</v>
      </c>
      <c r="I244" s="304">
        <v>1</v>
      </c>
      <c r="J244" s="77"/>
      <c r="K244" s="304"/>
      <c r="L244" s="77"/>
      <c r="M244" s="304"/>
      <c r="N244" s="77"/>
      <c r="O244" s="304"/>
      <c r="P244" s="77"/>
      <c r="Q244" s="304">
        <v>0</v>
      </c>
      <c r="R244" s="77"/>
      <c r="S244" s="304">
        <v>0</v>
      </c>
      <c r="T244" s="77"/>
      <c r="U244" s="304">
        <v>0</v>
      </c>
      <c r="V244" s="77"/>
      <c r="W244" s="77"/>
      <c r="X244" s="77"/>
      <c r="Y244" s="120"/>
      <c r="Z244" s="120"/>
      <c r="AA244" s="120"/>
      <c r="AB244" s="283">
        <f t="shared" si="28"/>
        <v>3</v>
      </c>
      <c r="AC244" s="121"/>
    </row>
    <row r="245" spans="1:29" ht="49.5">
      <c r="A245" s="178" t="s">
        <v>121</v>
      </c>
      <c r="B245" s="119" t="s">
        <v>116</v>
      </c>
      <c r="C245" s="120">
        <v>3</v>
      </c>
      <c r="D245" s="80">
        <v>1</v>
      </c>
      <c r="E245" s="299">
        <v>1</v>
      </c>
      <c r="F245" s="179">
        <v>1</v>
      </c>
      <c r="G245" s="299">
        <v>1</v>
      </c>
      <c r="H245" s="77">
        <v>1</v>
      </c>
      <c r="I245" s="304">
        <v>1</v>
      </c>
      <c r="J245" s="77"/>
      <c r="K245" s="304"/>
      <c r="L245" s="77"/>
      <c r="M245" s="304"/>
      <c r="N245" s="77"/>
      <c r="O245" s="304"/>
      <c r="P245" s="77"/>
      <c r="Q245" s="304">
        <v>0</v>
      </c>
      <c r="R245" s="77"/>
      <c r="S245" s="304">
        <v>0</v>
      </c>
      <c r="T245" s="77"/>
      <c r="U245" s="304">
        <v>0</v>
      </c>
      <c r="V245" s="77"/>
      <c r="W245" s="77"/>
      <c r="X245" s="77"/>
      <c r="Y245" s="120"/>
      <c r="Z245" s="120"/>
      <c r="AA245" s="120"/>
      <c r="AB245" s="283">
        <f t="shared" si="28"/>
        <v>3</v>
      </c>
      <c r="AC245" s="121"/>
    </row>
    <row r="246" spans="1:29" ht="41.25">
      <c r="A246" s="178" t="s">
        <v>122</v>
      </c>
      <c r="B246" s="119" t="s">
        <v>116</v>
      </c>
      <c r="C246" s="120">
        <v>3</v>
      </c>
      <c r="D246" s="80">
        <v>1</v>
      </c>
      <c r="E246" s="299">
        <v>1</v>
      </c>
      <c r="F246" s="179">
        <v>1</v>
      </c>
      <c r="G246" s="299">
        <v>1</v>
      </c>
      <c r="H246" s="77">
        <v>1</v>
      </c>
      <c r="I246" s="304">
        <v>1</v>
      </c>
      <c r="J246" s="77"/>
      <c r="K246" s="304"/>
      <c r="L246" s="77"/>
      <c r="M246" s="304"/>
      <c r="N246" s="77"/>
      <c r="O246" s="304"/>
      <c r="P246" s="77"/>
      <c r="Q246" s="304">
        <v>0</v>
      </c>
      <c r="R246" s="77"/>
      <c r="S246" s="304">
        <v>0</v>
      </c>
      <c r="T246" s="77"/>
      <c r="U246" s="304">
        <v>0</v>
      </c>
      <c r="V246" s="77"/>
      <c r="W246" s="77"/>
      <c r="X246" s="77"/>
      <c r="Y246" s="120"/>
      <c r="Z246" s="120"/>
      <c r="AA246" s="120"/>
      <c r="AB246" s="283">
        <f t="shared" si="28"/>
        <v>3</v>
      </c>
      <c r="AC246" s="121"/>
    </row>
    <row r="247" spans="1:29" ht="33">
      <c r="A247" s="178" t="s">
        <v>123</v>
      </c>
      <c r="B247" s="119" t="s">
        <v>116</v>
      </c>
      <c r="C247" s="120">
        <v>3</v>
      </c>
      <c r="D247" s="80">
        <v>1</v>
      </c>
      <c r="E247" s="299">
        <v>1</v>
      </c>
      <c r="F247" s="179">
        <v>1</v>
      </c>
      <c r="G247" s="299">
        <v>1</v>
      </c>
      <c r="H247" s="77">
        <v>1</v>
      </c>
      <c r="I247" s="304">
        <v>1</v>
      </c>
      <c r="J247" s="77"/>
      <c r="K247" s="304"/>
      <c r="L247" s="77"/>
      <c r="M247" s="304"/>
      <c r="N247" s="77"/>
      <c r="O247" s="304"/>
      <c r="P247" s="77"/>
      <c r="Q247" s="304">
        <v>0</v>
      </c>
      <c r="R247" s="77"/>
      <c r="S247" s="304">
        <v>0</v>
      </c>
      <c r="T247" s="77"/>
      <c r="U247" s="304">
        <v>0</v>
      </c>
      <c r="V247" s="77"/>
      <c r="W247" s="77"/>
      <c r="X247" s="77"/>
      <c r="Y247" s="120"/>
      <c r="Z247" s="120"/>
      <c r="AA247" s="120"/>
      <c r="AB247" s="283">
        <f t="shared" si="28"/>
        <v>3</v>
      </c>
      <c r="AC247" s="121"/>
    </row>
    <row r="248" spans="1:29" ht="33">
      <c r="A248" s="180" t="s">
        <v>123</v>
      </c>
      <c r="B248" s="119" t="s">
        <v>116</v>
      </c>
      <c r="C248" s="120">
        <v>3</v>
      </c>
      <c r="D248" s="80">
        <v>1</v>
      </c>
      <c r="E248" s="299">
        <v>1</v>
      </c>
      <c r="F248" s="179">
        <v>1</v>
      </c>
      <c r="G248" s="299">
        <v>1</v>
      </c>
      <c r="H248" s="77">
        <v>1</v>
      </c>
      <c r="I248" s="304">
        <v>1</v>
      </c>
      <c r="J248" s="77"/>
      <c r="K248" s="304"/>
      <c r="L248" s="77"/>
      <c r="M248" s="304"/>
      <c r="N248" s="77"/>
      <c r="O248" s="304"/>
      <c r="P248" s="77"/>
      <c r="Q248" s="304">
        <v>0</v>
      </c>
      <c r="R248" s="77"/>
      <c r="S248" s="304">
        <v>0</v>
      </c>
      <c r="T248" s="77"/>
      <c r="U248" s="304">
        <v>0</v>
      </c>
      <c r="V248" s="77"/>
      <c r="W248" s="77"/>
      <c r="X248" s="77"/>
      <c r="Y248" s="120"/>
      <c r="Z248" s="120"/>
      <c r="AA248" s="120"/>
      <c r="AB248" s="283">
        <f t="shared" si="28"/>
        <v>3</v>
      </c>
      <c r="AC248" s="121"/>
    </row>
    <row r="249" spans="1:29" ht="41.25">
      <c r="A249" s="180" t="s">
        <v>124</v>
      </c>
      <c r="B249" s="119" t="s">
        <v>116</v>
      </c>
      <c r="C249" s="120">
        <v>3</v>
      </c>
      <c r="D249" s="80">
        <v>1</v>
      </c>
      <c r="E249" s="299">
        <v>1</v>
      </c>
      <c r="F249" s="179">
        <v>1</v>
      </c>
      <c r="G249" s="299">
        <v>1</v>
      </c>
      <c r="H249" s="77">
        <v>1</v>
      </c>
      <c r="I249" s="304">
        <v>1</v>
      </c>
      <c r="J249" s="77"/>
      <c r="K249" s="304"/>
      <c r="L249" s="77"/>
      <c r="M249" s="304"/>
      <c r="N249" s="77"/>
      <c r="O249" s="304"/>
      <c r="P249" s="77"/>
      <c r="Q249" s="304">
        <v>0</v>
      </c>
      <c r="R249" s="77"/>
      <c r="S249" s="304">
        <v>0</v>
      </c>
      <c r="T249" s="77"/>
      <c r="U249" s="304">
        <v>0</v>
      </c>
      <c r="V249" s="77"/>
      <c r="W249" s="77"/>
      <c r="X249" s="77"/>
      <c r="Y249" s="120"/>
      <c r="Z249" s="120"/>
      <c r="AA249" s="120"/>
      <c r="AB249" s="283">
        <f t="shared" si="28"/>
        <v>3</v>
      </c>
      <c r="AC249" s="121"/>
    </row>
    <row r="250" spans="1:29" ht="41.25">
      <c r="A250" s="180" t="s">
        <v>125</v>
      </c>
      <c r="B250" s="119" t="s">
        <v>116</v>
      </c>
      <c r="C250" s="120">
        <v>3</v>
      </c>
      <c r="D250" s="80">
        <v>1</v>
      </c>
      <c r="E250" s="299">
        <v>1</v>
      </c>
      <c r="F250" s="179">
        <v>1</v>
      </c>
      <c r="G250" s="299">
        <v>1</v>
      </c>
      <c r="H250" s="77">
        <v>1</v>
      </c>
      <c r="I250" s="304">
        <v>1</v>
      </c>
      <c r="J250" s="77"/>
      <c r="K250" s="304"/>
      <c r="L250" s="77"/>
      <c r="M250" s="304"/>
      <c r="N250" s="77"/>
      <c r="O250" s="304"/>
      <c r="P250" s="77"/>
      <c r="Q250" s="304">
        <v>0</v>
      </c>
      <c r="R250" s="77"/>
      <c r="S250" s="304">
        <v>0</v>
      </c>
      <c r="T250" s="77"/>
      <c r="U250" s="304">
        <v>0</v>
      </c>
      <c r="V250" s="77"/>
      <c r="W250" s="77"/>
      <c r="X250" s="77"/>
      <c r="Y250" s="120"/>
      <c r="Z250" s="120"/>
      <c r="AA250" s="120"/>
      <c r="AB250" s="283">
        <f t="shared" si="28"/>
        <v>3</v>
      </c>
      <c r="AC250" s="121"/>
    </row>
    <row r="251" spans="1:29" ht="22.5">
      <c r="A251" s="76" t="s">
        <v>386</v>
      </c>
      <c r="B251" s="119" t="s">
        <v>126</v>
      </c>
      <c r="C251" s="120">
        <v>1</v>
      </c>
      <c r="D251" s="181"/>
      <c r="E251" s="300"/>
      <c r="F251" s="179"/>
      <c r="G251" s="299">
        <v>1</v>
      </c>
      <c r="H251" s="77"/>
      <c r="I251" s="304"/>
      <c r="J251" s="77"/>
      <c r="K251" s="304"/>
      <c r="L251" s="77"/>
      <c r="M251" s="304"/>
      <c r="N251" s="77"/>
      <c r="O251" s="304"/>
      <c r="P251" s="77"/>
      <c r="Q251" s="304">
        <v>0</v>
      </c>
      <c r="R251" s="77"/>
      <c r="S251" s="304">
        <v>0</v>
      </c>
      <c r="T251" s="77"/>
      <c r="U251" s="304">
        <v>0</v>
      </c>
      <c r="V251" s="77"/>
      <c r="W251" s="77"/>
      <c r="X251" s="77"/>
      <c r="Y251" s="120"/>
      <c r="Z251" s="120">
        <v>1</v>
      </c>
      <c r="AA251" s="120"/>
      <c r="AB251" s="283">
        <f t="shared" si="28"/>
        <v>1</v>
      </c>
      <c r="AC251" s="121"/>
    </row>
    <row r="252" spans="1:29" ht="22.5">
      <c r="A252" s="76" t="s">
        <v>127</v>
      </c>
      <c r="B252" s="119" t="s">
        <v>128</v>
      </c>
      <c r="C252" s="120">
        <v>1</v>
      </c>
      <c r="D252" s="181"/>
      <c r="E252" s="299">
        <v>1</v>
      </c>
      <c r="F252" s="179"/>
      <c r="G252" s="299"/>
      <c r="H252" s="77"/>
      <c r="I252" s="304"/>
      <c r="J252" s="77"/>
      <c r="K252" s="304"/>
      <c r="L252" s="77"/>
      <c r="M252" s="304"/>
      <c r="N252" s="77"/>
      <c r="O252" s="304"/>
      <c r="P252" s="77"/>
      <c r="Q252" s="304">
        <v>0</v>
      </c>
      <c r="R252" s="77"/>
      <c r="S252" s="304">
        <v>0</v>
      </c>
      <c r="T252" s="77"/>
      <c r="U252" s="304">
        <v>0</v>
      </c>
      <c r="V252" s="77"/>
      <c r="W252" s="77"/>
      <c r="X252" s="77"/>
      <c r="Y252" s="120"/>
      <c r="Z252" s="120">
        <v>1</v>
      </c>
      <c r="AA252" s="120"/>
      <c r="AB252" s="283">
        <f t="shared" si="28"/>
        <v>1</v>
      </c>
      <c r="AC252" s="121"/>
    </row>
    <row r="253" spans="1:29" ht="33.75">
      <c r="A253" s="76" t="s">
        <v>507</v>
      </c>
      <c r="B253" s="119" t="s">
        <v>129</v>
      </c>
      <c r="C253" s="120">
        <v>1</v>
      </c>
      <c r="D253" s="181"/>
      <c r="E253" s="299"/>
      <c r="F253" s="179"/>
      <c r="G253" s="299"/>
      <c r="H253" s="77"/>
      <c r="I253" s="304"/>
      <c r="J253" s="77"/>
      <c r="K253" s="304"/>
      <c r="L253" s="77"/>
      <c r="M253" s="304"/>
      <c r="N253" s="77"/>
      <c r="O253" s="304"/>
      <c r="P253" s="77"/>
      <c r="Q253" s="304">
        <v>0</v>
      </c>
      <c r="R253" s="77"/>
      <c r="S253" s="304">
        <v>0</v>
      </c>
      <c r="T253" s="77"/>
      <c r="U253" s="304">
        <v>0</v>
      </c>
      <c r="V253" s="77"/>
      <c r="W253" s="77"/>
      <c r="X253" s="77"/>
      <c r="Y253" s="120"/>
      <c r="Z253" s="120">
        <v>1</v>
      </c>
      <c r="AA253" s="120"/>
      <c r="AB253" s="283">
        <f t="shared" si="28"/>
        <v>1</v>
      </c>
      <c r="AC253" s="121"/>
    </row>
    <row r="254" spans="1:29" ht="33.75">
      <c r="A254" s="182" t="s">
        <v>130</v>
      </c>
      <c r="B254" s="119" t="s">
        <v>131</v>
      </c>
      <c r="C254" s="120">
        <v>1</v>
      </c>
      <c r="D254" s="181"/>
      <c r="E254" s="299">
        <v>1</v>
      </c>
      <c r="F254" s="179"/>
      <c r="G254" s="299"/>
      <c r="H254" s="77"/>
      <c r="I254" s="304"/>
      <c r="J254" s="77">
        <v>1</v>
      </c>
      <c r="K254" s="304"/>
      <c r="L254" s="77"/>
      <c r="M254" s="304"/>
      <c r="N254" s="77"/>
      <c r="O254" s="304"/>
      <c r="P254" s="77"/>
      <c r="Q254" s="304">
        <v>0</v>
      </c>
      <c r="R254" s="77"/>
      <c r="S254" s="304">
        <v>0</v>
      </c>
      <c r="T254" s="77"/>
      <c r="U254" s="304">
        <v>0</v>
      </c>
      <c r="V254" s="77"/>
      <c r="W254" s="77"/>
      <c r="X254" s="77"/>
      <c r="Y254" s="120"/>
      <c r="Z254" s="120">
        <v>1</v>
      </c>
      <c r="AA254" s="120"/>
      <c r="AB254" s="283">
        <f t="shared" si="28"/>
        <v>2</v>
      </c>
      <c r="AC254" s="121"/>
    </row>
    <row r="255" spans="1:29" ht="45">
      <c r="A255" s="182" t="s">
        <v>132</v>
      </c>
      <c r="B255" s="119" t="s">
        <v>131</v>
      </c>
      <c r="C255" s="120">
        <v>1</v>
      </c>
      <c r="D255" s="181"/>
      <c r="E255" s="299">
        <v>1</v>
      </c>
      <c r="F255" s="179"/>
      <c r="G255" s="299"/>
      <c r="H255" s="77"/>
      <c r="I255" s="304"/>
      <c r="J255" s="77">
        <v>1</v>
      </c>
      <c r="K255" s="304"/>
      <c r="L255" s="77"/>
      <c r="M255" s="304"/>
      <c r="N255" s="77"/>
      <c r="O255" s="304"/>
      <c r="P255" s="77"/>
      <c r="Q255" s="304">
        <v>0</v>
      </c>
      <c r="R255" s="77"/>
      <c r="S255" s="304">
        <v>0</v>
      </c>
      <c r="T255" s="77"/>
      <c r="U255" s="304">
        <v>0</v>
      </c>
      <c r="V255" s="77"/>
      <c r="W255" s="77"/>
      <c r="X255" s="77"/>
      <c r="Y255" s="120"/>
      <c r="Z255" s="120">
        <v>1</v>
      </c>
      <c r="AA255" s="120"/>
      <c r="AB255" s="283">
        <f t="shared" si="28"/>
        <v>2</v>
      </c>
      <c r="AC255" s="121"/>
    </row>
    <row r="256" spans="1:29" ht="33.75">
      <c r="A256" s="182" t="s">
        <v>388</v>
      </c>
      <c r="B256" s="94" t="s">
        <v>133</v>
      </c>
      <c r="C256" s="120">
        <v>1</v>
      </c>
      <c r="D256" s="181"/>
      <c r="E256" s="300"/>
      <c r="F256" s="179"/>
      <c r="G256" s="299">
        <v>1</v>
      </c>
      <c r="H256" s="77"/>
      <c r="I256" s="304"/>
      <c r="J256" s="77"/>
      <c r="K256" s="304"/>
      <c r="L256" s="77"/>
      <c r="M256" s="304"/>
      <c r="N256" s="77"/>
      <c r="O256" s="304"/>
      <c r="P256" s="77"/>
      <c r="Q256" s="304">
        <v>0</v>
      </c>
      <c r="R256" s="77"/>
      <c r="S256" s="304">
        <v>0</v>
      </c>
      <c r="T256" s="77"/>
      <c r="U256" s="304">
        <v>0</v>
      </c>
      <c r="V256" s="77"/>
      <c r="W256" s="77"/>
      <c r="X256" s="77"/>
      <c r="Y256" s="120"/>
      <c r="Z256" s="120">
        <v>1</v>
      </c>
      <c r="AA256" s="120"/>
      <c r="AB256" s="283">
        <f t="shared" si="28"/>
        <v>1</v>
      </c>
      <c r="AC256" s="121"/>
    </row>
    <row r="257" spans="1:29" ht="33.75">
      <c r="A257" s="182" t="s">
        <v>134</v>
      </c>
      <c r="B257" s="94" t="s">
        <v>135</v>
      </c>
      <c r="C257" s="120">
        <v>12</v>
      </c>
      <c r="D257" s="181"/>
      <c r="E257" s="300"/>
      <c r="F257" s="179"/>
      <c r="G257" s="299">
        <v>1</v>
      </c>
      <c r="H257" s="77"/>
      <c r="I257" s="304"/>
      <c r="J257" s="77"/>
      <c r="K257" s="304"/>
      <c r="L257" s="77"/>
      <c r="M257" s="304"/>
      <c r="N257" s="77"/>
      <c r="O257" s="304"/>
      <c r="P257" s="77"/>
      <c r="Q257" s="304">
        <v>0</v>
      </c>
      <c r="R257" s="77"/>
      <c r="S257" s="304">
        <v>0</v>
      </c>
      <c r="T257" s="77"/>
      <c r="U257" s="304">
        <v>0</v>
      </c>
      <c r="V257" s="77">
        <v>6</v>
      </c>
      <c r="W257" s="77"/>
      <c r="X257" s="77">
        <v>6</v>
      </c>
      <c r="Y257" s="120"/>
      <c r="Z257" s="120"/>
      <c r="AA257" s="120"/>
      <c r="AB257" s="283">
        <f t="shared" si="28"/>
        <v>12</v>
      </c>
      <c r="AC257" s="121"/>
    </row>
    <row r="258" spans="1:29" ht="22.5">
      <c r="A258" s="182" t="s">
        <v>136</v>
      </c>
      <c r="B258" s="119" t="s">
        <v>137</v>
      </c>
      <c r="C258" s="120">
        <v>1</v>
      </c>
      <c r="D258" s="181"/>
      <c r="E258" s="300"/>
      <c r="F258" s="179"/>
      <c r="G258" s="299"/>
      <c r="H258" s="77"/>
      <c r="I258" s="304"/>
      <c r="J258" s="77"/>
      <c r="K258" s="304"/>
      <c r="L258" s="77"/>
      <c r="M258" s="304"/>
      <c r="N258" s="77">
        <v>1</v>
      </c>
      <c r="O258" s="304"/>
      <c r="P258" s="77"/>
      <c r="Q258" s="304">
        <v>0</v>
      </c>
      <c r="R258" s="77"/>
      <c r="S258" s="304">
        <v>0</v>
      </c>
      <c r="T258" s="77"/>
      <c r="U258" s="304">
        <v>0</v>
      </c>
      <c r="V258" s="77"/>
      <c r="W258" s="77"/>
      <c r="X258" s="77"/>
      <c r="Y258" s="120"/>
      <c r="Z258" s="120"/>
      <c r="AA258" s="120"/>
      <c r="AB258" s="283">
        <f t="shared" si="28"/>
        <v>1</v>
      </c>
      <c r="AC258" s="121"/>
    </row>
    <row r="259" spans="1:29" ht="22.5">
      <c r="A259" s="182" t="s">
        <v>138</v>
      </c>
      <c r="B259" s="119" t="s">
        <v>139</v>
      </c>
      <c r="C259" s="120">
        <v>12</v>
      </c>
      <c r="D259" s="80">
        <v>1</v>
      </c>
      <c r="E259" s="299">
        <v>1</v>
      </c>
      <c r="F259" s="179">
        <v>1</v>
      </c>
      <c r="G259" s="299">
        <v>1</v>
      </c>
      <c r="H259" s="77">
        <v>1</v>
      </c>
      <c r="I259" s="304"/>
      <c r="J259" s="77">
        <v>1</v>
      </c>
      <c r="K259" s="304"/>
      <c r="L259" s="77">
        <v>1</v>
      </c>
      <c r="M259" s="304"/>
      <c r="N259" s="77">
        <v>1</v>
      </c>
      <c r="O259" s="304"/>
      <c r="P259" s="77">
        <v>1</v>
      </c>
      <c r="Q259" s="304">
        <v>1</v>
      </c>
      <c r="R259" s="77">
        <v>1</v>
      </c>
      <c r="S259" s="304">
        <v>1</v>
      </c>
      <c r="T259" s="77">
        <v>1</v>
      </c>
      <c r="U259" s="304">
        <v>1</v>
      </c>
      <c r="V259" s="77">
        <v>1</v>
      </c>
      <c r="W259" s="77"/>
      <c r="X259" s="77">
        <v>1</v>
      </c>
      <c r="Y259" s="120"/>
      <c r="Z259" s="120">
        <v>1</v>
      </c>
      <c r="AA259" s="120"/>
      <c r="AB259" s="283">
        <f t="shared" si="28"/>
        <v>12</v>
      </c>
      <c r="AC259" s="121"/>
    </row>
    <row r="260" spans="1:29" ht="22.5">
      <c r="A260" s="182" t="s">
        <v>140</v>
      </c>
      <c r="B260" s="119" t="s">
        <v>139</v>
      </c>
      <c r="C260" s="120">
        <v>12</v>
      </c>
      <c r="D260" s="80">
        <v>1</v>
      </c>
      <c r="E260" s="299">
        <v>1</v>
      </c>
      <c r="F260" s="179">
        <v>1</v>
      </c>
      <c r="G260" s="299">
        <v>1</v>
      </c>
      <c r="H260" s="77">
        <v>1</v>
      </c>
      <c r="I260" s="304"/>
      <c r="J260" s="77">
        <v>1</v>
      </c>
      <c r="K260" s="304"/>
      <c r="L260" s="77">
        <v>1</v>
      </c>
      <c r="M260" s="304"/>
      <c r="N260" s="77">
        <v>1</v>
      </c>
      <c r="O260" s="304"/>
      <c r="P260" s="77">
        <v>1</v>
      </c>
      <c r="Q260" s="304">
        <v>1</v>
      </c>
      <c r="R260" s="77">
        <v>1</v>
      </c>
      <c r="S260" s="304">
        <v>1</v>
      </c>
      <c r="T260" s="77">
        <v>1</v>
      </c>
      <c r="U260" s="304">
        <v>1</v>
      </c>
      <c r="V260" s="77">
        <v>1</v>
      </c>
      <c r="W260" s="77"/>
      <c r="X260" s="77">
        <v>1</v>
      </c>
      <c r="Y260" s="120"/>
      <c r="Z260" s="120">
        <v>1</v>
      </c>
      <c r="AA260" s="120"/>
      <c r="AB260" s="283">
        <f t="shared" si="28"/>
        <v>12</v>
      </c>
      <c r="AC260" s="121"/>
    </row>
    <row r="261" spans="1:29" ht="22.5">
      <c r="A261" s="182" t="s">
        <v>141</v>
      </c>
      <c r="B261" s="119" t="s">
        <v>139</v>
      </c>
      <c r="C261" s="120">
        <v>12</v>
      </c>
      <c r="D261" s="80">
        <v>1</v>
      </c>
      <c r="E261" s="299">
        <v>1</v>
      </c>
      <c r="F261" s="179">
        <v>1</v>
      </c>
      <c r="G261" s="299">
        <v>1</v>
      </c>
      <c r="H261" s="77">
        <v>1</v>
      </c>
      <c r="I261" s="304"/>
      <c r="J261" s="77">
        <v>1</v>
      </c>
      <c r="K261" s="304"/>
      <c r="L261" s="77">
        <v>1</v>
      </c>
      <c r="M261" s="304"/>
      <c r="N261" s="77">
        <v>1</v>
      </c>
      <c r="O261" s="304"/>
      <c r="P261" s="77">
        <v>1</v>
      </c>
      <c r="Q261" s="304">
        <v>1</v>
      </c>
      <c r="R261" s="77">
        <v>1</v>
      </c>
      <c r="S261" s="304">
        <v>1</v>
      </c>
      <c r="T261" s="77">
        <v>1</v>
      </c>
      <c r="U261" s="304">
        <v>1</v>
      </c>
      <c r="V261" s="77">
        <v>1</v>
      </c>
      <c r="W261" s="77"/>
      <c r="X261" s="77">
        <v>1</v>
      </c>
      <c r="Y261" s="120"/>
      <c r="Z261" s="120">
        <v>1</v>
      </c>
      <c r="AA261" s="120"/>
      <c r="AB261" s="283">
        <f t="shared" si="28"/>
        <v>12</v>
      </c>
      <c r="AC261" s="121"/>
    </row>
    <row r="262" spans="1:29" ht="45">
      <c r="A262" s="182" t="s">
        <v>508</v>
      </c>
      <c r="B262" s="77" t="s">
        <v>142</v>
      </c>
      <c r="C262" s="120">
        <v>54</v>
      </c>
      <c r="D262" s="183"/>
      <c r="E262" s="299">
        <v>12</v>
      </c>
      <c r="F262" s="179"/>
      <c r="G262" s="299">
        <v>6</v>
      </c>
      <c r="H262" s="77"/>
      <c r="I262" s="304">
        <v>36</v>
      </c>
      <c r="J262" s="77"/>
      <c r="K262" s="304"/>
      <c r="L262" s="77"/>
      <c r="M262" s="304"/>
      <c r="N262" s="77">
        <v>54</v>
      </c>
      <c r="O262" s="304"/>
      <c r="P262" s="77"/>
      <c r="Q262" s="304">
        <v>0</v>
      </c>
      <c r="R262" s="77"/>
      <c r="S262" s="304">
        <v>0</v>
      </c>
      <c r="T262" s="77"/>
      <c r="U262" s="304">
        <v>0</v>
      </c>
      <c r="V262" s="77"/>
      <c r="W262" s="77"/>
      <c r="X262" s="77"/>
      <c r="Y262" s="120"/>
      <c r="Z262" s="120"/>
      <c r="AA262" s="120"/>
      <c r="AB262" s="283">
        <f t="shared" si="28"/>
        <v>54</v>
      </c>
      <c r="AC262" s="121"/>
    </row>
    <row r="263" spans="1:29" ht="45">
      <c r="A263" s="182" t="s">
        <v>143</v>
      </c>
      <c r="B263" s="77" t="s">
        <v>142</v>
      </c>
      <c r="C263" s="120">
        <v>27</v>
      </c>
      <c r="D263" s="181"/>
      <c r="E263" s="300"/>
      <c r="F263" s="179"/>
      <c r="G263" s="299">
        <v>27</v>
      </c>
      <c r="H263" s="77"/>
      <c r="I263" s="304"/>
      <c r="J263" s="77"/>
      <c r="K263" s="304"/>
      <c r="L263" s="77"/>
      <c r="M263" s="304"/>
      <c r="N263" s="77">
        <v>27</v>
      </c>
      <c r="O263" s="304"/>
      <c r="P263" s="77"/>
      <c r="Q263" s="304">
        <v>0</v>
      </c>
      <c r="R263" s="77"/>
      <c r="S263" s="304">
        <v>0</v>
      </c>
      <c r="T263" s="77"/>
      <c r="U263" s="304">
        <v>0</v>
      </c>
      <c r="V263" s="77"/>
      <c r="W263" s="77"/>
      <c r="X263" s="77"/>
      <c r="Y263" s="120"/>
      <c r="Z263" s="120"/>
      <c r="AA263" s="120"/>
      <c r="AB263" s="283">
        <f t="shared" si="28"/>
        <v>27</v>
      </c>
      <c r="AC263" s="121"/>
    </row>
    <row r="264" spans="1:29" ht="23.25" thickBot="1">
      <c r="A264" s="184" t="s">
        <v>144</v>
      </c>
      <c r="B264" s="82" t="s">
        <v>142</v>
      </c>
      <c r="C264" s="124">
        <v>27</v>
      </c>
      <c r="D264" s="185"/>
      <c r="E264" s="301"/>
      <c r="F264" s="82"/>
      <c r="G264" s="302"/>
      <c r="H264" s="82"/>
      <c r="I264" s="302">
        <v>3</v>
      </c>
      <c r="J264" s="82"/>
      <c r="K264" s="302"/>
      <c r="L264" s="82"/>
      <c r="M264" s="302"/>
      <c r="N264" s="82">
        <v>27</v>
      </c>
      <c r="O264" s="302"/>
      <c r="P264" s="82"/>
      <c r="Q264" s="302">
        <v>0</v>
      </c>
      <c r="R264" s="82"/>
      <c r="S264" s="302">
        <v>0</v>
      </c>
      <c r="T264" s="82"/>
      <c r="U264" s="302">
        <v>0</v>
      </c>
      <c r="V264" s="82"/>
      <c r="W264" s="82"/>
      <c r="X264" s="82"/>
      <c r="Y264" s="124"/>
      <c r="Z264" s="124"/>
      <c r="AA264" s="124"/>
      <c r="AB264" s="283">
        <f t="shared" si="28"/>
        <v>27</v>
      </c>
      <c r="AC264" s="126"/>
    </row>
    <row r="265" spans="1:29" ht="16.5" thickBot="1">
      <c r="A265" s="216"/>
      <c r="B265" s="65"/>
      <c r="C265" s="65"/>
      <c r="D265" s="71"/>
      <c r="E265" s="71"/>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row>
    <row r="266" spans="1:29" s="24" customFormat="1" ht="16.5" thickBot="1">
      <c r="A266" s="448" t="s">
        <v>394</v>
      </c>
      <c r="B266" s="449"/>
      <c r="C266" s="449"/>
      <c r="D266" s="449"/>
      <c r="E266" s="449"/>
      <c r="F266" s="449"/>
      <c r="G266" s="449"/>
      <c r="H266" s="449"/>
      <c r="I266" s="449"/>
      <c r="J266" s="449"/>
      <c r="K266" s="449"/>
      <c r="L266" s="449"/>
      <c r="M266" s="449"/>
      <c r="N266" s="449"/>
      <c r="O266" s="449"/>
      <c r="P266" s="449"/>
      <c r="Q266" s="449"/>
      <c r="R266" s="449"/>
      <c r="S266" s="449"/>
      <c r="T266" s="449"/>
      <c r="U266" s="449"/>
      <c r="V266" s="449"/>
      <c r="W266" s="449"/>
      <c r="X266" s="449"/>
      <c r="Y266" s="449"/>
      <c r="Z266" s="449"/>
      <c r="AA266" s="449"/>
      <c r="AB266" s="449"/>
      <c r="AC266" s="450"/>
    </row>
    <row r="267" spans="1:29" s="25" customFormat="1" ht="15.75" thickBot="1">
      <c r="A267" s="440" t="s">
        <v>146</v>
      </c>
      <c r="B267" s="441"/>
      <c r="C267" s="441"/>
      <c r="D267" s="26"/>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58"/>
      <c r="AC267" s="58"/>
    </row>
    <row r="268" spans="1:29" ht="22.5">
      <c r="A268" s="86" t="s">
        <v>328</v>
      </c>
      <c r="B268" s="87" t="s">
        <v>77</v>
      </c>
      <c r="C268" s="117">
        <v>12</v>
      </c>
      <c r="D268" s="85">
        <v>1</v>
      </c>
      <c r="E268" s="291">
        <v>1</v>
      </c>
      <c r="F268" s="73">
        <v>1</v>
      </c>
      <c r="G268" s="303">
        <v>1</v>
      </c>
      <c r="H268" s="73">
        <v>1</v>
      </c>
      <c r="I268" s="303">
        <v>1</v>
      </c>
      <c r="J268" s="73">
        <v>1</v>
      </c>
      <c r="K268" s="303">
        <v>1</v>
      </c>
      <c r="L268" s="73">
        <v>1</v>
      </c>
      <c r="M268" s="303">
        <v>1</v>
      </c>
      <c r="N268" s="73">
        <v>1</v>
      </c>
      <c r="O268" s="303">
        <v>1</v>
      </c>
      <c r="P268" s="73">
        <v>1</v>
      </c>
      <c r="Q268" s="304">
        <v>1</v>
      </c>
      <c r="R268" s="73">
        <v>1</v>
      </c>
      <c r="S268" s="304">
        <v>1</v>
      </c>
      <c r="T268" s="73">
        <v>1</v>
      </c>
      <c r="U268" s="304">
        <v>1</v>
      </c>
      <c r="V268" s="73">
        <v>1</v>
      </c>
      <c r="W268" s="73"/>
      <c r="X268" s="73">
        <v>1</v>
      </c>
      <c r="Y268" s="117"/>
      <c r="Z268" s="117">
        <v>1</v>
      </c>
      <c r="AA268" s="368"/>
      <c r="AB268" s="77">
        <f>+D268+F268+H268+J268+L268+N268+P268+R268+T268+V268+X268+Z268</f>
        <v>12</v>
      </c>
      <c r="AC268" s="118"/>
    </row>
    <row r="269" spans="1:29" ht="11.25">
      <c r="A269" s="93" t="s">
        <v>329</v>
      </c>
      <c r="B269" s="94" t="s">
        <v>291</v>
      </c>
      <c r="C269" s="120">
        <v>4</v>
      </c>
      <c r="D269" s="80"/>
      <c r="E269" s="299"/>
      <c r="F269" s="77"/>
      <c r="G269" s="304"/>
      <c r="H269" s="77">
        <v>1</v>
      </c>
      <c r="I269" s="304"/>
      <c r="J269" s="77"/>
      <c r="K269" s="304">
        <v>1</v>
      </c>
      <c r="L269" s="77"/>
      <c r="M269" s="304"/>
      <c r="N269" s="77">
        <v>1</v>
      </c>
      <c r="O269" s="304"/>
      <c r="P269" s="77"/>
      <c r="Q269" s="304">
        <v>0</v>
      </c>
      <c r="R269" s="77"/>
      <c r="S269" s="304">
        <v>0</v>
      </c>
      <c r="T269" s="77">
        <v>1</v>
      </c>
      <c r="U269" s="304">
        <v>0</v>
      </c>
      <c r="V269" s="77"/>
      <c r="W269" s="77"/>
      <c r="X269" s="77"/>
      <c r="Y269" s="120"/>
      <c r="Z269" s="120">
        <v>1</v>
      </c>
      <c r="AA269" s="120"/>
      <c r="AB269" s="77">
        <f aca="true" t="shared" si="29" ref="AB269:AB286">+D269+F269+H269+J269+L269+N269+P269+R269+T269+V269+X269+Z269</f>
        <v>4</v>
      </c>
      <c r="AC269" s="121"/>
    </row>
    <row r="270" spans="1:29" ht="22.5">
      <c r="A270" s="93" t="s">
        <v>330</v>
      </c>
      <c r="B270" s="94" t="s">
        <v>77</v>
      </c>
      <c r="C270" s="120">
        <v>12</v>
      </c>
      <c r="D270" s="80">
        <v>1</v>
      </c>
      <c r="E270" s="299">
        <v>1</v>
      </c>
      <c r="F270" s="77">
        <v>1</v>
      </c>
      <c r="G270" s="304">
        <v>1</v>
      </c>
      <c r="H270" s="77">
        <v>1</v>
      </c>
      <c r="I270" s="304">
        <v>1</v>
      </c>
      <c r="J270" s="77">
        <v>1</v>
      </c>
      <c r="K270" s="304">
        <v>1</v>
      </c>
      <c r="L270" s="77">
        <v>1</v>
      </c>
      <c r="M270" s="304">
        <v>1</v>
      </c>
      <c r="N270" s="77">
        <v>1</v>
      </c>
      <c r="O270" s="304">
        <v>1</v>
      </c>
      <c r="P270" s="77">
        <v>1</v>
      </c>
      <c r="Q270" s="304">
        <v>1</v>
      </c>
      <c r="R270" s="77">
        <v>1</v>
      </c>
      <c r="S270" s="304">
        <v>1</v>
      </c>
      <c r="T270" s="77">
        <v>1</v>
      </c>
      <c r="U270" s="304">
        <v>1</v>
      </c>
      <c r="V270" s="77">
        <v>1</v>
      </c>
      <c r="W270" s="77"/>
      <c r="X270" s="77">
        <v>1</v>
      </c>
      <c r="Y270" s="120"/>
      <c r="Z270" s="120">
        <v>1</v>
      </c>
      <c r="AA270" s="120"/>
      <c r="AB270" s="77">
        <f t="shared" si="29"/>
        <v>12</v>
      </c>
      <c r="AC270" s="121"/>
    </row>
    <row r="271" spans="1:29" ht="45">
      <c r="A271" s="93" t="s">
        <v>147</v>
      </c>
      <c r="B271" s="94" t="s">
        <v>148</v>
      </c>
      <c r="C271" s="186">
        <v>1</v>
      </c>
      <c r="D271" s="80"/>
      <c r="E271" s="299"/>
      <c r="F271" s="77"/>
      <c r="G271" s="304"/>
      <c r="H271" s="77"/>
      <c r="I271" s="304"/>
      <c r="J271" s="77">
        <v>1</v>
      </c>
      <c r="K271" s="304">
        <v>1</v>
      </c>
      <c r="L271" s="77"/>
      <c r="M271" s="304"/>
      <c r="N271" s="77"/>
      <c r="O271" s="304"/>
      <c r="P271" s="77"/>
      <c r="Q271" s="304">
        <v>0</v>
      </c>
      <c r="R271" s="77"/>
      <c r="S271" s="304">
        <v>0</v>
      </c>
      <c r="T271" s="77"/>
      <c r="U271" s="304">
        <v>0</v>
      </c>
      <c r="V271" s="77"/>
      <c r="W271" s="77"/>
      <c r="X271" s="77"/>
      <c r="Y271" s="120"/>
      <c r="Z271" s="120"/>
      <c r="AA271" s="120"/>
      <c r="AB271" s="77">
        <f t="shared" si="29"/>
        <v>1</v>
      </c>
      <c r="AC271" s="121"/>
    </row>
    <row r="272" spans="1:29" ht="45">
      <c r="A272" s="93" t="s">
        <v>149</v>
      </c>
      <c r="B272" s="94" t="s">
        <v>150</v>
      </c>
      <c r="C272" s="186">
        <v>1</v>
      </c>
      <c r="D272" s="80"/>
      <c r="E272" s="299"/>
      <c r="F272" s="77"/>
      <c r="G272" s="304"/>
      <c r="H272" s="77"/>
      <c r="I272" s="304"/>
      <c r="J272" s="77"/>
      <c r="K272" s="304">
        <v>2</v>
      </c>
      <c r="L272" s="77"/>
      <c r="M272" s="304"/>
      <c r="N272" s="77"/>
      <c r="O272" s="304"/>
      <c r="P272" s="77"/>
      <c r="Q272" s="304">
        <v>3</v>
      </c>
      <c r="R272" s="77"/>
      <c r="S272" s="304">
        <v>2</v>
      </c>
      <c r="T272" s="77"/>
      <c r="U272" s="304">
        <v>3</v>
      </c>
      <c r="V272" s="77"/>
      <c r="W272" s="77"/>
      <c r="X272" s="77"/>
      <c r="Y272" s="120"/>
      <c r="Z272" s="120">
        <v>100</v>
      </c>
      <c r="AA272" s="120"/>
      <c r="AB272" s="77">
        <f t="shared" si="29"/>
        <v>100</v>
      </c>
      <c r="AC272" s="121"/>
    </row>
    <row r="273" spans="1:29" ht="67.5">
      <c r="A273" s="76" t="s">
        <v>151</v>
      </c>
      <c r="B273" s="154" t="s">
        <v>152</v>
      </c>
      <c r="C273" s="186">
        <v>1</v>
      </c>
      <c r="D273" s="80"/>
      <c r="E273" s="299">
        <v>1</v>
      </c>
      <c r="F273" s="77"/>
      <c r="G273" s="304">
        <v>1</v>
      </c>
      <c r="H273" s="77"/>
      <c r="I273" s="304">
        <v>1</v>
      </c>
      <c r="J273" s="77"/>
      <c r="K273" s="304">
        <v>1</v>
      </c>
      <c r="L273" s="77"/>
      <c r="M273" s="304">
        <v>1</v>
      </c>
      <c r="N273" s="77"/>
      <c r="O273" s="304">
        <v>1</v>
      </c>
      <c r="P273" s="77"/>
      <c r="Q273" s="309">
        <v>1</v>
      </c>
      <c r="R273" s="77"/>
      <c r="S273" s="309">
        <v>1</v>
      </c>
      <c r="T273" s="77"/>
      <c r="U273" s="309">
        <v>1</v>
      </c>
      <c r="V273" s="77"/>
      <c r="W273" s="77"/>
      <c r="X273" s="77"/>
      <c r="Y273" s="120"/>
      <c r="Z273" s="120">
        <v>100</v>
      </c>
      <c r="AA273" s="120"/>
      <c r="AB273" s="77">
        <f t="shared" si="29"/>
        <v>100</v>
      </c>
      <c r="AC273" s="121"/>
    </row>
    <row r="274" spans="1:29" ht="33.75">
      <c r="A274" s="76" t="s">
        <v>153</v>
      </c>
      <c r="B274" s="154" t="s">
        <v>154</v>
      </c>
      <c r="C274" s="186">
        <v>1</v>
      </c>
      <c r="D274" s="80"/>
      <c r="E274" s="299">
        <v>1</v>
      </c>
      <c r="F274" s="77"/>
      <c r="G274" s="304">
        <v>1</v>
      </c>
      <c r="H274" s="77"/>
      <c r="I274" s="304">
        <v>1</v>
      </c>
      <c r="J274" s="77"/>
      <c r="K274" s="304">
        <v>1</v>
      </c>
      <c r="L274" s="77"/>
      <c r="M274" s="304">
        <v>1</v>
      </c>
      <c r="N274" s="77"/>
      <c r="O274" s="304">
        <v>1</v>
      </c>
      <c r="P274" s="77"/>
      <c r="Q274" s="309">
        <v>1</v>
      </c>
      <c r="R274" s="77"/>
      <c r="S274" s="309">
        <v>1</v>
      </c>
      <c r="T274" s="77"/>
      <c r="U274" s="309">
        <v>1</v>
      </c>
      <c r="V274" s="77"/>
      <c r="W274" s="77"/>
      <c r="X274" s="77"/>
      <c r="Y274" s="120"/>
      <c r="Z274" s="120">
        <v>100</v>
      </c>
      <c r="AA274" s="120"/>
      <c r="AB274" s="77">
        <f t="shared" si="29"/>
        <v>100</v>
      </c>
      <c r="AC274" s="121"/>
    </row>
    <row r="275" spans="1:29" ht="45">
      <c r="A275" s="76" t="s">
        <v>155</v>
      </c>
      <c r="B275" s="154" t="s">
        <v>156</v>
      </c>
      <c r="C275" s="186">
        <v>1</v>
      </c>
      <c r="D275" s="80"/>
      <c r="E275" s="299"/>
      <c r="F275" s="77"/>
      <c r="G275" s="304"/>
      <c r="H275" s="77"/>
      <c r="I275" s="304">
        <v>1</v>
      </c>
      <c r="J275" s="77"/>
      <c r="K275" s="304">
        <v>1</v>
      </c>
      <c r="L275" s="77"/>
      <c r="M275" s="304">
        <v>1</v>
      </c>
      <c r="N275" s="77"/>
      <c r="O275" s="304">
        <v>1</v>
      </c>
      <c r="P275" s="77"/>
      <c r="Q275" s="309">
        <v>1</v>
      </c>
      <c r="R275" s="77"/>
      <c r="S275" s="309">
        <v>1</v>
      </c>
      <c r="T275" s="77"/>
      <c r="U275" s="309">
        <v>1</v>
      </c>
      <c r="V275" s="77"/>
      <c r="W275" s="77"/>
      <c r="X275" s="77"/>
      <c r="Y275" s="120"/>
      <c r="Z275" s="120">
        <v>100</v>
      </c>
      <c r="AA275" s="120"/>
      <c r="AB275" s="77">
        <f t="shared" si="29"/>
        <v>100</v>
      </c>
      <c r="AC275" s="121"/>
    </row>
    <row r="276" spans="1:29" ht="33.75">
      <c r="A276" s="93" t="s">
        <v>157</v>
      </c>
      <c r="B276" s="94" t="s">
        <v>158</v>
      </c>
      <c r="C276" s="186">
        <v>1</v>
      </c>
      <c r="D276" s="80"/>
      <c r="E276" s="299">
        <v>1</v>
      </c>
      <c r="F276" s="77"/>
      <c r="G276" s="304">
        <v>1</v>
      </c>
      <c r="H276" s="77"/>
      <c r="I276" s="304">
        <v>1</v>
      </c>
      <c r="J276" s="77"/>
      <c r="K276" s="304">
        <v>1</v>
      </c>
      <c r="L276" s="77"/>
      <c r="M276" s="304">
        <v>1</v>
      </c>
      <c r="N276" s="77"/>
      <c r="O276" s="304">
        <v>1</v>
      </c>
      <c r="P276" s="77"/>
      <c r="Q276" s="309">
        <v>1</v>
      </c>
      <c r="R276" s="77"/>
      <c r="S276" s="309">
        <v>1</v>
      </c>
      <c r="T276" s="77"/>
      <c r="U276" s="309">
        <v>1</v>
      </c>
      <c r="V276" s="77"/>
      <c r="W276" s="77"/>
      <c r="X276" s="77"/>
      <c r="Y276" s="120"/>
      <c r="Z276" s="120">
        <v>100</v>
      </c>
      <c r="AA276" s="120"/>
      <c r="AB276" s="77">
        <f t="shared" si="29"/>
        <v>100</v>
      </c>
      <c r="AC276" s="121"/>
    </row>
    <row r="277" spans="1:29" ht="45.75" thickBot="1">
      <c r="A277" s="110" t="s">
        <v>159</v>
      </c>
      <c r="B277" s="111" t="s">
        <v>160</v>
      </c>
      <c r="C277" s="187">
        <v>1</v>
      </c>
      <c r="D277" s="125"/>
      <c r="E277" s="306"/>
      <c r="F277" s="82"/>
      <c r="G277" s="302"/>
      <c r="H277" s="82"/>
      <c r="I277" s="302"/>
      <c r="J277" s="82"/>
      <c r="K277" s="302"/>
      <c r="L277" s="82"/>
      <c r="M277" s="302"/>
      <c r="N277" s="82"/>
      <c r="O277" s="302"/>
      <c r="P277" s="82"/>
      <c r="Q277" s="304">
        <v>0</v>
      </c>
      <c r="R277" s="82"/>
      <c r="S277" s="304">
        <v>0</v>
      </c>
      <c r="T277" s="82"/>
      <c r="U277" s="304">
        <v>0</v>
      </c>
      <c r="V277" s="82"/>
      <c r="W277" s="82"/>
      <c r="X277" s="82"/>
      <c r="Y277" s="124"/>
      <c r="Z277" s="124">
        <v>100</v>
      </c>
      <c r="AA277" s="369"/>
      <c r="AB277" s="77">
        <f t="shared" si="29"/>
        <v>100</v>
      </c>
      <c r="AC277" s="126"/>
    </row>
    <row r="278" spans="1:29" s="25" customFormat="1" ht="15.75" thickBot="1">
      <c r="A278" s="429" t="s">
        <v>161</v>
      </c>
      <c r="B278" s="430"/>
      <c r="C278" s="430"/>
      <c r="D278" s="425"/>
      <c r="E278" s="426"/>
      <c r="F278" s="427"/>
      <c r="G278" s="427"/>
      <c r="H278" s="427"/>
      <c r="I278" s="427"/>
      <c r="J278" s="427"/>
      <c r="K278" s="427"/>
      <c r="L278" s="427"/>
      <c r="M278" s="427"/>
      <c r="N278" s="427"/>
      <c r="O278" s="427"/>
      <c r="P278" s="427"/>
      <c r="Q278" s="427"/>
      <c r="R278" s="427"/>
      <c r="S278" s="427"/>
      <c r="T278" s="427"/>
      <c r="U278" s="427"/>
      <c r="V278" s="427"/>
      <c r="W278" s="427"/>
      <c r="X278" s="427"/>
      <c r="Y278" s="428"/>
      <c r="Z278" s="428"/>
      <c r="AA278" s="339"/>
      <c r="AB278" s="58"/>
      <c r="AC278" s="58"/>
    </row>
    <row r="279" spans="1:29" ht="33.75">
      <c r="A279" s="192" t="s">
        <v>162</v>
      </c>
      <c r="B279" s="193" t="s">
        <v>331</v>
      </c>
      <c r="C279" s="117">
        <v>12</v>
      </c>
      <c r="D279" s="85">
        <v>1</v>
      </c>
      <c r="E279" s="291">
        <v>1</v>
      </c>
      <c r="F279" s="73">
        <v>1</v>
      </c>
      <c r="G279" s="303">
        <v>1</v>
      </c>
      <c r="H279" s="73">
        <v>1</v>
      </c>
      <c r="I279" s="303">
        <v>1</v>
      </c>
      <c r="J279" s="73">
        <v>1</v>
      </c>
      <c r="K279" s="303">
        <v>1</v>
      </c>
      <c r="L279" s="73">
        <v>1</v>
      </c>
      <c r="M279" s="303">
        <v>1</v>
      </c>
      <c r="N279" s="73">
        <v>1</v>
      </c>
      <c r="O279" s="303">
        <v>1</v>
      </c>
      <c r="P279" s="73">
        <v>1</v>
      </c>
      <c r="Q279" s="387">
        <v>1</v>
      </c>
      <c r="R279" s="73">
        <v>1</v>
      </c>
      <c r="S279" s="387">
        <v>1</v>
      </c>
      <c r="T279" s="73">
        <v>1</v>
      </c>
      <c r="U279" s="387">
        <v>1</v>
      </c>
      <c r="V279" s="73">
        <v>1</v>
      </c>
      <c r="W279" s="73"/>
      <c r="X279" s="73">
        <v>1</v>
      </c>
      <c r="Y279" s="117"/>
      <c r="Z279" s="117">
        <v>1</v>
      </c>
      <c r="AA279" s="368"/>
      <c r="AB279" s="77">
        <f t="shared" si="29"/>
        <v>12</v>
      </c>
      <c r="AC279" s="118"/>
    </row>
    <row r="280" spans="1:29" ht="22.5">
      <c r="A280" s="194" t="s">
        <v>163</v>
      </c>
      <c r="B280" s="195" t="s">
        <v>156</v>
      </c>
      <c r="C280" s="196">
        <v>1</v>
      </c>
      <c r="D280" s="80"/>
      <c r="E280" s="299"/>
      <c r="F280" s="77"/>
      <c r="G280" s="304"/>
      <c r="H280" s="77"/>
      <c r="I280" s="304">
        <v>1</v>
      </c>
      <c r="J280" s="77"/>
      <c r="K280" s="304">
        <v>1</v>
      </c>
      <c r="L280" s="77"/>
      <c r="M280" s="304"/>
      <c r="N280" s="77"/>
      <c r="O280" s="304"/>
      <c r="P280" s="77"/>
      <c r="Q280" s="387">
        <v>0</v>
      </c>
      <c r="R280" s="77"/>
      <c r="S280" s="387">
        <v>0</v>
      </c>
      <c r="T280" s="77"/>
      <c r="U280" s="387">
        <v>0</v>
      </c>
      <c r="V280" s="77"/>
      <c r="W280" s="77"/>
      <c r="X280" s="77"/>
      <c r="Y280" s="120"/>
      <c r="Z280" s="197">
        <v>100</v>
      </c>
      <c r="AA280" s="197"/>
      <c r="AB280" s="77">
        <f t="shared" si="29"/>
        <v>100</v>
      </c>
      <c r="AC280" s="121"/>
    </row>
    <row r="281" spans="1:29" ht="11.25">
      <c r="A281" s="194" t="s">
        <v>164</v>
      </c>
      <c r="B281" s="195" t="s">
        <v>165</v>
      </c>
      <c r="C281" s="196">
        <v>1</v>
      </c>
      <c r="D281" s="80"/>
      <c r="E281" s="299">
        <v>1</v>
      </c>
      <c r="F281" s="77"/>
      <c r="G281" s="304">
        <v>1</v>
      </c>
      <c r="H281" s="77"/>
      <c r="I281" s="304">
        <v>1</v>
      </c>
      <c r="J281" s="77"/>
      <c r="K281" s="304">
        <v>1</v>
      </c>
      <c r="L281" s="77"/>
      <c r="M281" s="304">
        <v>1</v>
      </c>
      <c r="N281" s="77"/>
      <c r="O281" s="304">
        <v>1</v>
      </c>
      <c r="P281" s="77"/>
      <c r="Q281" s="387">
        <v>100</v>
      </c>
      <c r="R281" s="77"/>
      <c r="S281" s="387">
        <v>100</v>
      </c>
      <c r="T281" s="77"/>
      <c r="U281" s="387">
        <v>100</v>
      </c>
      <c r="V281" s="77"/>
      <c r="W281" s="77"/>
      <c r="X281" s="77"/>
      <c r="Y281" s="120"/>
      <c r="Z281" s="197">
        <v>100</v>
      </c>
      <c r="AA281" s="197"/>
      <c r="AB281" s="77">
        <f t="shared" si="29"/>
        <v>100</v>
      </c>
      <c r="AC281" s="121"/>
    </row>
    <row r="282" spans="1:29" ht="22.5">
      <c r="A282" s="194" t="s">
        <v>166</v>
      </c>
      <c r="B282" s="195" t="s">
        <v>165</v>
      </c>
      <c r="C282" s="196">
        <v>1</v>
      </c>
      <c r="D282" s="80"/>
      <c r="E282" s="299"/>
      <c r="F282" s="77"/>
      <c r="G282" s="304"/>
      <c r="H282" s="77"/>
      <c r="I282" s="304">
        <v>1</v>
      </c>
      <c r="J282" s="77"/>
      <c r="K282" s="304">
        <v>1</v>
      </c>
      <c r="L282" s="77"/>
      <c r="M282" s="304">
        <v>1</v>
      </c>
      <c r="N282" s="77"/>
      <c r="O282" s="304">
        <v>1</v>
      </c>
      <c r="P282" s="77"/>
      <c r="Q282" s="387">
        <v>100</v>
      </c>
      <c r="R282" s="77"/>
      <c r="S282" s="387">
        <v>100</v>
      </c>
      <c r="T282" s="77"/>
      <c r="U282" s="387">
        <v>100</v>
      </c>
      <c r="V282" s="77"/>
      <c r="W282" s="77"/>
      <c r="X282" s="77"/>
      <c r="Y282" s="120"/>
      <c r="Z282" s="197">
        <v>100</v>
      </c>
      <c r="AA282" s="197"/>
      <c r="AB282" s="77">
        <f t="shared" si="29"/>
        <v>100</v>
      </c>
      <c r="AC282" s="121"/>
    </row>
    <row r="283" spans="1:29" ht="33.75">
      <c r="A283" s="194" t="s">
        <v>167</v>
      </c>
      <c r="B283" s="195" t="s">
        <v>165</v>
      </c>
      <c r="C283" s="196">
        <v>1</v>
      </c>
      <c r="D283" s="80"/>
      <c r="E283" s="299">
        <v>1</v>
      </c>
      <c r="F283" s="77"/>
      <c r="G283" s="304">
        <v>1</v>
      </c>
      <c r="H283" s="77"/>
      <c r="I283" s="304">
        <v>1</v>
      </c>
      <c r="J283" s="77"/>
      <c r="K283" s="304">
        <v>1</v>
      </c>
      <c r="L283" s="77"/>
      <c r="M283" s="304">
        <v>1</v>
      </c>
      <c r="N283" s="77"/>
      <c r="O283" s="304">
        <v>1</v>
      </c>
      <c r="P283" s="77"/>
      <c r="Q283" s="387">
        <v>100</v>
      </c>
      <c r="R283" s="77"/>
      <c r="S283" s="387">
        <v>100</v>
      </c>
      <c r="T283" s="77"/>
      <c r="U283" s="387">
        <v>100</v>
      </c>
      <c r="V283" s="77"/>
      <c r="W283" s="77"/>
      <c r="X283" s="77"/>
      <c r="Y283" s="120"/>
      <c r="Z283" s="197">
        <v>100</v>
      </c>
      <c r="AA283" s="197"/>
      <c r="AB283" s="77">
        <f t="shared" si="29"/>
        <v>100</v>
      </c>
      <c r="AC283" s="121"/>
    </row>
    <row r="284" spans="1:29" ht="22.5">
      <c r="A284" s="194" t="s">
        <v>168</v>
      </c>
      <c r="B284" s="195" t="s">
        <v>165</v>
      </c>
      <c r="C284" s="196">
        <v>1</v>
      </c>
      <c r="D284" s="80"/>
      <c r="E284" s="299">
        <v>1</v>
      </c>
      <c r="F284" s="77"/>
      <c r="G284" s="304">
        <v>1</v>
      </c>
      <c r="H284" s="77"/>
      <c r="I284" s="304">
        <v>1</v>
      </c>
      <c r="J284" s="77"/>
      <c r="K284" s="304">
        <v>1</v>
      </c>
      <c r="L284" s="77"/>
      <c r="M284" s="304">
        <v>1</v>
      </c>
      <c r="N284" s="77"/>
      <c r="O284" s="304">
        <v>1</v>
      </c>
      <c r="P284" s="77"/>
      <c r="Q284" s="387">
        <v>100</v>
      </c>
      <c r="R284" s="77"/>
      <c r="S284" s="387">
        <v>100</v>
      </c>
      <c r="T284" s="77"/>
      <c r="U284" s="387">
        <v>100</v>
      </c>
      <c r="V284" s="77"/>
      <c r="W284" s="77"/>
      <c r="X284" s="77"/>
      <c r="Y284" s="120"/>
      <c r="Z284" s="197">
        <v>100</v>
      </c>
      <c r="AA284" s="197"/>
      <c r="AB284" s="77">
        <f t="shared" si="29"/>
        <v>100</v>
      </c>
      <c r="AC284" s="121"/>
    </row>
    <row r="285" spans="1:29" ht="11.25">
      <c r="A285" s="194" t="s">
        <v>169</v>
      </c>
      <c r="B285" s="195" t="s">
        <v>299</v>
      </c>
      <c r="C285" s="388">
        <v>12</v>
      </c>
      <c r="D285" s="80"/>
      <c r="E285" s="299">
        <v>1</v>
      </c>
      <c r="F285" s="77"/>
      <c r="G285" s="304">
        <v>1</v>
      </c>
      <c r="H285" s="77"/>
      <c r="I285" s="304">
        <v>1</v>
      </c>
      <c r="J285" s="77"/>
      <c r="K285" s="304">
        <v>1</v>
      </c>
      <c r="L285" s="77"/>
      <c r="M285" s="304">
        <v>1</v>
      </c>
      <c r="N285" s="77"/>
      <c r="O285" s="304">
        <v>1</v>
      </c>
      <c r="P285" s="77"/>
      <c r="Q285" s="387">
        <v>1</v>
      </c>
      <c r="R285" s="77"/>
      <c r="S285" s="387">
        <v>1</v>
      </c>
      <c r="T285" s="77"/>
      <c r="U285" s="387">
        <v>1</v>
      </c>
      <c r="V285" s="77"/>
      <c r="W285" s="77"/>
      <c r="X285" s="77"/>
      <c r="Y285" s="120"/>
      <c r="Z285" s="197">
        <v>100</v>
      </c>
      <c r="AA285" s="197"/>
      <c r="AB285" s="77">
        <f t="shared" si="29"/>
        <v>100</v>
      </c>
      <c r="AC285" s="121"/>
    </row>
    <row r="286" spans="1:29" ht="12" thickBot="1">
      <c r="A286" s="198" t="s">
        <v>170</v>
      </c>
      <c r="B286" s="199" t="s">
        <v>85</v>
      </c>
      <c r="C286" s="389">
        <v>12</v>
      </c>
      <c r="D286" s="125">
        <v>1</v>
      </c>
      <c r="E286" s="306">
        <v>1</v>
      </c>
      <c r="F286" s="82">
        <v>1</v>
      </c>
      <c r="G286" s="302">
        <v>1</v>
      </c>
      <c r="H286" s="82">
        <v>1</v>
      </c>
      <c r="I286" s="302">
        <v>1</v>
      </c>
      <c r="J286" s="82">
        <v>1</v>
      </c>
      <c r="K286" s="302">
        <v>1</v>
      </c>
      <c r="L286" s="82">
        <v>1</v>
      </c>
      <c r="M286" s="302">
        <v>1</v>
      </c>
      <c r="N286" s="82">
        <v>1</v>
      </c>
      <c r="O286" s="302">
        <v>1</v>
      </c>
      <c r="P286" s="82">
        <v>1</v>
      </c>
      <c r="Q286" s="387"/>
      <c r="R286" s="82">
        <v>1</v>
      </c>
      <c r="S286" s="387"/>
      <c r="T286" s="82">
        <v>1</v>
      </c>
      <c r="U286" s="387"/>
      <c r="V286" s="82">
        <v>1</v>
      </c>
      <c r="W286" s="82"/>
      <c r="X286" s="82">
        <v>1</v>
      </c>
      <c r="Y286" s="124"/>
      <c r="Z286" s="124">
        <v>1</v>
      </c>
      <c r="AA286" s="369"/>
      <c r="AB286" s="77">
        <f t="shared" si="29"/>
        <v>12</v>
      </c>
      <c r="AC286" s="126"/>
    </row>
    <row r="287" spans="1:29" ht="12" hidden="1" thickBot="1">
      <c r="A287" s="188" t="s">
        <v>171</v>
      </c>
      <c r="B287" s="189" t="s">
        <v>85</v>
      </c>
      <c r="C287" s="190">
        <v>12</v>
      </c>
      <c r="D287" s="30" t="s">
        <v>298</v>
      </c>
      <c r="E287" s="279"/>
      <c r="F287" s="68"/>
      <c r="G287" s="68"/>
      <c r="H287" s="68"/>
      <c r="I287" s="68"/>
      <c r="J287" s="68"/>
      <c r="K287" s="68"/>
      <c r="L287" s="68"/>
      <c r="M287" s="68"/>
      <c r="N287" s="68"/>
      <c r="O287" s="68"/>
      <c r="P287" s="68"/>
      <c r="Q287" s="68"/>
      <c r="R287" s="68"/>
      <c r="S287" s="68"/>
      <c r="T287" s="68"/>
      <c r="U287" s="68"/>
      <c r="V287" s="68"/>
      <c r="W287" s="68"/>
      <c r="X287" s="68"/>
      <c r="Y287" s="191"/>
      <c r="Z287" s="191"/>
      <c r="AA287" s="65"/>
      <c r="AB287" s="41">
        <f>SUM(D287:Z287)</f>
        <v>0</v>
      </c>
      <c r="AC287" s="59"/>
    </row>
    <row r="288" spans="1:29" s="25" customFormat="1" ht="15.75" thickBot="1">
      <c r="A288" s="429" t="s">
        <v>172</v>
      </c>
      <c r="B288" s="430"/>
      <c r="C288" s="430"/>
      <c r="D288" s="422"/>
      <c r="E288" s="423"/>
      <c r="F288" s="424"/>
      <c r="G288" s="424"/>
      <c r="H288" s="424"/>
      <c r="I288" s="424"/>
      <c r="J288" s="424"/>
      <c r="K288" s="424"/>
      <c r="L288" s="424"/>
      <c r="M288" s="424"/>
      <c r="N288" s="424"/>
      <c r="O288" s="424"/>
      <c r="P288" s="424"/>
      <c r="Q288" s="424"/>
      <c r="R288" s="424"/>
      <c r="S288" s="424"/>
      <c r="T288" s="424"/>
      <c r="U288" s="424"/>
      <c r="V288" s="424"/>
      <c r="W288" s="424"/>
      <c r="X288" s="424"/>
      <c r="Y288" s="424"/>
      <c r="Z288" s="424"/>
      <c r="AA288" s="339"/>
      <c r="AB288" s="58"/>
      <c r="AC288" s="58"/>
    </row>
    <row r="289" spans="1:29" ht="11.25">
      <c r="A289" s="192" t="s">
        <v>173</v>
      </c>
      <c r="B289" s="201" t="s">
        <v>85</v>
      </c>
      <c r="C289" s="117">
        <v>4</v>
      </c>
      <c r="D289" s="85"/>
      <c r="E289" s="291"/>
      <c r="F289" s="73">
        <v>1</v>
      </c>
      <c r="G289" s="303"/>
      <c r="H289" s="73"/>
      <c r="I289" s="303"/>
      <c r="J289" s="73">
        <v>1</v>
      </c>
      <c r="K289" s="303">
        <v>1</v>
      </c>
      <c r="L289" s="73"/>
      <c r="M289" s="303"/>
      <c r="N289" s="73"/>
      <c r="O289" s="303"/>
      <c r="P289" s="73">
        <v>1</v>
      </c>
      <c r="Q289" s="390">
        <v>0</v>
      </c>
      <c r="R289" s="73"/>
      <c r="S289" s="390">
        <v>0</v>
      </c>
      <c r="T289" s="73"/>
      <c r="U289" s="390">
        <v>0</v>
      </c>
      <c r="V289" s="73">
        <v>1</v>
      </c>
      <c r="W289" s="73"/>
      <c r="X289" s="73"/>
      <c r="Y289" s="117"/>
      <c r="Z289" s="117"/>
      <c r="AA289" s="368"/>
      <c r="AB289" s="77">
        <f aca="true" t="shared" si="30" ref="AB289:AB337">+D289+F289+H289+J289+L289+N289+P289+R289+T289+V289+X289+Z289</f>
        <v>4</v>
      </c>
      <c r="AC289" s="118"/>
    </row>
    <row r="290" spans="1:29" ht="11.25">
      <c r="A290" s="194" t="s">
        <v>174</v>
      </c>
      <c r="B290" s="202" t="s">
        <v>85</v>
      </c>
      <c r="C290" s="120">
        <v>1</v>
      </c>
      <c r="D290" s="80">
        <v>1</v>
      </c>
      <c r="E290" s="299"/>
      <c r="F290" s="77"/>
      <c r="G290" s="304"/>
      <c r="H290" s="77"/>
      <c r="I290" s="304"/>
      <c r="J290" s="77"/>
      <c r="K290" s="304">
        <v>1</v>
      </c>
      <c r="L290" s="77"/>
      <c r="M290" s="304"/>
      <c r="N290" s="77"/>
      <c r="O290" s="304"/>
      <c r="P290" s="77"/>
      <c r="Q290" s="391">
        <v>0</v>
      </c>
      <c r="R290" s="77"/>
      <c r="S290" s="391">
        <v>0</v>
      </c>
      <c r="T290" s="77"/>
      <c r="U290" s="391">
        <v>0</v>
      </c>
      <c r="V290" s="77"/>
      <c r="W290" s="77"/>
      <c r="X290" s="77"/>
      <c r="Y290" s="120"/>
      <c r="Z290" s="120"/>
      <c r="AA290" s="120"/>
      <c r="AB290" s="77">
        <f t="shared" si="30"/>
        <v>1</v>
      </c>
      <c r="AC290" s="121"/>
    </row>
    <row r="291" spans="1:29" ht="11.25">
      <c r="A291" s="194" t="s">
        <v>175</v>
      </c>
      <c r="B291" s="202" t="s">
        <v>85</v>
      </c>
      <c r="C291" s="120">
        <v>12</v>
      </c>
      <c r="D291" s="80">
        <v>1</v>
      </c>
      <c r="E291" s="299"/>
      <c r="F291" s="77">
        <v>1</v>
      </c>
      <c r="G291" s="304">
        <v>1</v>
      </c>
      <c r="H291" s="77">
        <v>1</v>
      </c>
      <c r="I291" s="304">
        <v>1</v>
      </c>
      <c r="J291" s="77">
        <v>1</v>
      </c>
      <c r="K291" s="304">
        <v>1</v>
      </c>
      <c r="L291" s="77">
        <v>1</v>
      </c>
      <c r="M291" s="304">
        <v>1</v>
      </c>
      <c r="N291" s="77">
        <v>1</v>
      </c>
      <c r="O291" s="304">
        <v>1</v>
      </c>
      <c r="P291" s="77">
        <v>1</v>
      </c>
      <c r="Q291" s="391">
        <v>1</v>
      </c>
      <c r="R291" s="77">
        <v>1</v>
      </c>
      <c r="S291" s="391">
        <v>1</v>
      </c>
      <c r="T291" s="77">
        <v>1</v>
      </c>
      <c r="U291" s="391">
        <v>1</v>
      </c>
      <c r="V291" s="77">
        <v>1</v>
      </c>
      <c r="W291" s="77"/>
      <c r="X291" s="77">
        <v>1</v>
      </c>
      <c r="Y291" s="120"/>
      <c r="Z291" s="120">
        <v>1</v>
      </c>
      <c r="AA291" s="120"/>
      <c r="AB291" s="77">
        <f t="shared" si="30"/>
        <v>12</v>
      </c>
      <c r="AC291" s="121"/>
    </row>
    <row r="292" spans="1:29" ht="22.5">
      <c r="A292" s="194" t="s">
        <v>176</v>
      </c>
      <c r="B292" s="202" t="s">
        <v>177</v>
      </c>
      <c r="C292" s="120">
        <v>4</v>
      </c>
      <c r="D292" s="80"/>
      <c r="E292" s="299"/>
      <c r="F292" s="77"/>
      <c r="G292" s="304"/>
      <c r="H292" s="77">
        <v>1</v>
      </c>
      <c r="I292" s="304"/>
      <c r="J292" s="77"/>
      <c r="K292" s="304"/>
      <c r="L292" s="77"/>
      <c r="M292" s="304"/>
      <c r="N292" s="77">
        <v>1</v>
      </c>
      <c r="O292" s="304"/>
      <c r="P292" s="77"/>
      <c r="Q292" s="391">
        <v>1</v>
      </c>
      <c r="R292" s="77"/>
      <c r="S292" s="391">
        <v>0</v>
      </c>
      <c r="T292" s="77">
        <v>1</v>
      </c>
      <c r="U292" s="391">
        <v>0</v>
      </c>
      <c r="V292" s="77"/>
      <c r="W292" s="77"/>
      <c r="X292" s="77"/>
      <c r="Y292" s="120"/>
      <c r="Z292" s="120">
        <v>1</v>
      </c>
      <c r="AA292" s="120"/>
      <c r="AB292" s="77">
        <f t="shared" si="30"/>
        <v>4</v>
      </c>
      <c r="AC292" s="121"/>
    </row>
    <row r="293" spans="1:29" ht="11.25">
      <c r="A293" s="194" t="s">
        <v>178</v>
      </c>
      <c r="B293" s="202" t="s">
        <v>85</v>
      </c>
      <c r="C293" s="120">
        <v>1</v>
      </c>
      <c r="D293" s="80"/>
      <c r="E293" s="299"/>
      <c r="F293" s="77"/>
      <c r="G293" s="304"/>
      <c r="H293" s="77">
        <v>1</v>
      </c>
      <c r="I293" s="304">
        <v>1</v>
      </c>
      <c r="J293" s="77"/>
      <c r="K293" s="304"/>
      <c r="L293" s="77"/>
      <c r="M293" s="304"/>
      <c r="N293" s="77"/>
      <c r="O293" s="304"/>
      <c r="P293" s="77"/>
      <c r="Q293" s="391">
        <v>0</v>
      </c>
      <c r="R293" s="77"/>
      <c r="S293" s="391">
        <v>0</v>
      </c>
      <c r="T293" s="77"/>
      <c r="U293" s="391">
        <v>0</v>
      </c>
      <c r="V293" s="77"/>
      <c r="W293" s="77"/>
      <c r="X293" s="77"/>
      <c r="Y293" s="120"/>
      <c r="Z293" s="120"/>
      <c r="AA293" s="120"/>
      <c r="AB293" s="77">
        <f t="shared" si="30"/>
        <v>1</v>
      </c>
      <c r="AC293" s="121"/>
    </row>
    <row r="294" spans="1:29" ht="11.25">
      <c r="A294" s="194" t="s">
        <v>179</v>
      </c>
      <c r="B294" s="202" t="s">
        <v>85</v>
      </c>
      <c r="C294" s="120">
        <v>4</v>
      </c>
      <c r="D294" s="80"/>
      <c r="E294" s="299"/>
      <c r="F294" s="77"/>
      <c r="G294" s="304"/>
      <c r="H294" s="77">
        <v>1</v>
      </c>
      <c r="I294" s="304"/>
      <c r="J294" s="77"/>
      <c r="K294" s="304">
        <v>1</v>
      </c>
      <c r="L294" s="77"/>
      <c r="M294" s="304"/>
      <c r="N294" s="77">
        <v>1</v>
      </c>
      <c r="O294" s="304"/>
      <c r="P294" s="77"/>
      <c r="Q294" s="391">
        <v>1</v>
      </c>
      <c r="R294" s="77"/>
      <c r="S294" s="391">
        <v>0</v>
      </c>
      <c r="T294" s="77">
        <v>1</v>
      </c>
      <c r="U294" s="391">
        <v>0</v>
      </c>
      <c r="V294" s="77"/>
      <c r="W294" s="77"/>
      <c r="X294" s="77"/>
      <c r="Y294" s="120"/>
      <c r="Z294" s="120">
        <v>1</v>
      </c>
      <c r="AA294" s="120"/>
      <c r="AB294" s="77">
        <f t="shared" si="30"/>
        <v>4</v>
      </c>
      <c r="AC294" s="121"/>
    </row>
    <row r="295" spans="1:29" ht="11.25">
      <c r="A295" s="194" t="s">
        <v>180</v>
      </c>
      <c r="B295" s="202" t="s">
        <v>85</v>
      </c>
      <c r="C295" s="120">
        <v>1</v>
      </c>
      <c r="D295" s="80"/>
      <c r="E295" s="299"/>
      <c r="F295" s="77"/>
      <c r="G295" s="304"/>
      <c r="H295" s="77">
        <v>1</v>
      </c>
      <c r="I295" s="304"/>
      <c r="J295" s="77"/>
      <c r="K295" s="304">
        <v>1</v>
      </c>
      <c r="L295" s="77"/>
      <c r="M295" s="304"/>
      <c r="N295" s="77"/>
      <c r="O295" s="304"/>
      <c r="P295" s="77"/>
      <c r="Q295" s="391">
        <v>0</v>
      </c>
      <c r="R295" s="77"/>
      <c r="S295" s="391">
        <v>0</v>
      </c>
      <c r="T295" s="77"/>
      <c r="U295" s="391">
        <v>0</v>
      </c>
      <c r="V295" s="77"/>
      <c r="W295" s="77"/>
      <c r="X295" s="77"/>
      <c r="Y295" s="120"/>
      <c r="Z295" s="120"/>
      <c r="AA295" s="120"/>
      <c r="AB295" s="77">
        <f t="shared" si="30"/>
        <v>1</v>
      </c>
      <c r="AC295" s="121"/>
    </row>
    <row r="296" spans="1:29" ht="11.25">
      <c r="A296" s="194" t="s">
        <v>181</v>
      </c>
      <c r="B296" s="202" t="s">
        <v>85</v>
      </c>
      <c r="C296" s="120">
        <v>1</v>
      </c>
      <c r="D296" s="80"/>
      <c r="E296" s="299"/>
      <c r="F296" s="77"/>
      <c r="G296" s="304"/>
      <c r="H296" s="77">
        <v>1</v>
      </c>
      <c r="I296" s="304"/>
      <c r="J296" s="77"/>
      <c r="K296" s="304"/>
      <c r="L296" s="77"/>
      <c r="M296" s="304"/>
      <c r="N296" s="77"/>
      <c r="O296" s="304"/>
      <c r="P296" s="77"/>
      <c r="Q296" s="391">
        <v>0</v>
      </c>
      <c r="R296" s="77"/>
      <c r="S296" s="391">
        <v>0</v>
      </c>
      <c r="T296" s="77"/>
      <c r="U296" s="391">
        <v>1</v>
      </c>
      <c r="V296" s="77"/>
      <c r="W296" s="77"/>
      <c r="X296" s="77"/>
      <c r="Y296" s="120"/>
      <c r="Z296" s="120"/>
      <c r="AA296" s="120"/>
      <c r="AB296" s="77">
        <f t="shared" si="30"/>
        <v>1</v>
      </c>
      <c r="AC296" s="121"/>
    </row>
    <row r="297" spans="1:29" ht="12" thickBot="1">
      <c r="A297" s="198" t="s">
        <v>182</v>
      </c>
      <c r="B297" s="203" t="s">
        <v>85</v>
      </c>
      <c r="C297" s="124">
        <v>4</v>
      </c>
      <c r="D297" s="125"/>
      <c r="E297" s="306"/>
      <c r="F297" s="82">
        <v>1</v>
      </c>
      <c r="G297" s="302"/>
      <c r="H297" s="82"/>
      <c r="I297" s="302"/>
      <c r="J297" s="82">
        <v>1</v>
      </c>
      <c r="K297" s="302">
        <v>1</v>
      </c>
      <c r="L297" s="82"/>
      <c r="M297" s="302"/>
      <c r="N297" s="82"/>
      <c r="O297" s="302"/>
      <c r="P297" s="82">
        <v>1</v>
      </c>
      <c r="Q297" s="392">
        <v>1</v>
      </c>
      <c r="R297" s="82"/>
      <c r="S297" s="392">
        <v>0</v>
      </c>
      <c r="T297" s="82">
        <v>1</v>
      </c>
      <c r="U297" s="392">
        <v>0</v>
      </c>
      <c r="V297" s="82"/>
      <c r="W297" s="82"/>
      <c r="X297" s="82"/>
      <c r="Y297" s="124"/>
      <c r="Z297" s="124"/>
      <c r="AA297" s="369"/>
      <c r="AB297" s="77">
        <f t="shared" si="30"/>
        <v>4</v>
      </c>
      <c r="AC297" s="126"/>
    </row>
    <row r="298" spans="1:29" s="25" customFormat="1" ht="15.75" thickBot="1">
      <c r="A298" s="429" t="s">
        <v>183</v>
      </c>
      <c r="B298" s="430"/>
      <c r="C298" s="430"/>
      <c r="D298" s="425"/>
      <c r="E298" s="426"/>
      <c r="F298" s="427"/>
      <c r="G298" s="427"/>
      <c r="H298" s="427"/>
      <c r="I298" s="427"/>
      <c r="J298" s="427"/>
      <c r="K298" s="427"/>
      <c r="L298" s="427"/>
      <c r="M298" s="427"/>
      <c r="N298" s="427"/>
      <c r="O298" s="427"/>
      <c r="P298" s="427"/>
      <c r="Q298" s="427"/>
      <c r="R298" s="427"/>
      <c r="S298" s="427"/>
      <c r="T298" s="427"/>
      <c r="U298" s="427"/>
      <c r="V298" s="427"/>
      <c r="W298" s="427"/>
      <c r="X298" s="427"/>
      <c r="Y298" s="428"/>
      <c r="Z298" s="428"/>
      <c r="AA298" s="339"/>
      <c r="AB298" s="58"/>
      <c r="AC298" s="58"/>
    </row>
    <row r="299" spans="1:29" ht="22.5" hidden="1">
      <c r="A299" s="192" t="s">
        <v>332</v>
      </c>
      <c r="B299" s="193" t="s">
        <v>184</v>
      </c>
      <c r="C299" s="204">
        <v>1</v>
      </c>
      <c r="D299" s="85"/>
      <c r="E299" s="291"/>
      <c r="F299" s="73"/>
      <c r="G299" s="303"/>
      <c r="H299" s="73"/>
      <c r="I299" s="303"/>
      <c r="J299" s="73"/>
      <c r="K299" s="303"/>
      <c r="L299" s="73"/>
      <c r="M299" s="303">
        <v>2</v>
      </c>
      <c r="N299" s="73"/>
      <c r="O299" s="303">
        <v>30</v>
      </c>
      <c r="P299" s="73">
        <v>1</v>
      </c>
      <c r="Q299" s="393"/>
      <c r="R299" s="73"/>
      <c r="S299" s="393"/>
      <c r="T299" s="73"/>
      <c r="U299" s="393"/>
      <c r="V299" s="73"/>
      <c r="W299" s="73"/>
      <c r="X299" s="73"/>
      <c r="Y299" s="117"/>
      <c r="Z299" s="117"/>
      <c r="AA299" s="368"/>
      <c r="AB299" s="77">
        <f t="shared" si="30"/>
        <v>1</v>
      </c>
      <c r="AC299" s="118"/>
    </row>
    <row r="300" spans="1:29" ht="11.25">
      <c r="A300" s="194" t="s">
        <v>554</v>
      </c>
      <c r="B300" s="195" t="s">
        <v>185</v>
      </c>
      <c r="C300" s="196">
        <v>1</v>
      </c>
      <c r="D300" s="80"/>
      <c r="E300" s="299"/>
      <c r="F300" s="77"/>
      <c r="G300" s="304"/>
      <c r="H300" s="77"/>
      <c r="I300" s="304"/>
      <c r="J300" s="77"/>
      <c r="K300" s="304"/>
      <c r="L300" s="77"/>
      <c r="M300" s="304"/>
      <c r="N300" s="77"/>
      <c r="O300" s="304"/>
      <c r="P300" s="77"/>
      <c r="Q300" s="393">
        <v>0.1</v>
      </c>
      <c r="R300" s="77"/>
      <c r="S300" s="393">
        <v>0.1</v>
      </c>
      <c r="T300" s="77"/>
      <c r="U300" s="393">
        <v>0.07</v>
      </c>
      <c r="V300" s="77"/>
      <c r="W300" s="77"/>
      <c r="X300" s="77">
        <v>1</v>
      </c>
      <c r="Y300" s="120"/>
      <c r="Z300" s="120"/>
      <c r="AA300" s="120"/>
      <c r="AB300" s="77">
        <f t="shared" si="30"/>
        <v>1</v>
      </c>
      <c r="AC300" s="121"/>
    </row>
    <row r="301" spans="1:29" ht="11.25">
      <c r="A301" s="194" t="s">
        <v>334</v>
      </c>
      <c r="B301" s="195" t="s">
        <v>186</v>
      </c>
      <c r="C301" s="196">
        <v>1</v>
      </c>
      <c r="D301" s="80"/>
      <c r="E301" s="299"/>
      <c r="F301" s="77"/>
      <c r="G301" s="304"/>
      <c r="H301" s="77"/>
      <c r="I301" s="304"/>
      <c r="J301" s="77"/>
      <c r="K301" s="304"/>
      <c r="L301" s="77"/>
      <c r="M301" s="304"/>
      <c r="N301" s="77"/>
      <c r="O301" s="304"/>
      <c r="P301" s="77"/>
      <c r="Q301" s="391">
        <v>0</v>
      </c>
      <c r="R301" s="77">
        <v>1</v>
      </c>
      <c r="S301" s="391">
        <v>0</v>
      </c>
      <c r="T301" s="77"/>
      <c r="U301" s="391">
        <v>0</v>
      </c>
      <c r="V301" s="77"/>
      <c r="W301" s="77"/>
      <c r="X301" s="77"/>
      <c r="Y301" s="120"/>
      <c r="Z301" s="120"/>
      <c r="AA301" s="120"/>
      <c r="AB301" s="77">
        <f t="shared" si="30"/>
        <v>1</v>
      </c>
      <c r="AC301" s="121"/>
    </row>
    <row r="302" spans="1:29" ht="22.5">
      <c r="A302" s="194" t="s">
        <v>335</v>
      </c>
      <c r="B302" s="195" t="s">
        <v>187</v>
      </c>
      <c r="C302" s="196">
        <v>1</v>
      </c>
      <c r="D302" s="80"/>
      <c r="E302" s="299"/>
      <c r="F302" s="77"/>
      <c r="G302" s="304"/>
      <c r="H302" s="77"/>
      <c r="I302" s="304"/>
      <c r="J302" s="77"/>
      <c r="K302" s="304"/>
      <c r="L302" s="77"/>
      <c r="M302" s="304"/>
      <c r="N302" s="77"/>
      <c r="O302" s="304"/>
      <c r="P302" s="77"/>
      <c r="Q302" s="391">
        <v>0</v>
      </c>
      <c r="R302" s="77"/>
      <c r="S302" s="391">
        <v>0</v>
      </c>
      <c r="T302" s="77"/>
      <c r="U302" s="391">
        <v>0</v>
      </c>
      <c r="V302" s="77"/>
      <c r="W302" s="77"/>
      <c r="X302" s="77">
        <v>1</v>
      </c>
      <c r="Y302" s="120"/>
      <c r="Z302" s="120"/>
      <c r="AA302" s="120"/>
      <c r="AB302" s="77">
        <f t="shared" si="30"/>
        <v>1</v>
      </c>
      <c r="AC302" s="121"/>
    </row>
    <row r="303" spans="1:29" ht="22.5">
      <c r="A303" s="194" t="s">
        <v>336</v>
      </c>
      <c r="B303" s="195" t="s">
        <v>188</v>
      </c>
      <c r="C303" s="196">
        <v>1</v>
      </c>
      <c r="D303" s="80"/>
      <c r="E303" s="299"/>
      <c r="F303" s="77"/>
      <c r="G303" s="304"/>
      <c r="H303" s="77"/>
      <c r="I303" s="304"/>
      <c r="J303" s="77"/>
      <c r="K303" s="304"/>
      <c r="L303" s="77"/>
      <c r="M303" s="304"/>
      <c r="N303" s="77"/>
      <c r="O303" s="304"/>
      <c r="P303" s="77"/>
      <c r="Q303" s="391">
        <v>0</v>
      </c>
      <c r="R303" s="77"/>
      <c r="S303" s="391">
        <v>0</v>
      </c>
      <c r="T303" s="77"/>
      <c r="U303" s="391">
        <v>0</v>
      </c>
      <c r="V303" s="77"/>
      <c r="W303" s="77"/>
      <c r="X303" s="77">
        <v>1</v>
      </c>
      <c r="Y303" s="120"/>
      <c r="Z303" s="120"/>
      <c r="AA303" s="120"/>
      <c r="AB303" s="77">
        <f t="shared" si="30"/>
        <v>1</v>
      </c>
      <c r="AC303" s="121"/>
    </row>
    <row r="304" spans="1:29" ht="11.25">
      <c r="A304" s="194" t="s">
        <v>509</v>
      </c>
      <c r="B304" s="195" t="s">
        <v>189</v>
      </c>
      <c r="C304" s="196">
        <v>1</v>
      </c>
      <c r="D304" s="80"/>
      <c r="E304" s="299"/>
      <c r="F304" s="77"/>
      <c r="G304" s="304"/>
      <c r="H304" s="77"/>
      <c r="I304" s="304"/>
      <c r="J304" s="77"/>
      <c r="K304" s="304"/>
      <c r="L304" s="77"/>
      <c r="M304" s="304"/>
      <c r="N304" s="77"/>
      <c r="O304" s="304"/>
      <c r="P304" s="77"/>
      <c r="Q304" s="391">
        <v>0</v>
      </c>
      <c r="R304" s="77"/>
      <c r="S304" s="391">
        <v>0</v>
      </c>
      <c r="T304" s="77"/>
      <c r="U304" s="391">
        <v>0</v>
      </c>
      <c r="V304" s="77"/>
      <c r="W304" s="77"/>
      <c r="X304" s="77">
        <v>1</v>
      </c>
      <c r="Y304" s="120"/>
      <c r="Z304" s="120"/>
      <c r="AA304" s="120"/>
      <c r="AB304" s="77">
        <f t="shared" si="30"/>
        <v>1</v>
      </c>
      <c r="AC304" s="121"/>
    </row>
    <row r="305" spans="1:29" ht="11.25">
      <c r="A305" s="194" t="s">
        <v>190</v>
      </c>
      <c r="B305" s="195" t="s">
        <v>191</v>
      </c>
      <c r="C305" s="196">
        <v>1</v>
      </c>
      <c r="D305" s="80"/>
      <c r="E305" s="299"/>
      <c r="F305" s="77"/>
      <c r="G305" s="304"/>
      <c r="H305" s="77"/>
      <c r="I305" s="304"/>
      <c r="J305" s="77"/>
      <c r="K305" s="304"/>
      <c r="L305" s="77"/>
      <c r="M305" s="304"/>
      <c r="N305" s="77"/>
      <c r="O305" s="304"/>
      <c r="P305" s="77"/>
      <c r="Q305" s="391">
        <v>0</v>
      </c>
      <c r="R305" s="77"/>
      <c r="S305" s="391">
        <v>0</v>
      </c>
      <c r="T305" s="77"/>
      <c r="U305" s="391">
        <v>0</v>
      </c>
      <c r="V305" s="77"/>
      <c r="W305" s="77"/>
      <c r="X305" s="77"/>
      <c r="Y305" s="120"/>
      <c r="Z305" s="120">
        <v>1</v>
      </c>
      <c r="AA305" s="120"/>
      <c r="AB305" s="77">
        <f t="shared" si="30"/>
        <v>1</v>
      </c>
      <c r="AC305" s="121"/>
    </row>
    <row r="306" spans="1:29" ht="11.25">
      <c r="A306" s="194" t="s">
        <v>192</v>
      </c>
      <c r="B306" s="195" t="s">
        <v>193</v>
      </c>
      <c r="C306" s="196">
        <v>1</v>
      </c>
      <c r="D306" s="80"/>
      <c r="E306" s="299"/>
      <c r="F306" s="77"/>
      <c r="G306" s="304"/>
      <c r="H306" s="77"/>
      <c r="I306" s="304"/>
      <c r="J306" s="77"/>
      <c r="K306" s="304"/>
      <c r="L306" s="77"/>
      <c r="M306" s="304"/>
      <c r="N306" s="77"/>
      <c r="O306" s="304"/>
      <c r="P306" s="77"/>
      <c r="Q306" s="391">
        <v>0</v>
      </c>
      <c r="R306" s="77"/>
      <c r="S306" s="391">
        <v>0</v>
      </c>
      <c r="T306" s="77"/>
      <c r="U306" s="391">
        <v>0</v>
      </c>
      <c r="V306" s="77"/>
      <c r="W306" s="77"/>
      <c r="X306" s="77"/>
      <c r="Y306" s="120"/>
      <c r="Z306" s="120">
        <v>1</v>
      </c>
      <c r="AA306" s="120"/>
      <c r="AB306" s="77">
        <f t="shared" si="30"/>
        <v>1</v>
      </c>
      <c r="AC306" s="121"/>
    </row>
    <row r="307" spans="1:29" ht="12" thickBot="1">
      <c r="A307" s="198" t="s">
        <v>338</v>
      </c>
      <c r="B307" s="199" t="s">
        <v>85</v>
      </c>
      <c r="C307" s="200">
        <v>24</v>
      </c>
      <c r="D307" s="125">
        <v>2</v>
      </c>
      <c r="E307" s="306"/>
      <c r="F307" s="82">
        <v>2</v>
      </c>
      <c r="G307" s="302"/>
      <c r="H307" s="82">
        <v>2</v>
      </c>
      <c r="I307" s="302"/>
      <c r="J307" s="82">
        <v>2</v>
      </c>
      <c r="K307" s="302"/>
      <c r="L307" s="82">
        <v>2</v>
      </c>
      <c r="M307" s="302"/>
      <c r="N307" s="82">
        <v>2</v>
      </c>
      <c r="O307" s="302"/>
      <c r="P307" s="82">
        <v>2</v>
      </c>
      <c r="Q307" s="391">
        <v>0</v>
      </c>
      <c r="R307" s="82">
        <v>2</v>
      </c>
      <c r="S307" s="391">
        <v>0</v>
      </c>
      <c r="T307" s="82">
        <v>2</v>
      </c>
      <c r="U307" s="391">
        <v>0</v>
      </c>
      <c r="V307" s="82">
        <v>2</v>
      </c>
      <c r="W307" s="82"/>
      <c r="X307" s="82">
        <v>2</v>
      </c>
      <c r="Y307" s="124"/>
      <c r="Z307" s="124">
        <v>2</v>
      </c>
      <c r="AA307" s="369"/>
      <c r="AB307" s="77">
        <f t="shared" si="30"/>
        <v>24</v>
      </c>
      <c r="AC307" s="126"/>
    </row>
    <row r="308" spans="1:29" s="25" customFormat="1" ht="15.75" thickBot="1">
      <c r="A308" s="429" t="s">
        <v>194</v>
      </c>
      <c r="B308" s="430"/>
      <c r="C308" s="430"/>
      <c r="D308" s="425"/>
      <c r="E308" s="426"/>
      <c r="F308" s="427"/>
      <c r="G308" s="427"/>
      <c r="H308" s="427"/>
      <c r="I308" s="427"/>
      <c r="J308" s="427"/>
      <c r="K308" s="427"/>
      <c r="L308" s="427"/>
      <c r="M308" s="427"/>
      <c r="N308" s="427"/>
      <c r="O308" s="427"/>
      <c r="P308" s="427"/>
      <c r="Q308" s="427"/>
      <c r="R308" s="427"/>
      <c r="S308" s="427"/>
      <c r="T308" s="427"/>
      <c r="U308" s="427"/>
      <c r="V308" s="427"/>
      <c r="W308" s="427"/>
      <c r="X308" s="427"/>
      <c r="Y308" s="428"/>
      <c r="Z308" s="428"/>
      <c r="AA308" s="339"/>
      <c r="AB308" s="58"/>
      <c r="AC308" s="58"/>
    </row>
    <row r="309" spans="1:29" ht="33.75">
      <c r="A309" s="86" t="s">
        <v>195</v>
      </c>
      <c r="B309" s="87" t="s">
        <v>196</v>
      </c>
      <c r="C309" s="205">
        <v>1</v>
      </c>
      <c r="D309" s="85"/>
      <c r="E309" s="291"/>
      <c r="F309" s="73">
        <v>100</v>
      </c>
      <c r="G309" s="303"/>
      <c r="H309" s="73"/>
      <c r="I309" s="303"/>
      <c r="J309" s="73"/>
      <c r="K309" s="303"/>
      <c r="L309" s="73"/>
      <c r="M309" s="303"/>
      <c r="N309" s="73"/>
      <c r="O309" s="303">
        <v>20</v>
      </c>
      <c r="P309" s="73"/>
      <c r="Q309" s="391">
        <v>20</v>
      </c>
      <c r="R309" s="73"/>
      <c r="S309" s="391">
        <v>20</v>
      </c>
      <c r="T309" s="73"/>
      <c r="U309" s="391">
        <v>10</v>
      </c>
      <c r="V309" s="73"/>
      <c r="W309" s="73"/>
      <c r="X309" s="73"/>
      <c r="Y309" s="117"/>
      <c r="Z309" s="117"/>
      <c r="AA309" s="368"/>
      <c r="AB309" s="77">
        <f t="shared" si="30"/>
        <v>100</v>
      </c>
      <c r="AC309" s="118"/>
    </row>
    <row r="310" spans="1:29" ht="11.25">
      <c r="A310" s="93" t="s">
        <v>197</v>
      </c>
      <c r="B310" s="94" t="s">
        <v>198</v>
      </c>
      <c r="C310" s="120">
        <v>9</v>
      </c>
      <c r="D310" s="80"/>
      <c r="E310" s="299"/>
      <c r="F310" s="77"/>
      <c r="G310" s="304"/>
      <c r="H310" s="77">
        <v>9</v>
      </c>
      <c r="I310" s="304"/>
      <c r="J310" s="77"/>
      <c r="K310" s="304"/>
      <c r="L310" s="77"/>
      <c r="M310" s="304"/>
      <c r="N310" s="77"/>
      <c r="O310" s="304">
        <v>40</v>
      </c>
      <c r="P310" s="77"/>
      <c r="Q310" s="391">
        <v>0</v>
      </c>
      <c r="R310" s="77"/>
      <c r="S310" s="391">
        <v>0</v>
      </c>
      <c r="T310" s="77"/>
      <c r="U310" s="391">
        <v>0</v>
      </c>
      <c r="V310" s="77"/>
      <c r="W310" s="77"/>
      <c r="X310" s="77"/>
      <c r="Y310" s="120"/>
      <c r="Z310" s="120"/>
      <c r="AA310" s="120"/>
      <c r="AB310" s="77">
        <f t="shared" si="30"/>
        <v>9</v>
      </c>
      <c r="AC310" s="121"/>
    </row>
    <row r="311" spans="1:29" ht="11.25">
      <c r="A311" s="93" t="s">
        <v>339</v>
      </c>
      <c r="B311" s="94" t="s">
        <v>291</v>
      </c>
      <c r="C311" s="120">
        <v>2</v>
      </c>
      <c r="D311" s="80"/>
      <c r="E311" s="299"/>
      <c r="F311" s="77"/>
      <c r="G311" s="304"/>
      <c r="H311" s="77"/>
      <c r="I311" s="304"/>
      <c r="J311" s="77"/>
      <c r="K311" s="304"/>
      <c r="L311" s="77"/>
      <c r="M311" s="304"/>
      <c r="N311" s="77">
        <v>1</v>
      </c>
      <c r="O311" s="304"/>
      <c r="P311" s="77"/>
      <c r="Q311" s="391">
        <v>0</v>
      </c>
      <c r="R311" s="77"/>
      <c r="S311" s="391">
        <v>0</v>
      </c>
      <c r="T311" s="77"/>
      <c r="U311" s="391">
        <v>0</v>
      </c>
      <c r="V311" s="77"/>
      <c r="W311" s="77"/>
      <c r="X311" s="77">
        <v>1</v>
      </c>
      <c r="Y311" s="120"/>
      <c r="Z311" s="120"/>
      <c r="AA311" s="120"/>
      <c r="AB311" s="77">
        <f t="shared" si="30"/>
        <v>2</v>
      </c>
      <c r="AC311" s="121"/>
    </row>
    <row r="312" spans="1:29" ht="11.25">
      <c r="A312" s="93" t="s">
        <v>199</v>
      </c>
      <c r="B312" s="94" t="s">
        <v>200</v>
      </c>
      <c r="C312" s="186">
        <v>1</v>
      </c>
      <c r="D312" s="80"/>
      <c r="E312" s="299">
        <v>100</v>
      </c>
      <c r="F312" s="77"/>
      <c r="G312" s="304">
        <v>100</v>
      </c>
      <c r="H312" s="77"/>
      <c r="I312" s="304">
        <v>100</v>
      </c>
      <c r="J312" s="77"/>
      <c r="K312" s="304">
        <v>100</v>
      </c>
      <c r="L312" s="77"/>
      <c r="M312" s="304">
        <v>100</v>
      </c>
      <c r="N312" s="77"/>
      <c r="O312" s="304">
        <v>300</v>
      </c>
      <c r="P312" s="77"/>
      <c r="Q312" s="391">
        <v>200</v>
      </c>
      <c r="R312" s="77"/>
      <c r="S312" s="391">
        <v>200</v>
      </c>
      <c r="T312" s="77"/>
      <c r="U312" s="391">
        <v>200</v>
      </c>
      <c r="V312" s="77"/>
      <c r="W312" s="77"/>
      <c r="X312" s="77"/>
      <c r="Y312" s="120"/>
      <c r="Z312" s="120">
        <v>100</v>
      </c>
      <c r="AA312" s="120"/>
      <c r="AB312" s="77">
        <f t="shared" si="30"/>
        <v>100</v>
      </c>
      <c r="AC312" s="121"/>
    </row>
    <row r="313" spans="1:29" ht="12" thickBot="1">
      <c r="A313" s="110" t="s">
        <v>201</v>
      </c>
      <c r="B313" s="111" t="s">
        <v>202</v>
      </c>
      <c r="C313" s="187">
        <v>1</v>
      </c>
      <c r="D313" s="125"/>
      <c r="E313" s="306">
        <v>250</v>
      </c>
      <c r="F313" s="82"/>
      <c r="G313" s="302">
        <v>250</v>
      </c>
      <c r="H313" s="82"/>
      <c r="I313" s="302"/>
      <c r="J313" s="82"/>
      <c r="K313" s="302"/>
      <c r="L313" s="82"/>
      <c r="M313" s="302"/>
      <c r="N313" s="82"/>
      <c r="O313" s="302">
        <v>500</v>
      </c>
      <c r="P313" s="82"/>
      <c r="Q313" s="391">
        <v>0</v>
      </c>
      <c r="R313" s="82"/>
      <c r="S313" s="391">
        <v>200</v>
      </c>
      <c r="T313" s="82"/>
      <c r="U313" s="391">
        <v>200</v>
      </c>
      <c r="V313" s="82"/>
      <c r="W313" s="82"/>
      <c r="X313" s="82"/>
      <c r="Y313" s="124"/>
      <c r="Z313" s="124">
        <v>100</v>
      </c>
      <c r="AA313" s="369"/>
      <c r="AB313" s="77">
        <f t="shared" si="30"/>
        <v>100</v>
      </c>
      <c r="AC313" s="126"/>
    </row>
    <row r="314" spans="1:29" ht="15.75" thickBot="1">
      <c r="A314" s="429" t="s">
        <v>203</v>
      </c>
      <c r="B314" s="430"/>
      <c r="C314" s="430"/>
      <c r="D314" s="438"/>
      <c r="E314" s="438"/>
      <c r="F314" s="438"/>
      <c r="G314" s="438"/>
      <c r="H314" s="438"/>
      <c r="I314" s="438"/>
      <c r="J314" s="438"/>
      <c r="K314" s="438"/>
      <c r="L314" s="438"/>
      <c r="M314" s="438"/>
      <c r="N314" s="438"/>
      <c r="O314" s="438"/>
      <c r="P314" s="438"/>
      <c r="Q314" s="438"/>
      <c r="R314" s="438"/>
      <c r="S314" s="438"/>
      <c r="T314" s="438"/>
      <c r="U314" s="438"/>
      <c r="V314" s="438"/>
      <c r="W314" s="438"/>
      <c r="X314" s="438"/>
      <c r="Y314" s="438"/>
      <c r="Z314" s="438"/>
      <c r="AA314" s="338"/>
      <c r="AB314" s="58"/>
      <c r="AC314" s="58"/>
    </row>
    <row r="315" spans="1:29" ht="11.25">
      <c r="A315" s="86" t="s">
        <v>301</v>
      </c>
      <c r="B315" s="87" t="s">
        <v>107</v>
      </c>
      <c r="C315" s="117">
        <v>12</v>
      </c>
      <c r="D315" s="85">
        <v>1</v>
      </c>
      <c r="E315" s="291">
        <v>1</v>
      </c>
      <c r="F315" s="73">
        <v>1</v>
      </c>
      <c r="G315" s="303">
        <v>1</v>
      </c>
      <c r="H315" s="73">
        <v>1</v>
      </c>
      <c r="I315" s="303">
        <v>1</v>
      </c>
      <c r="J315" s="73">
        <v>1</v>
      </c>
      <c r="K315" s="303">
        <v>1</v>
      </c>
      <c r="L315" s="73">
        <v>1</v>
      </c>
      <c r="M315" s="303">
        <v>1</v>
      </c>
      <c r="N315" s="73">
        <v>1</v>
      </c>
      <c r="O315" s="303">
        <v>3</v>
      </c>
      <c r="P315" s="73">
        <v>1</v>
      </c>
      <c r="Q315" s="391">
        <v>1</v>
      </c>
      <c r="R315" s="73">
        <v>1</v>
      </c>
      <c r="S315" s="391">
        <v>1</v>
      </c>
      <c r="T315" s="73">
        <v>1</v>
      </c>
      <c r="U315" s="391">
        <v>1</v>
      </c>
      <c r="V315" s="73">
        <v>1</v>
      </c>
      <c r="W315" s="73"/>
      <c r="X315" s="73">
        <v>1</v>
      </c>
      <c r="Y315" s="117"/>
      <c r="Z315" s="117">
        <v>1</v>
      </c>
      <c r="AA315" s="368"/>
      <c r="AB315" s="77">
        <f t="shared" si="30"/>
        <v>12</v>
      </c>
      <c r="AC315" s="118"/>
    </row>
    <row r="316" spans="1:29" ht="11.25">
      <c r="A316" s="93" t="s">
        <v>205</v>
      </c>
      <c r="B316" s="94" t="s">
        <v>299</v>
      </c>
      <c r="C316" s="186">
        <v>1</v>
      </c>
      <c r="D316" s="80"/>
      <c r="E316" s="299"/>
      <c r="F316" s="77"/>
      <c r="G316" s="304"/>
      <c r="H316" s="77"/>
      <c r="I316" s="304"/>
      <c r="J316" s="77"/>
      <c r="K316" s="304"/>
      <c r="L316" s="77"/>
      <c r="M316" s="304"/>
      <c r="N316" s="77"/>
      <c r="O316" s="304"/>
      <c r="P316" s="77"/>
      <c r="Q316" s="391">
        <v>0</v>
      </c>
      <c r="R316" s="77"/>
      <c r="S316" s="391">
        <v>0</v>
      </c>
      <c r="T316" s="77"/>
      <c r="U316" s="391">
        <v>0</v>
      </c>
      <c r="V316" s="77"/>
      <c r="W316" s="77"/>
      <c r="X316" s="77"/>
      <c r="Y316" s="120"/>
      <c r="Z316" s="196">
        <v>1</v>
      </c>
      <c r="AA316" s="196"/>
      <c r="AB316" s="77">
        <f t="shared" si="30"/>
        <v>1</v>
      </c>
      <c r="AC316" s="121"/>
    </row>
    <row r="317" spans="1:29" ht="11.25">
      <c r="A317" s="93" t="s">
        <v>206</v>
      </c>
      <c r="B317" s="94" t="s">
        <v>300</v>
      </c>
      <c r="C317" s="186">
        <v>1</v>
      </c>
      <c r="D317" s="80"/>
      <c r="E317" s="299"/>
      <c r="F317" s="77"/>
      <c r="G317" s="304"/>
      <c r="H317" s="77"/>
      <c r="I317" s="304"/>
      <c r="J317" s="77"/>
      <c r="K317" s="304"/>
      <c r="L317" s="77"/>
      <c r="M317" s="304"/>
      <c r="N317" s="77"/>
      <c r="O317" s="304"/>
      <c r="P317" s="77"/>
      <c r="Q317" s="391">
        <v>0</v>
      </c>
      <c r="R317" s="77"/>
      <c r="S317" s="391">
        <v>0</v>
      </c>
      <c r="T317" s="77"/>
      <c r="U317" s="391">
        <v>0</v>
      </c>
      <c r="V317" s="77"/>
      <c r="W317" s="77"/>
      <c r="X317" s="77"/>
      <c r="Y317" s="120"/>
      <c r="Z317" s="196">
        <v>1</v>
      </c>
      <c r="AA317" s="196"/>
      <c r="AB317" s="77">
        <f t="shared" si="30"/>
        <v>1</v>
      </c>
      <c r="AC317" s="121"/>
    </row>
    <row r="318" spans="1:29" ht="12" thickBot="1">
      <c r="A318" s="110" t="s">
        <v>510</v>
      </c>
      <c r="B318" s="111" t="s">
        <v>522</v>
      </c>
      <c r="C318" s="206">
        <v>1</v>
      </c>
      <c r="D318" s="125"/>
      <c r="E318" s="306"/>
      <c r="F318" s="82"/>
      <c r="G318" s="302"/>
      <c r="H318" s="207">
        <v>0.25</v>
      </c>
      <c r="I318" s="307"/>
      <c r="J318" s="82"/>
      <c r="K318" s="302"/>
      <c r="L318" s="82"/>
      <c r="M318" s="302">
        <v>50</v>
      </c>
      <c r="N318" s="82"/>
      <c r="O318" s="302"/>
      <c r="P318" s="82"/>
      <c r="Q318" s="391">
        <v>0</v>
      </c>
      <c r="R318" s="207"/>
      <c r="S318" s="391">
        <v>0</v>
      </c>
      <c r="T318" s="82"/>
      <c r="U318" s="391">
        <v>0</v>
      </c>
      <c r="V318" s="82"/>
      <c r="W318" s="82"/>
      <c r="X318" s="207">
        <v>0.75</v>
      </c>
      <c r="Y318" s="206"/>
      <c r="Z318" s="124"/>
      <c r="AA318" s="369"/>
      <c r="AB318" s="77">
        <f t="shared" si="30"/>
        <v>1</v>
      </c>
      <c r="AC318" s="126"/>
    </row>
    <row r="319" spans="1:29" ht="15.75" thickBot="1">
      <c r="A319" s="429" t="s">
        <v>207</v>
      </c>
      <c r="B319" s="430"/>
      <c r="C319" s="439"/>
      <c r="D319" s="425"/>
      <c r="E319" s="426"/>
      <c r="F319" s="427"/>
      <c r="G319" s="427"/>
      <c r="H319" s="427"/>
      <c r="I319" s="427"/>
      <c r="J319" s="427"/>
      <c r="K319" s="427"/>
      <c r="L319" s="427"/>
      <c r="M319" s="427"/>
      <c r="N319" s="427"/>
      <c r="O319" s="427"/>
      <c r="P319" s="427"/>
      <c r="Q319" s="427"/>
      <c r="R319" s="427"/>
      <c r="S319" s="427"/>
      <c r="T319" s="427"/>
      <c r="U319" s="427"/>
      <c r="V319" s="427"/>
      <c r="W319" s="427"/>
      <c r="X319" s="427"/>
      <c r="Y319" s="428"/>
      <c r="Z319" s="428"/>
      <c r="AA319" s="339"/>
      <c r="AB319" s="58"/>
      <c r="AC319" s="58"/>
    </row>
    <row r="320" spans="1:29" ht="22.5">
      <c r="A320" s="86" t="s">
        <v>517</v>
      </c>
      <c r="B320" s="87" t="s">
        <v>302</v>
      </c>
      <c r="C320" s="152">
        <v>1</v>
      </c>
      <c r="D320" s="85"/>
      <c r="E320" s="291"/>
      <c r="F320" s="208"/>
      <c r="G320" s="308"/>
      <c r="H320" s="208"/>
      <c r="I320" s="308"/>
      <c r="J320" s="208">
        <v>1</v>
      </c>
      <c r="K320" s="308"/>
      <c r="L320" s="208"/>
      <c r="M320" s="308"/>
      <c r="N320" s="208"/>
      <c r="O320" s="308"/>
      <c r="P320" s="208"/>
      <c r="Q320" s="391">
        <v>0</v>
      </c>
      <c r="R320" s="208"/>
      <c r="S320" s="391">
        <v>0</v>
      </c>
      <c r="T320" s="208"/>
      <c r="U320" s="391">
        <v>0</v>
      </c>
      <c r="V320" s="208"/>
      <c r="W320" s="208"/>
      <c r="X320" s="208"/>
      <c r="Y320" s="209"/>
      <c r="Z320" s="209"/>
      <c r="AA320" s="370"/>
      <c r="AB320" s="77">
        <f t="shared" si="30"/>
        <v>1</v>
      </c>
      <c r="AC320" s="210"/>
    </row>
    <row r="321" spans="1:29" ht="22.5">
      <c r="A321" s="93" t="s">
        <v>228</v>
      </c>
      <c r="B321" s="94" t="s">
        <v>208</v>
      </c>
      <c r="C321" s="186">
        <v>1</v>
      </c>
      <c r="D321" s="80"/>
      <c r="E321" s="299"/>
      <c r="F321" s="77"/>
      <c r="G321" s="304"/>
      <c r="H321" s="211">
        <v>0.25</v>
      </c>
      <c r="I321" s="309"/>
      <c r="J321" s="77"/>
      <c r="K321" s="304"/>
      <c r="L321" s="77"/>
      <c r="M321" s="304"/>
      <c r="N321" s="211">
        <v>0.25</v>
      </c>
      <c r="O321" s="309">
        <v>0.4</v>
      </c>
      <c r="P321" s="77"/>
      <c r="Q321" s="391">
        <v>0</v>
      </c>
      <c r="R321" s="77"/>
      <c r="S321" s="391">
        <v>0</v>
      </c>
      <c r="T321" s="211">
        <v>0.25</v>
      </c>
      <c r="U321" s="391">
        <v>0</v>
      </c>
      <c r="V321" s="77"/>
      <c r="W321" s="77"/>
      <c r="X321" s="77"/>
      <c r="Y321" s="77"/>
      <c r="Z321" s="211">
        <v>0.25</v>
      </c>
      <c r="AA321" s="211"/>
      <c r="AB321" s="77">
        <f t="shared" si="30"/>
        <v>1</v>
      </c>
      <c r="AC321" s="121"/>
    </row>
    <row r="322" spans="1:29" ht="22.5">
      <c r="A322" s="76" t="str">
        <f>A299</f>
        <v>Apoyo a la Gestión de la VAF - Contratos de Prestación de Servicios </v>
      </c>
      <c r="B322" s="94" t="s">
        <v>209</v>
      </c>
      <c r="C322" s="186">
        <v>1</v>
      </c>
      <c r="D322" s="80"/>
      <c r="E322" s="299">
        <v>2</v>
      </c>
      <c r="F322" s="77"/>
      <c r="G322" s="304">
        <v>2</v>
      </c>
      <c r="H322" s="211"/>
      <c r="I322" s="309">
        <v>0.02</v>
      </c>
      <c r="J322" s="77"/>
      <c r="K322" s="304">
        <v>2</v>
      </c>
      <c r="L322" s="77"/>
      <c r="M322" s="304"/>
      <c r="N322" s="211"/>
      <c r="O322" s="309">
        <v>0.06</v>
      </c>
      <c r="P322" s="77"/>
      <c r="Q322" s="391">
        <v>0</v>
      </c>
      <c r="R322" s="77"/>
      <c r="S322" s="391">
        <v>0</v>
      </c>
      <c r="T322" s="211">
        <v>0.25</v>
      </c>
      <c r="U322" s="391">
        <v>0</v>
      </c>
      <c r="V322" s="77"/>
      <c r="W322" s="77"/>
      <c r="X322" s="77"/>
      <c r="Y322" s="77"/>
      <c r="Z322" s="211">
        <v>0.25</v>
      </c>
      <c r="AA322" s="211"/>
      <c r="AB322" s="77">
        <f t="shared" si="30"/>
        <v>0.5</v>
      </c>
      <c r="AC322" s="121"/>
    </row>
    <row r="323" spans="1:29" ht="22.5">
      <c r="A323" s="76" t="str">
        <f>A300</f>
        <v>Manual 3.0 Gobierno en línea Nivel Inicial </v>
      </c>
      <c r="B323" s="94" t="s">
        <v>210</v>
      </c>
      <c r="C323" s="155"/>
      <c r="D323" s="80"/>
      <c r="E323" s="299"/>
      <c r="F323" s="77"/>
      <c r="G323" s="304"/>
      <c r="H323" s="77"/>
      <c r="I323" s="304"/>
      <c r="J323" s="77"/>
      <c r="K323" s="304"/>
      <c r="L323" s="77"/>
      <c r="M323" s="304"/>
      <c r="N323" s="77"/>
      <c r="O323" s="304"/>
      <c r="P323" s="77"/>
      <c r="Q323" s="391">
        <v>0</v>
      </c>
      <c r="R323" s="77"/>
      <c r="S323" s="391">
        <v>0</v>
      </c>
      <c r="T323" s="77"/>
      <c r="U323" s="391">
        <v>0</v>
      </c>
      <c r="V323" s="77"/>
      <c r="W323" s="77"/>
      <c r="X323" s="77"/>
      <c r="Y323" s="120"/>
      <c r="Z323" s="120"/>
      <c r="AA323" s="120"/>
      <c r="AB323" s="77">
        <f t="shared" si="30"/>
        <v>0</v>
      </c>
      <c r="AC323" s="121"/>
    </row>
    <row r="324" spans="1:29" ht="22.5">
      <c r="A324" s="93" t="s">
        <v>511</v>
      </c>
      <c r="B324" s="94" t="s">
        <v>304</v>
      </c>
      <c r="C324" s="155"/>
      <c r="D324" s="80"/>
      <c r="E324" s="299"/>
      <c r="F324" s="77"/>
      <c r="G324" s="304"/>
      <c r="H324" s="77"/>
      <c r="I324" s="304"/>
      <c r="J324" s="77"/>
      <c r="K324" s="304"/>
      <c r="L324" s="77"/>
      <c r="M324" s="304"/>
      <c r="N324" s="77"/>
      <c r="O324" s="304"/>
      <c r="P324" s="77"/>
      <c r="Q324" s="391">
        <v>0</v>
      </c>
      <c r="R324" s="77"/>
      <c r="S324" s="391">
        <v>0</v>
      </c>
      <c r="T324" s="77"/>
      <c r="U324" s="391">
        <v>0</v>
      </c>
      <c r="V324" s="77"/>
      <c r="W324" s="77"/>
      <c r="X324" s="77"/>
      <c r="Y324" s="120"/>
      <c r="Z324" s="120"/>
      <c r="AA324" s="120"/>
      <c r="AB324" s="77">
        <f t="shared" si="30"/>
        <v>0</v>
      </c>
      <c r="AC324" s="121"/>
    </row>
    <row r="325" spans="1:29" ht="11.25">
      <c r="A325" s="93" t="s">
        <v>340</v>
      </c>
      <c r="B325" s="94" t="s">
        <v>303</v>
      </c>
      <c r="C325" s="155">
        <v>235</v>
      </c>
      <c r="D325" s="80"/>
      <c r="E325" s="299"/>
      <c r="F325" s="77"/>
      <c r="G325" s="304"/>
      <c r="H325" s="77"/>
      <c r="I325" s="304"/>
      <c r="J325" s="77"/>
      <c r="K325" s="304"/>
      <c r="L325" s="77"/>
      <c r="M325" s="304"/>
      <c r="N325" s="77"/>
      <c r="O325" s="304"/>
      <c r="P325" s="77"/>
      <c r="Q325" s="391">
        <v>59</v>
      </c>
      <c r="R325" s="77"/>
      <c r="S325" s="391">
        <v>64</v>
      </c>
      <c r="T325" s="77"/>
      <c r="U325" s="391">
        <v>70</v>
      </c>
      <c r="V325" s="77">
        <v>235</v>
      </c>
      <c r="W325" s="77"/>
      <c r="X325" s="77"/>
      <c r="Y325" s="120"/>
      <c r="Z325" s="120"/>
      <c r="AA325" s="120"/>
      <c r="AB325" s="77">
        <f t="shared" si="30"/>
        <v>235</v>
      </c>
      <c r="AC325" s="121"/>
    </row>
    <row r="326" spans="1:29" ht="57" thickBot="1">
      <c r="A326" s="81" t="str">
        <f>A301</f>
        <v>Página web - diseño - Implementación</v>
      </c>
      <c r="B326" s="111" t="s">
        <v>211</v>
      </c>
      <c r="C326" s="112">
        <v>12</v>
      </c>
      <c r="D326" s="125">
        <v>1</v>
      </c>
      <c r="E326" s="306"/>
      <c r="F326" s="82">
        <v>1</v>
      </c>
      <c r="G326" s="302"/>
      <c r="H326" s="82">
        <v>1</v>
      </c>
      <c r="I326" s="302"/>
      <c r="J326" s="82">
        <v>1</v>
      </c>
      <c r="K326" s="302"/>
      <c r="L326" s="82">
        <v>1</v>
      </c>
      <c r="M326" s="302"/>
      <c r="N326" s="82">
        <v>1</v>
      </c>
      <c r="O326" s="302"/>
      <c r="P326" s="82">
        <v>1</v>
      </c>
      <c r="Q326" s="391">
        <v>0</v>
      </c>
      <c r="R326" s="82">
        <v>1</v>
      </c>
      <c r="S326" s="391">
        <v>0</v>
      </c>
      <c r="T326" s="82">
        <v>1</v>
      </c>
      <c r="U326" s="391">
        <v>0</v>
      </c>
      <c r="V326" s="82">
        <v>1</v>
      </c>
      <c r="W326" s="82"/>
      <c r="X326" s="82">
        <v>1</v>
      </c>
      <c r="Y326" s="124"/>
      <c r="Z326" s="124">
        <v>1</v>
      </c>
      <c r="AA326" s="369"/>
      <c r="AB326" s="77">
        <f t="shared" si="30"/>
        <v>12</v>
      </c>
      <c r="AC326" s="126"/>
    </row>
    <row r="327" spans="1:29" s="22" customFormat="1" ht="15.75" thickBot="1">
      <c r="A327" s="429" t="s">
        <v>212</v>
      </c>
      <c r="B327" s="430"/>
      <c r="C327" s="430"/>
      <c r="D327" s="438"/>
      <c r="E327" s="438"/>
      <c r="F327" s="438"/>
      <c r="G327" s="438"/>
      <c r="H327" s="438"/>
      <c r="I327" s="438"/>
      <c r="J327" s="438"/>
      <c r="K327" s="438"/>
      <c r="L327" s="438"/>
      <c r="M327" s="438"/>
      <c r="N327" s="438"/>
      <c r="O327" s="438"/>
      <c r="P327" s="438"/>
      <c r="Q327" s="438"/>
      <c r="R327" s="438"/>
      <c r="S327" s="438"/>
      <c r="T327" s="438"/>
      <c r="U327" s="438"/>
      <c r="V327" s="438"/>
      <c r="W327" s="438"/>
      <c r="X327" s="438"/>
      <c r="Y327" s="438"/>
      <c r="Z327" s="438"/>
      <c r="AA327" s="338"/>
      <c r="AB327" s="58"/>
      <c r="AC327" s="58"/>
    </row>
    <row r="328" spans="1:29" ht="22.5">
      <c r="A328" s="86" t="s">
        <v>213</v>
      </c>
      <c r="B328" s="193" t="s">
        <v>214</v>
      </c>
      <c r="C328" s="212">
        <v>1</v>
      </c>
      <c r="D328" s="85"/>
      <c r="E328" s="291">
        <v>100</v>
      </c>
      <c r="F328" s="73"/>
      <c r="G328" s="291">
        <v>100</v>
      </c>
      <c r="H328" s="73"/>
      <c r="I328" s="291">
        <v>100</v>
      </c>
      <c r="J328" s="73"/>
      <c r="K328" s="291">
        <v>100</v>
      </c>
      <c r="L328" s="73"/>
      <c r="M328" s="291">
        <v>100</v>
      </c>
      <c r="N328" s="73"/>
      <c r="O328" s="291">
        <v>100</v>
      </c>
      <c r="P328" s="73"/>
      <c r="Q328" s="391">
        <v>100</v>
      </c>
      <c r="R328" s="73"/>
      <c r="S328" s="391">
        <v>100</v>
      </c>
      <c r="T328" s="73"/>
      <c r="U328" s="391">
        <v>100</v>
      </c>
      <c r="V328" s="73"/>
      <c r="W328" s="73"/>
      <c r="X328" s="73"/>
      <c r="Y328" s="117"/>
      <c r="Z328" s="117">
        <v>100</v>
      </c>
      <c r="AA328" s="117"/>
      <c r="AB328" s="77">
        <f t="shared" si="30"/>
        <v>100</v>
      </c>
      <c r="AC328" s="118"/>
    </row>
    <row r="329" spans="1:29" ht="22.5">
      <c r="A329" s="93" t="s">
        <v>215</v>
      </c>
      <c r="B329" s="195" t="s">
        <v>216</v>
      </c>
      <c r="C329" s="213">
        <v>1</v>
      </c>
      <c r="D329" s="80"/>
      <c r="E329" s="299">
        <v>100</v>
      </c>
      <c r="F329" s="77"/>
      <c r="G329" s="299">
        <v>100</v>
      </c>
      <c r="H329" s="77"/>
      <c r="I329" s="299">
        <v>100</v>
      </c>
      <c r="J329" s="77"/>
      <c r="K329" s="299">
        <v>100</v>
      </c>
      <c r="L329" s="77"/>
      <c r="M329" s="299">
        <v>100</v>
      </c>
      <c r="N329" s="77"/>
      <c r="O329" s="299">
        <v>100</v>
      </c>
      <c r="P329" s="77"/>
      <c r="Q329" s="391">
        <v>100</v>
      </c>
      <c r="R329" s="77"/>
      <c r="S329" s="391">
        <v>100</v>
      </c>
      <c r="T329" s="77"/>
      <c r="U329" s="391">
        <v>100</v>
      </c>
      <c r="V329" s="77"/>
      <c r="W329" s="77"/>
      <c r="X329" s="77"/>
      <c r="Y329" s="120"/>
      <c r="Z329" s="120">
        <v>100</v>
      </c>
      <c r="AA329" s="120"/>
      <c r="AB329" s="77">
        <f t="shared" si="30"/>
        <v>100</v>
      </c>
      <c r="AC329" s="121"/>
    </row>
    <row r="330" spans="1:29" ht="22.5">
      <c r="A330" s="93" t="s">
        <v>217</v>
      </c>
      <c r="B330" s="195" t="s">
        <v>218</v>
      </c>
      <c r="C330" s="214">
        <v>1</v>
      </c>
      <c r="D330" s="80"/>
      <c r="E330" s="299">
        <v>100</v>
      </c>
      <c r="F330" s="77"/>
      <c r="G330" s="299">
        <v>100</v>
      </c>
      <c r="H330" s="77"/>
      <c r="I330" s="299">
        <v>100</v>
      </c>
      <c r="J330" s="77"/>
      <c r="K330" s="299">
        <v>100</v>
      </c>
      <c r="L330" s="77"/>
      <c r="M330" s="299">
        <v>100</v>
      </c>
      <c r="N330" s="77"/>
      <c r="O330" s="299">
        <v>100</v>
      </c>
      <c r="P330" s="77"/>
      <c r="Q330" s="391">
        <v>100</v>
      </c>
      <c r="R330" s="77"/>
      <c r="S330" s="391">
        <v>100</v>
      </c>
      <c r="T330" s="77"/>
      <c r="U330" s="391">
        <v>100</v>
      </c>
      <c r="V330" s="77"/>
      <c r="W330" s="77"/>
      <c r="X330" s="77"/>
      <c r="Y330" s="120"/>
      <c r="Z330" s="120">
        <v>100</v>
      </c>
      <c r="AA330" s="120"/>
      <c r="AB330" s="77">
        <f t="shared" si="30"/>
        <v>100</v>
      </c>
      <c r="AC330" s="121"/>
    </row>
    <row r="331" spans="1:29" ht="11.25">
      <c r="A331" s="93" t="s">
        <v>219</v>
      </c>
      <c r="B331" s="195" t="s">
        <v>220</v>
      </c>
      <c r="C331" s="214">
        <v>1</v>
      </c>
      <c r="D331" s="80"/>
      <c r="E331" s="299">
        <v>100</v>
      </c>
      <c r="F331" s="77"/>
      <c r="G331" s="299">
        <v>100</v>
      </c>
      <c r="H331" s="77"/>
      <c r="I331" s="299">
        <v>100</v>
      </c>
      <c r="J331" s="77"/>
      <c r="K331" s="299">
        <v>100</v>
      </c>
      <c r="L331" s="77"/>
      <c r="M331" s="299">
        <v>100</v>
      </c>
      <c r="N331" s="77"/>
      <c r="O331" s="299">
        <v>100</v>
      </c>
      <c r="P331" s="77"/>
      <c r="Q331" s="391">
        <v>100</v>
      </c>
      <c r="R331" s="77"/>
      <c r="S331" s="391">
        <v>100</v>
      </c>
      <c r="T331" s="77"/>
      <c r="U331" s="391">
        <v>100</v>
      </c>
      <c r="V331" s="77"/>
      <c r="W331" s="77"/>
      <c r="X331" s="77"/>
      <c r="Y331" s="120"/>
      <c r="Z331" s="120">
        <v>100</v>
      </c>
      <c r="AA331" s="120"/>
      <c r="AB331" s="77">
        <f t="shared" si="30"/>
        <v>100</v>
      </c>
      <c r="AC331" s="121"/>
    </row>
    <row r="332" spans="1:29" ht="22.5">
      <c r="A332" s="93" t="s">
        <v>221</v>
      </c>
      <c r="B332" s="195" t="s">
        <v>222</v>
      </c>
      <c r="C332" s="214">
        <v>1</v>
      </c>
      <c r="D332" s="80"/>
      <c r="E332" s="299">
        <v>100</v>
      </c>
      <c r="F332" s="77"/>
      <c r="G332" s="299">
        <v>100</v>
      </c>
      <c r="H332" s="77"/>
      <c r="I332" s="299">
        <v>100</v>
      </c>
      <c r="J332" s="77"/>
      <c r="K332" s="299">
        <v>100</v>
      </c>
      <c r="L332" s="77"/>
      <c r="M332" s="299">
        <v>100</v>
      </c>
      <c r="N332" s="77"/>
      <c r="O332" s="299">
        <v>100</v>
      </c>
      <c r="P332" s="77"/>
      <c r="Q332" s="391">
        <v>100</v>
      </c>
      <c r="R332" s="77"/>
      <c r="S332" s="391">
        <v>100</v>
      </c>
      <c r="T332" s="77"/>
      <c r="U332" s="391">
        <v>100</v>
      </c>
      <c r="V332" s="77"/>
      <c r="W332" s="77"/>
      <c r="X332" s="77"/>
      <c r="Y332" s="120"/>
      <c r="Z332" s="120">
        <v>100</v>
      </c>
      <c r="AA332" s="120"/>
      <c r="AB332" s="77">
        <f t="shared" si="30"/>
        <v>100</v>
      </c>
      <c r="AC332" s="121"/>
    </row>
    <row r="333" spans="1:29" ht="22.5">
      <c r="A333" s="93" t="s">
        <v>512</v>
      </c>
      <c r="B333" s="195" t="s">
        <v>216</v>
      </c>
      <c r="C333" s="214">
        <v>1</v>
      </c>
      <c r="D333" s="80"/>
      <c r="E333" s="299">
        <v>100</v>
      </c>
      <c r="F333" s="77"/>
      <c r="G333" s="299">
        <v>100</v>
      </c>
      <c r="H333" s="77"/>
      <c r="I333" s="299">
        <v>100</v>
      </c>
      <c r="J333" s="77"/>
      <c r="K333" s="299">
        <v>100</v>
      </c>
      <c r="L333" s="77"/>
      <c r="M333" s="299">
        <v>100</v>
      </c>
      <c r="N333" s="77"/>
      <c r="O333" s="299">
        <v>100</v>
      </c>
      <c r="P333" s="77"/>
      <c r="Q333" s="391">
        <v>100</v>
      </c>
      <c r="R333" s="77"/>
      <c r="S333" s="391">
        <v>100</v>
      </c>
      <c r="T333" s="77"/>
      <c r="U333" s="391">
        <v>100</v>
      </c>
      <c r="V333" s="77"/>
      <c r="W333" s="77"/>
      <c r="X333" s="77"/>
      <c r="Y333" s="120"/>
      <c r="Z333" s="120">
        <v>100</v>
      </c>
      <c r="AA333" s="120"/>
      <c r="AB333" s="77">
        <f t="shared" si="30"/>
        <v>100</v>
      </c>
      <c r="AC333" s="121"/>
    </row>
    <row r="334" spans="1:29" ht="22.5">
      <c r="A334" s="93" t="s">
        <v>223</v>
      </c>
      <c r="B334" s="195" t="s">
        <v>77</v>
      </c>
      <c r="C334" s="214">
        <v>1</v>
      </c>
      <c r="D334" s="80"/>
      <c r="E334" s="299">
        <v>100</v>
      </c>
      <c r="F334" s="77"/>
      <c r="G334" s="299">
        <v>100</v>
      </c>
      <c r="H334" s="77"/>
      <c r="I334" s="299">
        <v>100</v>
      </c>
      <c r="J334" s="77"/>
      <c r="K334" s="299">
        <v>100</v>
      </c>
      <c r="L334" s="77"/>
      <c r="M334" s="299">
        <v>100</v>
      </c>
      <c r="N334" s="77"/>
      <c r="O334" s="299">
        <v>100</v>
      </c>
      <c r="P334" s="77"/>
      <c r="Q334" s="391">
        <v>100</v>
      </c>
      <c r="R334" s="77"/>
      <c r="S334" s="391">
        <v>100</v>
      </c>
      <c r="T334" s="77"/>
      <c r="U334" s="391">
        <v>100</v>
      </c>
      <c r="V334" s="77"/>
      <c r="W334" s="77"/>
      <c r="X334" s="77"/>
      <c r="Y334" s="120"/>
      <c r="Z334" s="120">
        <v>100</v>
      </c>
      <c r="AA334" s="120"/>
      <c r="AB334" s="77">
        <f t="shared" si="30"/>
        <v>100</v>
      </c>
      <c r="AC334" s="121"/>
    </row>
    <row r="335" spans="1:29" ht="22.5">
      <c r="A335" s="93" t="s">
        <v>224</v>
      </c>
      <c r="B335" s="195" t="s">
        <v>218</v>
      </c>
      <c r="C335" s="214">
        <v>1</v>
      </c>
      <c r="D335" s="80"/>
      <c r="E335" s="299">
        <v>100</v>
      </c>
      <c r="F335" s="77"/>
      <c r="G335" s="299">
        <v>100</v>
      </c>
      <c r="H335" s="77"/>
      <c r="I335" s="299">
        <v>100</v>
      </c>
      <c r="J335" s="77"/>
      <c r="K335" s="299">
        <v>100</v>
      </c>
      <c r="L335" s="77"/>
      <c r="M335" s="299">
        <v>100</v>
      </c>
      <c r="N335" s="77"/>
      <c r="O335" s="299">
        <v>100</v>
      </c>
      <c r="P335" s="77"/>
      <c r="Q335" s="391">
        <v>100</v>
      </c>
      <c r="R335" s="77"/>
      <c r="S335" s="391">
        <v>100</v>
      </c>
      <c r="T335" s="77"/>
      <c r="U335" s="391">
        <v>100</v>
      </c>
      <c r="V335" s="77"/>
      <c r="W335" s="77"/>
      <c r="X335" s="77"/>
      <c r="Y335" s="120"/>
      <c r="Z335" s="120">
        <v>100</v>
      </c>
      <c r="AA335" s="120"/>
      <c r="AB335" s="77">
        <f t="shared" si="30"/>
        <v>100</v>
      </c>
      <c r="AC335" s="121"/>
    </row>
    <row r="336" spans="1:29" ht="45">
      <c r="A336" s="93" t="s">
        <v>225</v>
      </c>
      <c r="B336" s="195" t="s">
        <v>218</v>
      </c>
      <c r="C336" s="214">
        <v>1</v>
      </c>
      <c r="D336" s="80"/>
      <c r="E336" s="299">
        <v>100</v>
      </c>
      <c r="F336" s="77"/>
      <c r="G336" s="299">
        <v>100</v>
      </c>
      <c r="H336" s="77"/>
      <c r="I336" s="299">
        <v>100</v>
      </c>
      <c r="J336" s="77"/>
      <c r="K336" s="299">
        <v>100</v>
      </c>
      <c r="L336" s="77"/>
      <c r="M336" s="299">
        <v>100</v>
      </c>
      <c r="N336" s="77"/>
      <c r="O336" s="299">
        <v>100</v>
      </c>
      <c r="P336" s="77"/>
      <c r="Q336" s="391">
        <v>100</v>
      </c>
      <c r="R336" s="77"/>
      <c r="S336" s="391">
        <v>100</v>
      </c>
      <c r="T336" s="77"/>
      <c r="U336" s="391">
        <v>100</v>
      </c>
      <c r="V336" s="77"/>
      <c r="W336" s="77"/>
      <c r="X336" s="77"/>
      <c r="Y336" s="120"/>
      <c r="Z336" s="120">
        <v>100</v>
      </c>
      <c r="AA336" s="120"/>
      <c r="AB336" s="77">
        <f t="shared" si="30"/>
        <v>100</v>
      </c>
      <c r="AC336" s="121"/>
    </row>
    <row r="337" spans="1:29" ht="12" thickBot="1">
      <c r="A337" s="110" t="s">
        <v>226</v>
      </c>
      <c r="B337" s="199" t="s">
        <v>227</v>
      </c>
      <c r="C337" s="215">
        <v>1</v>
      </c>
      <c r="D337" s="125"/>
      <c r="E337" s="306">
        <v>100</v>
      </c>
      <c r="F337" s="82"/>
      <c r="G337" s="306">
        <v>100</v>
      </c>
      <c r="H337" s="82"/>
      <c r="I337" s="306">
        <v>100</v>
      </c>
      <c r="J337" s="82"/>
      <c r="K337" s="306">
        <v>100</v>
      </c>
      <c r="L337" s="82"/>
      <c r="M337" s="306">
        <v>100</v>
      </c>
      <c r="N337" s="82"/>
      <c r="O337" s="306">
        <v>100</v>
      </c>
      <c r="P337" s="82"/>
      <c r="Q337" s="392">
        <v>100</v>
      </c>
      <c r="R337" s="82"/>
      <c r="S337" s="392">
        <v>100</v>
      </c>
      <c r="T337" s="82"/>
      <c r="U337" s="392">
        <v>100</v>
      </c>
      <c r="V337" s="82"/>
      <c r="W337" s="82"/>
      <c r="X337" s="82"/>
      <c r="Y337" s="124"/>
      <c r="Z337" s="83">
        <v>100</v>
      </c>
      <c r="AA337" s="83"/>
      <c r="AB337" s="77">
        <f t="shared" si="30"/>
        <v>100</v>
      </c>
      <c r="AC337" s="126"/>
    </row>
    <row r="338" ht="11.25">
      <c r="A338" s="56"/>
    </row>
    <row r="339" ht="11.25">
      <c r="A339" s="217"/>
    </row>
  </sheetData>
  <sheetProtection/>
  <mergeCells count="102">
    <mergeCell ref="P4:Q4"/>
    <mergeCell ref="R4:S4"/>
    <mergeCell ref="T4:U4"/>
    <mergeCell ref="V4:W4"/>
    <mergeCell ref="X4:Y4"/>
    <mergeCell ref="Z4:AA4"/>
    <mergeCell ref="A266:AC266"/>
    <mergeCell ref="A197:AC197"/>
    <mergeCell ref="A204:AC204"/>
    <mergeCell ref="A2:AC2"/>
    <mergeCell ref="A3:AB3"/>
    <mergeCell ref="A7:AC7"/>
    <mergeCell ref="A176:AC176"/>
    <mergeCell ref="A185:AC185"/>
    <mergeCell ref="A233:C233"/>
    <mergeCell ref="D233:Z233"/>
    <mergeCell ref="A217:C217"/>
    <mergeCell ref="D217:Z217"/>
    <mergeCell ref="A220:C220"/>
    <mergeCell ref="D220:Z220"/>
    <mergeCell ref="A216:AC216"/>
    <mergeCell ref="A35:C35"/>
    <mergeCell ref="D35:AC35"/>
    <mergeCell ref="A37:C37"/>
    <mergeCell ref="D37:AC37"/>
    <mergeCell ref="A43:C43"/>
    <mergeCell ref="A48:C48"/>
    <mergeCell ref="D43:AC43"/>
    <mergeCell ref="D48:AC48"/>
    <mergeCell ref="A54:C54"/>
    <mergeCell ref="A62:C62"/>
    <mergeCell ref="A68:C68"/>
    <mergeCell ref="D54:AC54"/>
    <mergeCell ref="D62:AC62"/>
    <mergeCell ref="D68:AC68"/>
    <mergeCell ref="A72:C72"/>
    <mergeCell ref="A75:C75"/>
    <mergeCell ref="A79:C79"/>
    <mergeCell ref="A89:C89"/>
    <mergeCell ref="A94:C94"/>
    <mergeCell ref="A97:C97"/>
    <mergeCell ref="A101:C101"/>
    <mergeCell ref="A112:C112"/>
    <mergeCell ref="A125:C125"/>
    <mergeCell ref="A131:C131"/>
    <mergeCell ref="A135:C135"/>
    <mergeCell ref="A140:C140"/>
    <mergeCell ref="A145:C145"/>
    <mergeCell ref="A151:C151"/>
    <mergeCell ref="A157:C157"/>
    <mergeCell ref="A161:C161"/>
    <mergeCell ref="A164:C164"/>
    <mergeCell ref="A168:C168"/>
    <mergeCell ref="D131:AC131"/>
    <mergeCell ref="D135:AC135"/>
    <mergeCell ref="D140:AC140"/>
    <mergeCell ref="D72:AC72"/>
    <mergeCell ref="D75:AC75"/>
    <mergeCell ref="D79:AC79"/>
    <mergeCell ref="D89:AC89"/>
    <mergeCell ref="D94:AC94"/>
    <mergeCell ref="D97:AC97"/>
    <mergeCell ref="AC82:AC84"/>
    <mergeCell ref="D145:AC145"/>
    <mergeCell ref="D151:AC151"/>
    <mergeCell ref="D157:AC157"/>
    <mergeCell ref="D161:AC161"/>
    <mergeCell ref="A23:C23"/>
    <mergeCell ref="A34:C34"/>
    <mergeCell ref="D34:Z34"/>
    <mergeCell ref="D101:AC101"/>
    <mergeCell ref="D112:AC112"/>
    <mergeCell ref="D125:AC125"/>
    <mergeCell ref="D164:AC164"/>
    <mergeCell ref="A327:Z327"/>
    <mergeCell ref="D238:Z238"/>
    <mergeCell ref="D278:Z278"/>
    <mergeCell ref="A308:C308"/>
    <mergeCell ref="A319:C319"/>
    <mergeCell ref="A267:C267"/>
    <mergeCell ref="A278:C278"/>
    <mergeCell ref="D319:Z319"/>
    <mergeCell ref="A314:Z314"/>
    <mergeCell ref="D168:AC168"/>
    <mergeCell ref="D8:Z8"/>
    <mergeCell ref="D288:Z288"/>
    <mergeCell ref="D298:Z298"/>
    <mergeCell ref="D308:Z308"/>
    <mergeCell ref="A288:C288"/>
    <mergeCell ref="A298:C298"/>
    <mergeCell ref="A8:C8"/>
    <mergeCell ref="D23:Z23"/>
    <mergeCell ref="A238:C238"/>
    <mergeCell ref="J4:K4"/>
    <mergeCell ref="L4:M4"/>
    <mergeCell ref="N4:O4"/>
    <mergeCell ref="A4:A5"/>
    <mergeCell ref="B4:B5"/>
    <mergeCell ref="C4:C5"/>
    <mergeCell ref="D4:E4"/>
    <mergeCell ref="F4:G4"/>
    <mergeCell ref="H4:I4"/>
  </mergeCells>
  <printOptions/>
  <pageMargins left="0.5905511811023623" right="0.5905511811023623" top="0.35433070866141736" bottom="0.5511811023622047" header="0.31496062992125984" footer="0.31496062992125984"/>
  <pageSetup fitToHeight="10" horizontalDpi="600" verticalDpi="600" orientation="landscape" paperSize="143" scale="58" r:id="rId3"/>
  <headerFooter>
    <oddFooter>&amp;L&amp;"-,Negrita"Revisión y consolidación:&amp;"-,Normal" MMUA - Of. Evaluación (VP Planeación, Riesgos y Entorno)&amp;RPágina &amp;P</oddFooter>
  </headerFooter>
  <rowBreaks count="6" manualBreakCount="6">
    <brk id="152" min="3" max="22" man="1"/>
    <brk id="161" min="3" max="22" man="1"/>
    <brk id="175" max="255" man="1"/>
    <brk id="196" max="255" man="1"/>
    <brk id="215" max="255" man="1"/>
    <brk id="265"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cvargas</dc:creator>
  <cp:keywords/>
  <dc:description/>
  <cp:lastModifiedBy>raguilera</cp:lastModifiedBy>
  <cp:lastPrinted>2012-11-28T22:12:02Z</cp:lastPrinted>
  <dcterms:created xsi:type="dcterms:W3CDTF">2011-12-16T19:48:41Z</dcterms:created>
  <dcterms:modified xsi:type="dcterms:W3CDTF">2012-12-04T20:24:41Z</dcterms:modified>
  <cp:category/>
  <cp:version/>
  <cp:contentType/>
  <cp:contentStatus/>
</cp:coreProperties>
</file>