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371" windowWidth="10050" windowHeight="11760" firstSheet="2" activeTab="2"/>
  </bookViews>
  <sheets>
    <sheet name="Carretero Recursos" sheetId="1" state="hidden" r:id="rId1"/>
    <sheet name="Otros Recursos" sheetId="2" state="hidden" r:id="rId2"/>
    <sheet name="Metas Institucionales" sheetId="3" r:id="rId3"/>
    <sheet name="Metas por Proyecto" sheetId="4" r:id="rId4"/>
    <sheet name="Programaciòn Recursos" sheetId="5" r:id="rId5"/>
  </sheets>
  <definedNames>
    <definedName name="_xlnm.Print_Area" localSheetId="0">'Carretero Recursos'!$A$1:$P$38</definedName>
    <definedName name="_xlnm.Print_Area" localSheetId="2">'Metas Institucionales'!$A$1:$S$143</definedName>
    <definedName name="_xlnm.Print_Area" localSheetId="3">'Metas por Proyecto'!$F$5:$S$416</definedName>
    <definedName name="_xlnm.Print_Area" localSheetId="1">'Otros Recursos'!$A$1:$O$41</definedName>
    <definedName name="_xlnm.Print_Area" localSheetId="4">'Programaciòn Recursos'!$A$1:$Q$117</definedName>
    <definedName name="_xlnm.Print_Titles" localSheetId="2">'Metas Institucionales'!$2:$3</definedName>
    <definedName name="_xlnm.Print_Titles" localSheetId="3">'Metas por Proyecto'!$C:$E,'Metas por Proyecto'!$2:$4</definedName>
    <definedName name="_xlnm.Print_Titles" localSheetId="4">'Programaciòn Recursos'!$A:$D,'Programaciòn Recursos'!$1:$4</definedName>
  </definedNames>
  <calcPr fullCalcOnLoad="1"/>
</workbook>
</file>

<file path=xl/sharedStrings.xml><?xml version="1.0" encoding="utf-8"?>
<sst xmlns="http://schemas.openxmlformats.org/spreadsheetml/2006/main" count="1962" uniqueCount="841">
  <si>
    <t>Siberia La Punta El Vino  Villeta</t>
  </si>
  <si>
    <t>Sta Marta Riohacha Paraguachón</t>
  </si>
  <si>
    <t>Bogota Villavicencio</t>
  </si>
  <si>
    <t>Cartagena Barranquilla</t>
  </si>
  <si>
    <t>Armenia Pereira Manizales</t>
  </si>
  <si>
    <t>Zipaquira Palenque</t>
  </si>
  <si>
    <t>Briceño Tunja Sogamoso</t>
  </si>
  <si>
    <t>Bosa Granada Girardot</t>
  </si>
  <si>
    <t>Pereira La Victoria</t>
  </si>
  <si>
    <t>Córdoba Sucre</t>
  </si>
  <si>
    <t>Ruta Caribe</t>
  </si>
  <si>
    <t>Ruta del Sol sector - 1</t>
  </si>
  <si>
    <t>Ruta del Sol sector - 2</t>
  </si>
  <si>
    <t>Ruta del Sol sector - 3</t>
  </si>
  <si>
    <t>Transversal de las Américas - 1</t>
  </si>
  <si>
    <t>APROPIACIÓN</t>
  </si>
  <si>
    <t>ENERO</t>
  </si>
  <si>
    <t>FEBRERO</t>
  </si>
  <si>
    <t>MARZO</t>
  </si>
  <si>
    <t>ABRIL</t>
  </si>
  <si>
    <t>MAYO</t>
  </si>
  <si>
    <t>JUNIO</t>
  </si>
  <si>
    <t>JULIO</t>
  </si>
  <si>
    <t>AGOSTO</t>
  </si>
  <si>
    <t>SEPTIEMBRE</t>
  </si>
  <si>
    <t>OCTUBRE</t>
  </si>
  <si>
    <t>NOVIEMBRE</t>
  </si>
  <si>
    <t>DICIEMBRE</t>
  </si>
  <si>
    <t>PROGRAMACIÓN PAGOS 2012</t>
  </si>
  <si>
    <t>TOTAL</t>
  </si>
  <si>
    <t>Autopista de la Montaña</t>
  </si>
  <si>
    <t>PROYECTO DE CONCESIÓN</t>
  </si>
  <si>
    <t>Nota: Según programación Plan de Acción (Recursos) 2012</t>
  </si>
  <si>
    <t>Otros recursos Ingreso Mínimo Garantizado</t>
  </si>
  <si>
    <t>Totales</t>
  </si>
  <si>
    <t xml:space="preserve">PROYECTO </t>
  </si>
  <si>
    <t>Rehabilitación de Vías Férreas a Nivel Nacional a traves del Sisteme de Concesiones</t>
  </si>
  <si>
    <t>Apoyo a la Gestión del Estado. Asesorias y Consultorias. Contratos de concesión</t>
  </si>
  <si>
    <t>Apoyo y dotación tecnico administrativo para el fortalecimiento institucional del INCO</t>
  </si>
  <si>
    <t>Apoyo estatal a los puertos a nivel nacional</t>
  </si>
  <si>
    <t>Oficina de Comunicaciones</t>
  </si>
  <si>
    <t>Promoción y publicidad SEA</t>
  </si>
  <si>
    <t>Apoyo SEA</t>
  </si>
  <si>
    <t>Apoyo Control Interno</t>
  </si>
  <si>
    <t>Apoyo Grupo Férreo</t>
  </si>
  <si>
    <t>Apoyo Grupo GPSA</t>
  </si>
  <si>
    <t>Apoyo Grupo Portuario</t>
  </si>
  <si>
    <t>Capacitación Control Interno</t>
  </si>
  <si>
    <t>Apoyo Grupo Carretero</t>
  </si>
  <si>
    <t>Apoyo SAF</t>
  </si>
  <si>
    <t>Apoyo SGC</t>
  </si>
  <si>
    <t>Apoyo Evaluación</t>
  </si>
  <si>
    <t>Capacitación Jurídica</t>
  </si>
  <si>
    <t>OTRAS ACTIVIDADES JURIDICA</t>
  </si>
  <si>
    <t xml:space="preserve">Gastos de Instalación y Arbitraje de la Agencia Nacional de Infraestructura - Tribunal de Arbitramento </t>
  </si>
  <si>
    <t>Pago Defensa dentro de Tribunales de Arbitramento</t>
  </si>
  <si>
    <t xml:space="preserve">Pago Gastos Judiciales Tribunal de Arbitramento </t>
  </si>
  <si>
    <t>Capacitación SAF</t>
  </si>
  <si>
    <t>Sistemas</t>
  </si>
  <si>
    <t>Nuevos contratistas SAF</t>
  </si>
  <si>
    <t>Nota: Programación de pagos de acuerdo a la información enviada por las dependencias en la programación del Plan de Acción 2012</t>
  </si>
  <si>
    <t>Apoyo Gerencia</t>
  </si>
  <si>
    <t>Apoyo Grupo Jurídico (externos)</t>
  </si>
  <si>
    <t>Apoyo Jurídico</t>
  </si>
  <si>
    <t>ACTIVIDAD</t>
  </si>
  <si>
    <t>Meta Año</t>
  </si>
  <si>
    <t>Revisión Informe Mensual interventoria de Pacifico</t>
  </si>
  <si>
    <t xml:space="preserve"> Informe mensual </t>
  </si>
  <si>
    <t>Revisión Informe Mensual interventoria  de Atlántico</t>
  </si>
  <si>
    <t>Tramo Sur -Red Férrea Atlántico- tramos desafectados.</t>
  </si>
  <si>
    <t>Km -mantenidos</t>
  </si>
  <si>
    <t>Tn-transportadas</t>
  </si>
  <si>
    <t>Actividad</t>
  </si>
  <si>
    <t>Informe</t>
  </si>
  <si>
    <t>Auditoria</t>
  </si>
  <si>
    <t>GRUPO INTERNO DE TRABAJO FERREO</t>
  </si>
  <si>
    <t>Informes</t>
  </si>
  <si>
    <t>GRUPO INTERNO DE TRABAJO PORTUARIO</t>
  </si>
  <si>
    <t>Taller para periodistas</t>
  </si>
  <si>
    <t>OFICINA DE COMUNICACIONES</t>
  </si>
  <si>
    <t>Convenio</t>
  </si>
  <si>
    <t>Revisión del Instructivo de Gestión Predial para proyectos concesionados</t>
  </si>
  <si>
    <t>Desarrollo de la gestión de control y seguimiento ambiental en los proyectos concesionados</t>
  </si>
  <si>
    <t>Desarrollo de la gestión de control y seguimiento social en los proyectos concesionados</t>
  </si>
  <si>
    <t>Desarrollo de la gestión de control y seguimiento predial en los proyectos concesionados</t>
  </si>
  <si>
    <t>PRESUPUESTO</t>
  </si>
  <si>
    <t>TESORERIA</t>
  </si>
  <si>
    <t>Carga masiva de extractos en el sistema de información SIIF Nación II</t>
  </si>
  <si>
    <t>Elaboración de Boletines de Tesorería</t>
  </si>
  <si>
    <t>Informes de seguimiento (Juan Gabriel Arias)</t>
  </si>
  <si>
    <t>CONTABILIDAD</t>
  </si>
  <si>
    <t xml:space="preserve">Reporte en el aplicativo CHIIP </t>
  </si>
  <si>
    <t>Cierre Contable del Año</t>
  </si>
  <si>
    <t>Cierre mensual y conciliación de cifras</t>
  </si>
  <si>
    <t>Comité técnico de sostenibilidad del sistema contabilidad pública</t>
  </si>
  <si>
    <t>Declaración de ingresos y patrimonio - DIAN</t>
  </si>
  <si>
    <t xml:space="preserve">Elaboración Estados Contables </t>
  </si>
  <si>
    <t>Elaboración medios magnéticos DIAN</t>
  </si>
  <si>
    <t>Elaboración medios magnéticos SHD</t>
  </si>
  <si>
    <t>Publicación información web</t>
  </si>
  <si>
    <t>Estrategia de backups</t>
  </si>
  <si>
    <t>ARCHIVO Y CORRESPONDENCIA</t>
  </si>
  <si>
    <t>Actualizar la tabla de retención Documental</t>
  </si>
  <si>
    <t>SERVICIOS GENERALES</t>
  </si>
  <si>
    <t>%</t>
  </si>
  <si>
    <t xml:space="preserve">Cambio de placas de inventarios de bienes </t>
  </si>
  <si>
    <t xml:space="preserve">Proceso de baja de bienes  </t>
  </si>
  <si>
    <t>TALENTO HUMANO</t>
  </si>
  <si>
    <t>1_Malla Vial del Meta</t>
  </si>
  <si>
    <t>Km</t>
  </si>
  <si>
    <t>2_Siberia El Vino Villeta</t>
  </si>
  <si>
    <t>Puente</t>
  </si>
  <si>
    <t>3_Santa Marta Paraguachón</t>
  </si>
  <si>
    <t>4_Bogotá Villavicencio</t>
  </si>
  <si>
    <t>5_Cartagena Barranquilla</t>
  </si>
  <si>
    <t>km</t>
  </si>
  <si>
    <t>Mantenimiento rutinario</t>
  </si>
  <si>
    <t>6_Desarrollo Vial del Norte de Bogotá - DEVINORTE</t>
  </si>
  <si>
    <t>7_Fontibón Facatativa Los Alpes</t>
  </si>
  <si>
    <t>8_Neiva Espinal Girardot</t>
  </si>
  <si>
    <t>Predios</t>
  </si>
  <si>
    <t>9_Desarrollo Vial del Oriente de Medellín -DEVIMED</t>
  </si>
  <si>
    <t>10_Armenia Pereira Manizales</t>
  </si>
  <si>
    <t>11_Malla Vial del Valle del Cauca y Cauca</t>
  </si>
  <si>
    <t>Rehabilitación</t>
  </si>
  <si>
    <t>Tramo Norte Red Férrea Atlántico</t>
  </si>
  <si>
    <t>eliminar</t>
  </si>
  <si>
    <t>Informes mensuales del plan de compras</t>
  </si>
  <si>
    <t>Informe de gestion de seguimiento a los contratos de concesión</t>
  </si>
  <si>
    <t>PLANEACION</t>
  </si>
  <si>
    <t>Informe de gestion de seguimiento a los proyectos a estructurar</t>
  </si>
  <si>
    <t>Revision de metodologias, politicas y normatividad de riesgos en cocnesiones</t>
  </si>
  <si>
    <t>Publicación de información presupuestal en la pagina WEB</t>
  </si>
  <si>
    <t xml:space="preserve">Apoyo a la Gestión de la VAF - Contratos de Prestación de Servicios </t>
  </si>
  <si>
    <t xml:space="preserve">Manual 3,0 Gobierno en línea Nivel Inicial </t>
  </si>
  <si>
    <t>Página web - diseño - Implementación</t>
  </si>
  <si>
    <t>Intranet</t>
  </si>
  <si>
    <t>Consolidación y virtualización de servidores</t>
  </si>
  <si>
    <t>Virtualizacion de estaciones de trabajo</t>
  </si>
  <si>
    <t>Informes de seguimiento</t>
  </si>
  <si>
    <t>Comités de Archivo</t>
  </si>
  <si>
    <t>Proceso de poblamiento de la planta de personal</t>
  </si>
  <si>
    <t>Red Férrea Pacifico</t>
  </si>
  <si>
    <t>Un</t>
  </si>
  <si>
    <t xml:space="preserve">Mantenimiento rutinario a los 82,4 km. Longitud desde Bogotá (Puente El Cortijo) (PR 145+000) hasta el Intercambiador vial de Guaduas - Villeta (PR 64+000) </t>
  </si>
  <si>
    <t>VICEPRESIDENCIA DE GESTION CONTRACTUAL</t>
  </si>
  <si>
    <t>VICEPRESIDENCIA DE ESTRUCTURACION Y ADJUDICACION</t>
  </si>
  <si>
    <t>GRUPO INTERNO DE TRABAJO CARRETERO</t>
  </si>
  <si>
    <t>VICEPRESIDENCIA JURIDICA</t>
  </si>
  <si>
    <t>VICEPRESIDENCIA DE PLANEACION, RIESGOS Y ENTORNO</t>
  </si>
  <si>
    <t>VICEPRESIDENCIA ADMINISTRATIVA Y FINANCIERA</t>
  </si>
  <si>
    <t>UNIDAD DE MEDIDA</t>
  </si>
  <si>
    <t>META AÑO</t>
  </si>
  <si>
    <t>Elaboración de informe de seguimiento a la ejecución presupuestal</t>
  </si>
  <si>
    <t>Realización de reuniones de seguimiento presupuestal</t>
  </si>
  <si>
    <t>Programación mensual del PAC</t>
  </si>
  <si>
    <t>Elaboración de boletines de tesoreria</t>
  </si>
  <si>
    <t>Plan</t>
  </si>
  <si>
    <t>OFICINA DE CONTROL INTERNO</t>
  </si>
  <si>
    <t>Meta</t>
  </si>
  <si>
    <t xml:space="preserve">Mantenimiento rutinario </t>
  </si>
  <si>
    <t>Adecuación de sede, muebles y enseres</t>
  </si>
  <si>
    <t>Socialización de proyectos</t>
  </si>
  <si>
    <t>Sistema de Información Geografico y de gestión institucional</t>
  </si>
  <si>
    <t>Digitalización archivo de gestión</t>
  </si>
  <si>
    <t>Apoyo misional</t>
  </si>
  <si>
    <t>113-600-125</t>
  </si>
  <si>
    <t>Mejoramiento Apoyo estatal para los nuevos Proyectos de Concesión</t>
  </si>
  <si>
    <t>113-600-129</t>
  </si>
  <si>
    <t>Mejoramiento, Mantenimiento de la Concesión Ruta Caribe, municipio de Barranquilla, departamento del Atlántico</t>
  </si>
  <si>
    <t>113-600-130</t>
  </si>
  <si>
    <t>Mejoramiento, Mantenimiento Concesión Córdoba - Sucre</t>
  </si>
  <si>
    <t>113-600-131</t>
  </si>
  <si>
    <t>113-600-132</t>
  </si>
  <si>
    <t>Mejoramiento, mantenimiento de la  Concesión Cartagena - Barranquilla</t>
  </si>
  <si>
    <t>113-601-005</t>
  </si>
  <si>
    <t>113-601-003</t>
  </si>
  <si>
    <t>Mejoramiento Autopista Bogotá - Villavicencio</t>
  </si>
  <si>
    <t>Mejoramiento Transversal de Las Américas</t>
  </si>
  <si>
    <t>113-601-006</t>
  </si>
  <si>
    <t>530-600- 003</t>
  </si>
  <si>
    <t>Apoyo a la gestión del Estado, obras complementarias y compra de predios. Contratos de Concesión</t>
  </si>
  <si>
    <t>113-605-007</t>
  </si>
  <si>
    <t>113-607-001</t>
  </si>
  <si>
    <t>520-600-002</t>
  </si>
  <si>
    <t>Mantenimiento Rutinario</t>
  </si>
  <si>
    <t>Observaciones</t>
  </si>
  <si>
    <t>Puentes peatonales</t>
  </si>
  <si>
    <t>Puentes vehiculares</t>
  </si>
  <si>
    <t>Obras complementarias</t>
  </si>
  <si>
    <t>Proyecto</t>
  </si>
  <si>
    <t>Total</t>
  </si>
  <si>
    <t>Marzo</t>
  </si>
  <si>
    <t>Junio</t>
  </si>
  <si>
    <t>Diciembre</t>
  </si>
  <si>
    <t>Bogotá - Villavicencio</t>
  </si>
  <si>
    <t>Zona Metropolitana de Bucaramanga</t>
  </si>
  <si>
    <t>Bosa - Granada - Girardot</t>
  </si>
  <si>
    <t>Nación</t>
  </si>
  <si>
    <t>Propios</t>
  </si>
  <si>
    <t>Rubro presupuestal</t>
  </si>
  <si>
    <t>Apropiación Presupuestal</t>
  </si>
  <si>
    <t>Tipo Recursos</t>
  </si>
  <si>
    <t>Enero</t>
  </si>
  <si>
    <t>Febrero</t>
  </si>
  <si>
    <t>Abril</t>
  </si>
  <si>
    <t>Mayo</t>
  </si>
  <si>
    <t>Julio</t>
  </si>
  <si>
    <t>Agosto</t>
  </si>
  <si>
    <t>Septiembre</t>
  </si>
  <si>
    <t>Octubre</t>
  </si>
  <si>
    <t>Noviembre</t>
  </si>
  <si>
    <t>VICEPRESIDENCIA DE ESTRUCTURACIÓN Y ADJUDICACIÓN</t>
  </si>
  <si>
    <t>VICEPRESIDENCIA DE PLANEACIÓN, RIESGOS Y ENTORNO</t>
  </si>
  <si>
    <t>VICEPRESIDENCIA JURÍDICA</t>
  </si>
  <si>
    <t>Trim 1</t>
  </si>
  <si>
    <t>Trim 2</t>
  </si>
  <si>
    <t>Trim 3</t>
  </si>
  <si>
    <t>Trim 4</t>
  </si>
  <si>
    <t>Ene</t>
  </si>
  <si>
    <t>Feb</t>
  </si>
  <si>
    <t>Mar</t>
  </si>
  <si>
    <t>Abr</t>
  </si>
  <si>
    <t>May</t>
  </si>
  <si>
    <t>Jun</t>
  </si>
  <si>
    <t>Jul</t>
  </si>
  <si>
    <t>Ago</t>
  </si>
  <si>
    <t>Sep</t>
  </si>
  <si>
    <t>Oct</t>
  </si>
  <si>
    <t>Nov</t>
  </si>
  <si>
    <t>Dic</t>
  </si>
  <si>
    <t>GRUPO INTERNO DE TRABAJO FÉRREO</t>
  </si>
  <si>
    <t>AGENCIA NACIONAL DE INFRAESTRUCTURA</t>
  </si>
  <si>
    <t>Unidad de Medida</t>
  </si>
  <si>
    <t xml:space="preserve">                              OFICINA CONTROL INTERNO</t>
  </si>
  <si>
    <t xml:space="preserve">                              OFICINA DE COMUNICACIONES</t>
  </si>
  <si>
    <t>Mantenimiento rutinario y operación del proyectos. Vías (Villavicencio - Granada; Villavicencio - Puerto López; Villavicencio - Cumaral)</t>
  </si>
  <si>
    <t>Nación / Propios</t>
  </si>
  <si>
    <t>520-600-001</t>
  </si>
  <si>
    <t>Rehabilitación de Vías Férreas a Nivel Nacional a traves del Sistema de Concesiones</t>
  </si>
  <si>
    <t>Santa Marta - Riohacha - Paraguachon</t>
  </si>
  <si>
    <t>Cartagena - Barranquilla</t>
  </si>
  <si>
    <t>Zipaquira - Palenque</t>
  </si>
  <si>
    <t>Briceño - Tunja - Sogamoso</t>
  </si>
  <si>
    <t>Pereira - La Victoria</t>
  </si>
  <si>
    <t>Cordoba - Sucre</t>
  </si>
  <si>
    <t>113-600-134</t>
  </si>
  <si>
    <t>Mejoramiento Apoyo estatal Proyecto de Concesión Ruta del Sol Sector I Nacional</t>
  </si>
  <si>
    <t>113-600-135</t>
  </si>
  <si>
    <t>Mejoramiento Apoyo estatal Proyecto de Concesión Ruta del Sol Sector III Nacional</t>
  </si>
  <si>
    <t>113-600-136</t>
  </si>
  <si>
    <t>Mejoramiento Apoyo estatal Proyecto de Concesión Ruta del Sol Sector II Nacional</t>
  </si>
  <si>
    <t>113-600-137</t>
  </si>
  <si>
    <t>Rehabilitación y mantenimiento del corredor Zipaquira - Bucaramanga (Palenque) y Tunja - Villa Pinzón</t>
  </si>
  <si>
    <t>113-600-138</t>
  </si>
  <si>
    <t>Mantenimiento al proyecto de concesión Loboguerrero - Buga, Valle del Cauca</t>
  </si>
  <si>
    <t>Mejoramiento Autopista de La Montaña, Región Nacional. Previo Concepto DNP</t>
  </si>
  <si>
    <t>RAW - Grupo Interno de Trabajo de Planeación</t>
  </si>
  <si>
    <t>Visitas de supervisión</t>
  </si>
  <si>
    <t>Revisión cumplimiento plan de inversiones</t>
  </si>
  <si>
    <t xml:space="preserve">PLAN DE INFORMES DE LEY - PIL </t>
  </si>
  <si>
    <t xml:space="preserve">PLAN DE ENLACE CON ENTES DE CONTROL - PEEC </t>
  </si>
  <si>
    <t>PLAN DE EVALUACION INDEPENDIENTE - PEI</t>
  </si>
  <si>
    <t>Auditoría</t>
  </si>
  <si>
    <t xml:space="preserve">PLAN DE FOMENTO DE CULTURA - PFC </t>
  </si>
  <si>
    <t>PLAN DE  VALORACIÓN Y ADMINISTRACIÓN DE RIESGOS - PVAR</t>
  </si>
  <si>
    <t>Rendiciones de Cuentas de la Agencia</t>
  </si>
  <si>
    <t>Realización de WEBCAM con temas de la Agencia</t>
  </si>
  <si>
    <t>Conformación archivo visual de las concesiones</t>
  </si>
  <si>
    <t>Participación Congreso CCI</t>
  </si>
  <si>
    <t>Rendición de cuentas sectorial</t>
  </si>
  <si>
    <t>Encuentro con comunicadores de concesiones</t>
  </si>
  <si>
    <t>Participación en feria de Puertos</t>
  </si>
  <si>
    <t>Evento</t>
  </si>
  <si>
    <t>Archivo</t>
  </si>
  <si>
    <t>Taller</t>
  </si>
  <si>
    <t>Construcción de Bodega para Archivo</t>
  </si>
  <si>
    <t>Bodega construida</t>
  </si>
  <si>
    <t>Programa SENDEROS Estudiantes en práctica</t>
  </si>
  <si>
    <t>Estudiantes vinculados</t>
  </si>
  <si>
    <t>Realizar inventario de Bienes</t>
  </si>
  <si>
    <t>Inventario</t>
  </si>
  <si>
    <t>Cambio de placas inventario de bienes</t>
  </si>
  <si>
    <t>Bienes identificados</t>
  </si>
  <si>
    <t>Planta ocupada</t>
  </si>
  <si>
    <t>Convenio CNSC- OPEC</t>
  </si>
  <si>
    <t>Actualización de la Tabla de Retención Documental a todas las dependicias</t>
  </si>
  <si>
    <t>TDR</t>
  </si>
  <si>
    <t>Boletín</t>
  </si>
  <si>
    <t>Carga en el sistema</t>
  </si>
  <si>
    <t>Control de la ejecución presupuestal: 
- ingresos 
- reservas
- Gastos</t>
  </si>
  <si>
    <t>Ejecución</t>
  </si>
  <si>
    <t>Construcción segunda calzada</t>
  </si>
  <si>
    <t>12_Briceño Tunja Sogamoso</t>
  </si>
  <si>
    <t>13_Bosa Granada Girardot</t>
  </si>
  <si>
    <t>14_Pereira La Victoria</t>
  </si>
  <si>
    <t>15_Zona Metropolitana de Bucaramanga</t>
  </si>
  <si>
    <t>16_Rumichaca Pasto Chachagûí</t>
  </si>
  <si>
    <t>17_Córdoba Sucre</t>
  </si>
  <si>
    <t>18_Área Metropolitana de Cúcuta</t>
  </si>
  <si>
    <t>19_Ruta Caribe</t>
  </si>
  <si>
    <t>20_Girardot Ibagué Cajamarca</t>
  </si>
  <si>
    <t>21_Ruta del Sol 1</t>
  </si>
  <si>
    <t>22_Ruta del Sol 2</t>
  </si>
  <si>
    <t>23_Ruta del Sol 3</t>
  </si>
  <si>
    <t>24_Transversal de las Américas</t>
  </si>
  <si>
    <t>Informe de Seguimiento</t>
  </si>
  <si>
    <t>Construccción puentes vehiculares</t>
  </si>
  <si>
    <t>Temas ambientales</t>
  </si>
  <si>
    <t>Otros</t>
  </si>
  <si>
    <t>Mejoramiento Concesión Armenia - Pereira - Manizales</t>
  </si>
  <si>
    <t>Suministro pasajes aéreos en rutas nacionales y/o internacionales, para el desplazamiento de los funcionarios que así lo requieran</t>
  </si>
  <si>
    <t>Reorganizar archivos de comunicaciones oficiales  que fueron entregados por el INVIAS y hasta el 31 de octubre del año 2009 de contratos de concesión y de interventoria eliminar dupliados, elaborar la hoja de control y digitalizar las carpetas para consulta</t>
  </si>
  <si>
    <t>Inventariar y almacenar adecuadamente 90,000 planos</t>
  </si>
  <si>
    <t xml:space="preserve"> Microfilmación y digitalización de libros de tesorería, contabilidad y presupuesto.</t>
  </si>
  <si>
    <t xml:space="preserve">Contrar con un servicio de bodegaje para el archivo </t>
  </si>
  <si>
    <t>520-600-003</t>
  </si>
  <si>
    <t>Implementación del Sistema Integrado de Gestión y Control, Agencia Nacional de Infraestructura</t>
  </si>
  <si>
    <t>520-608-001</t>
  </si>
  <si>
    <t>Apoyo a la Gestión del estado para la supervisión de la infraestructura aeroportuaria a nivel nacional</t>
  </si>
  <si>
    <t>223-600-001</t>
  </si>
  <si>
    <t>Fortalecimiento de la Gestión funcional con tecnologías de la información y comunicaciones de la Agencia Nacional de Infraestructura</t>
  </si>
  <si>
    <t>Adquisición de las licencias de Office 365 y Project Online para trabajo en la nube</t>
  </si>
  <si>
    <t>Servicio de soporte a usuarios finales y a los sistemas de la Agencia (Mesa de ayuda - Niveles 1, 2 y 3)</t>
  </si>
  <si>
    <t xml:space="preserve">Adquisición del Hardware necesario para ampliar el espacio de almacenamiento corporativo para todos los servidores de la ANI, y respalda los sistemas que operan en la Agencia. </t>
  </si>
  <si>
    <t>Contratar el  servicio de asesoría técnica para optimizar el uso de la infraestructura TIC de la Agencia</t>
  </si>
  <si>
    <t>Adquisición del Hardware que fortalece el esquema de seguridad perimetral de la ANI.</t>
  </si>
  <si>
    <t xml:space="preserve">Implementación y puesta en marcha de la Fase 2 del Sistema de Información de Seguimiento y Control de los proyectos de la ANI. </t>
  </si>
  <si>
    <t>Fortalecimiento de las capacidades del equipo humano de la Gerencia de Sistemas de Información y Tecnología.</t>
  </si>
  <si>
    <t>PROGRAMACIÓN PAGOS 2014</t>
  </si>
  <si>
    <t>PLAN DE ACCION 2014</t>
  </si>
  <si>
    <t xml:space="preserve">                                             PROGRAMACION DE ACTIVIDADES PLAN DE ACCION 2014</t>
  </si>
  <si>
    <t>Construcción Rompeolas</t>
  </si>
  <si>
    <t>Global</t>
  </si>
  <si>
    <t xml:space="preserve">Construcción Muro </t>
  </si>
  <si>
    <t>Km mantenidos mes</t>
  </si>
  <si>
    <t>Construcción Puentes vehiculares</t>
  </si>
  <si>
    <t xml:space="preserve">Construcción Tuneles </t>
  </si>
  <si>
    <t>Tunel</t>
  </si>
  <si>
    <t>Terminación anillo vial de Crespo</t>
  </si>
  <si>
    <t xml:space="preserve">Tramo 4  K 88+060 y el K 98+060 (segunda calzada) entrada Puerto Colombia. Sector Atlántico
</t>
  </si>
  <si>
    <t>Túnel (1068.59  mt)</t>
  </si>
  <si>
    <t>Mantenimiento rutinario (origen destino)</t>
  </si>
  <si>
    <t xml:space="preserve">Unidad </t>
  </si>
  <si>
    <t xml:space="preserve">Km mensuales </t>
  </si>
  <si>
    <t xml:space="preserve">Intersección T de Portachuelo </t>
  </si>
  <si>
    <t>Mantenimiento periódico</t>
  </si>
  <si>
    <t>Unidad</t>
  </si>
  <si>
    <t xml:space="preserve">Construcción calzada sencilla (Variante Guamal) </t>
  </si>
  <si>
    <t xml:space="preserve">Km construidos </t>
  </si>
  <si>
    <t>Km mantenidos mensualmente</t>
  </si>
  <si>
    <t xml:space="preserve">Km mantenidos </t>
  </si>
  <si>
    <t xml:space="preserve">Mantenimiento periódico </t>
  </si>
  <si>
    <t>KM</t>
  </si>
  <si>
    <t>UN</t>
  </si>
  <si>
    <t>Licencia ambiental</t>
  </si>
  <si>
    <t>Otrosi</t>
  </si>
  <si>
    <t>Construcción de calzada sencilla</t>
  </si>
  <si>
    <t>Puente peatonal SENA</t>
  </si>
  <si>
    <t>Licencias ambientales</t>
  </si>
  <si>
    <t>Otrosi Modificatorio desafectación Tramos 1 y 7</t>
  </si>
  <si>
    <t>Otro Sí Transversal del Sisga</t>
  </si>
  <si>
    <t>Otro sí</t>
  </si>
  <si>
    <t>Mantenimiento Rutinario (Corredor BTS y Transversal del Sisga)</t>
  </si>
  <si>
    <t xml:space="preserve">Adquisición predial faltante proyecto BTS </t>
  </si>
  <si>
    <t>Terminación Construcción DC Trayecto 9 - k72+720 a k72+820</t>
  </si>
  <si>
    <t>Terminación Construcción INTERSECCION VENTAQUEMADA Trayecto 9 - k76+250 a k76+320</t>
  </si>
  <si>
    <t>gl</t>
  </si>
  <si>
    <t>Terminación Construcción DC Trayecto 2 - k7+750 a k8+620</t>
  </si>
  <si>
    <t>Trayecto 15 - SC - k147+620 a k149+720 (Paipa hacia Duitama)</t>
  </si>
  <si>
    <t>Trayecto 15 - SC - k146+172 a k147+120 (Paipa)</t>
  </si>
  <si>
    <t>Trayecto 14 - SC - Mortiñal - Paipa - k145+930 a k146+170</t>
  </si>
  <si>
    <t>Trayecto 17 - RE - La "ye" Tibasosa - k169+080 a k169+180</t>
  </si>
  <si>
    <t>Trayecto 17 - RE - La "ye" Tibasosa - k163+050 a k163+300</t>
  </si>
  <si>
    <t>Otro sí Firmado</t>
  </si>
  <si>
    <t>Se envio el acuerdo en la construccion del Tanque y el pago de mejoras a la Alcaldia, sin embargo donde se restituye el tanque es de propiedad de un interdicto y se realizo un acuerdo para que el juez de familia permita la venta del lote, esta situacion esta en cabeza de la Gerencia de Defensa Judicial.</t>
  </si>
  <si>
    <t>Ya se realizaron los  Avaluos por parte del IGAC y estamos a la espera del cuadernillo, adicionalmente los propietarios aceptan el valor del avaluo si es tomado por el IGAC.</t>
  </si>
  <si>
    <t>Para cumplir la meta 2014 se tienen dos problemas prediales: el de la señora Tomasa Tiusaba y el predio de Lussan los cuales se esta en conversaciones para llegar a enajenacion voluntaria, aclarando que el de Lussan se encuentra en Expropiacion y el de la señora Tomasa Tiusaba se esta actualizando la Ficha Socioeconomica por parte de la Gerencia Socio Ambiental.</t>
  </si>
  <si>
    <t>Ya se entregaron los predios pertenecientes de Aceros Boyaca, esta en construccion este tramo y se esta construyendo el retorno No 2. en la Ye de Corinto Paipa</t>
  </si>
  <si>
    <t>Se encuentran tres predios en negociacion voluntaria los predios del retorno 1 que son de la estacion de servicio,  ya se acepto la oferta formal de compra y estamos a la espera de la entrega del predio que esta para el mes de enero de 2014, se esta realizando el plan de abandono.</t>
  </si>
  <si>
    <t>La arrocera - Tibasosa - Sogamoso. Predios T17-001 ( entregado) - T17-007 y T17 - 121.</t>
  </si>
  <si>
    <t xml:space="preserve">Predios en expropiacion para la rectificacion de la Ye </t>
  </si>
  <si>
    <t>Km mes</t>
  </si>
  <si>
    <t xml:space="preserve">Km mes </t>
  </si>
  <si>
    <t>Expropiación predio</t>
  </si>
  <si>
    <t>GL</t>
  </si>
  <si>
    <t>Gestión Predial Tramo 6</t>
  </si>
  <si>
    <t>Gestión Predial Tramo 7</t>
  </si>
  <si>
    <t>Adquisición predios RPCHA</t>
  </si>
  <si>
    <t>Predios en expropiación</t>
  </si>
  <si>
    <t xml:space="preserve">Predios </t>
  </si>
  <si>
    <t>Licencia ambiental RPCHA</t>
  </si>
  <si>
    <t>Retorno trayecto 6.1 - 6.2</t>
  </si>
  <si>
    <t>Acuerdo conciliatorio para presental al tribunal RPCHA</t>
  </si>
  <si>
    <t>Acuerdo conciliatorio</t>
  </si>
  <si>
    <t>Otro sí desafectación traycetos 1, 2  y 3 RPCHA</t>
  </si>
  <si>
    <t>Ejecución de Obras</t>
  </si>
  <si>
    <t>Construcción Variante Oriental de Sincelejo (calzada sencilla)</t>
  </si>
  <si>
    <t>Obtención de Licencias Ambientales</t>
  </si>
  <si>
    <t>Segunda calzada La Yé - Sahagún</t>
  </si>
  <si>
    <t>Segunda calzada Sincelejo - Sampués</t>
  </si>
  <si>
    <t>Segunda calzada Sincelejo - Toluviejo</t>
  </si>
  <si>
    <t>Paralela a la circunvalar de Monteria</t>
  </si>
  <si>
    <t>Variante Oriental de Sincelejo (calzada sencilla)</t>
  </si>
  <si>
    <t>Intersección a desnivel T del Aeropuerto</t>
  </si>
  <si>
    <t>Adqusición de predios en Expropiación</t>
  </si>
  <si>
    <t>La adquisición predial para construcción de las segundas calzadas La Yé - Sahagún, Sincelejo - Sampués y Sincelejo - Toluviejo, depende de la obtención de las Licencias Ambientales que estan en trámite ante la ANLA.</t>
  </si>
  <si>
    <t>Adquisición Predial</t>
  </si>
  <si>
    <t>El logro de las metas de construcción de las segundas calzadas La Yé - Sahagún, Sincelejo - Sampués y Sincelejo - Toluviejo, depende de la obtención de las Licencias Ambientales que estan en trámite ante la ANLA.</t>
  </si>
  <si>
    <t>Construcción Segunda calzada Sincelejo - Sampués</t>
  </si>
  <si>
    <t>Construcción Segunda calzada Sincelejo - Toluviejo</t>
  </si>
  <si>
    <t>Con la firma del Otrosí No.6 al Contrato de Concesión No.002 de 2007, proyecto Córdoba - Sucre, la paralela a la circunvalar de Monteria y su segunda calzada pueden sumar como meta en doble calzada.</t>
  </si>
  <si>
    <t>La intersección T del Aeropuerto es una unidad, por lo tanto no aporta en kilométros y se debe medir en % de obra ejecutada.</t>
  </si>
  <si>
    <t>Intersección a desnivel T del Aeropuerto (Puente)</t>
  </si>
  <si>
    <t>Construcción Segunda calzada paralela a la circunvalar de Monteria</t>
  </si>
  <si>
    <t>Construcción Segunda calzada La Yé - Sahagún</t>
  </si>
  <si>
    <t xml:space="preserve">Un </t>
  </si>
  <si>
    <t>T1: Segunda Calzada Cartagena-Turbaco - Arjona</t>
  </si>
  <si>
    <t>km CS</t>
  </si>
  <si>
    <t>T8: Adicional 1 Barranquilla-Cruce vía Caracolí Malambo</t>
  </si>
  <si>
    <t>Adicional 2 Gambote-Variante Mamonal ( Incluye retornos)</t>
  </si>
  <si>
    <t>Adicional 2 Variante Cartagena ( Incluye Retornos)</t>
  </si>
  <si>
    <t>Adquisición predios Predios Trayecto 1</t>
  </si>
  <si>
    <t>Predios adquiridos</t>
  </si>
  <si>
    <t>Modificacion licencia Trayecto 1 Traslado Puentes Sincerin</t>
  </si>
  <si>
    <t>Modificacion licencia</t>
  </si>
  <si>
    <t>Otrosi traslado puentes peatonales</t>
  </si>
  <si>
    <t>Otrosí suscrito</t>
  </si>
  <si>
    <t>Puente vehicular Arroyo Grande T4</t>
  </si>
  <si>
    <t>Puentes construidos</t>
  </si>
  <si>
    <t>Manejo juridico vendedores ambulantes</t>
  </si>
  <si>
    <t>Concepto</t>
  </si>
  <si>
    <t>Construcción viaducto (600 mts)</t>
  </si>
  <si>
    <t>Construcción tunel (880 mts)</t>
  </si>
  <si>
    <t xml:space="preserve">Construcción Calzada Sencilla </t>
  </si>
  <si>
    <t>Consultoría Sociedad Colombiana de Ingenieros - Tramo 1</t>
  </si>
  <si>
    <t>Estudios y diseños Fase 2 Tramo 1</t>
  </si>
  <si>
    <t>Estudio</t>
  </si>
  <si>
    <t>MEJORAMIENTO/REHABILITACION</t>
  </si>
  <si>
    <t>Tramo 2</t>
  </si>
  <si>
    <t>Tramo 6</t>
  </si>
  <si>
    <t>Tramo 7</t>
  </si>
  <si>
    <t>CONSTRUCCION</t>
  </si>
  <si>
    <t>OBTENCION DE LICENCIAS AMBIENTALES</t>
  </si>
  <si>
    <t>Tramo 1+2B</t>
  </si>
  <si>
    <t>ADQUISICION DE PREDIOS</t>
  </si>
  <si>
    <t>Construcción segunda calzada (Turbo Apartado)</t>
  </si>
  <si>
    <t>Km construidos</t>
  </si>
  <si>
    <t>Rehabilitacion y/o mejoramiento calzada  existente</t>
  </si>
  <si>
    <t xml:space="preserve">Km rehabilitados </t>
  </si>
  <si>
    <t>Calzada sencilla</t>
  </si>
  <si>
    <t>DOBLE CALZADA</t>
  </si>
  <si>
    <t>SC Trayecto 5B</t>
  </si>
  <si>
    <t>SC Trayecto 5F</t>
  </si>
  <si>
    <t>SC Trayecto 7B1</t>
  </si>
  <si>
    <t>SC Trayecto 11A</t>
  </si>
  <si>
    <t>PUENTES PEATONALES</t>
  </si>
  <si>
    <t>San Mateo</t>
  </si>
  <si>
    <t>Carrera Séptima</t>
  </si>
  <si>
    <t>San Humberto</t>
  </si>
  <si>
    <t>San Raimundo</t>
  </si>
  <si>
    <t>Balcones del Bosque</t>
  </si>
  <si>
    <t>Templo Krishna</t>
  </si>
  <si>
    <t>El Vergel</t>
  </si>
  <si>
    <t>Azafranal - Divino Niño</t>
  </si>
  <si>
    <t>La 22</t>
  </si>
  <si>
    <t>Santa Lucía</t>
  </si>
  <si>
    <t>Yayatá</t>
  </si>
  <si>
    <t>Tibacuy</t>
  </si>
  <si>
    <t>Bosachoque</t>
  </si>
  <si>
    <t>Cucharal</t>
  </si>
  <si>
    <t>Cutucumay</t>
  </si>
  <si>
    <t>Divino Niño</t>
  </si>
  <si>
    <t>Luis Carlos Galán</t>
  </si>
  <si>
    <t>Boquerón</t>
  </si>
  <si>
    <t>La Esmeralda</t>
  </si>
  <si>
    <t>El Paso</t>
  </si>
  <si>
    <t>Los Cobos</t>
  </si>
  <si>
    <t>José María Cordoba</t>
  </si>
  <si>
    <t>PASAGANADOS</t>
  </si>
  <si>
    <t>San José</t>
  </si>
  <si>
    <t>Granada</t>
  </si>
  <si>
    <t>El Recreo</t>
  </si>
  <si>
    <t>Subía Central</t>
  </si>
  <si>
    <t>Quebrada Honda</t>
  </si>
  <si>
    <t>El Tambo</t>
  </si>
  <si>
    <t>PREDIOS</t>
  </si>
  <si>
    <t>Predios por Negociar</t>
  </si>
  <si>
    <t xml:space="preserve">Predios en Expropiación </t>
  </si>
  <si>
    <t>Predios por Adquirir</t>
  </si>
  <si>
    <t>interferencia predial</t>
  </si>
  <si>
    <t>Construcción Segunda Calzada</t>
  </si>
  <si>
    <t>GRUPO INTERNO DE TRABAJO AEROPORTUARIO</t>
  </si>
  <si>
    <t>Informes y piezas de estrategia y acción</t>
  </si>
  <si>
    <t>Piezas audiovisuales y comunicativas</t>
  </si>
  <si>
    <t>Encuesta</t>
  </si>
  <si>
    <t>Eventos de inauguraciones de obras y audiencias</t>
  </si>
  <si>
    <t>Divulgación en evento deportivo de alcance nacional</t>
  </si>
  <si>
    <t>Publicación de información de la Agencia en separatas o medios especializados</t>
  </si>
  <si>
    <t>Publicación</t>
  </si>
  <si>
    <t>Elaboración de informes y piezas estratégicas y de acción para la  gestión de la Agencia</t>
  </si>
  <si>
    <t>Elaboración de piezas comunicativas de la Agencia</t>
  </si>
  <si>
    <t>Realizar el monitoreo a los medios de comunicación</t>
  </si>
  <si>
    <t>Realizar encuesta de percepción de la Agencia</t>
  </si>
  <si>
    <t>Realización de una campaña de piezas audiovisuales y de comunicación en redes sociales</t>
  </si>
  <si>
    <t xml:space="preserve">Piezas  </t>
  </si>
  <si>
    <t>Realización de eventos de rendición de cuentas</t>
  </si>
  <si>
    <t>Participación en ferias del sector</t>
  </si>
  <si>
    <t>Realizar 47 visitas de auditoría especial que incluyen seguimiento al cumplimiento del plan de mejoramiento, para el 2014.</t>
  </si>
  <si>
    <t>Ajustar  los 4  documentos para la aplicación de la Matriz de evaluación de desempeño (MED)</t>
  </si>
  <si>
    <t>Documentos ajustados</t>
  </si>
  <si>
    <t xml:space="preserve">Estructurar y otorgar el Premio Nacional de Interventorías-concesiones.
</t>
  </si>
  <si>
    <t>Premio Otorgado</t>
  </si>
  <si>
    <t>Realizar 2 informes al año de la auditoría regular y los que solicite la CGR de las auditorias especiales.</t>
  </si>
  <si>
    <t xml:space="preserve">Realizar 2 informes al año del  seguimiento a la eficaz respuesta a las solicitudes realizadas por los entes de control.
</t>
  </si>
  <si>
    <t>Realizar 105 auditorías independientes.</t>
  </si>
  <si>
    <t xml:space="preserve">Emitir  43 boletines fomentando la cultura de autocontrol al interior de la ANI. </t>
  </si>
  <si>
    <t>Boletin</t>
  </si>
  <si>
    <t>Realizar  2 capacitaciones para fortalecer la cultura de AUTOCONTROL al interior de la ANI.</t>
  </si>
  <si>
    <t>Capacitacion</t>
  </si>
  <si>
    <t>Rehabilitación calzada existente</t>
  </si>
  <si>
    <t>Foco Estratégico</t>
  </si>
  <si>
    <t>Objetivo</t>
  </si>
  <si>
    <t>3. Generar confianza en ciudadanos, estado, inversionistas, y usuarios de la infraestructura.</t>
  </si>
  <si>
    <t>3.3. Desarrollar estrategias y procesos efectivos de interacción y gestión de trámites con otras entidades públicas.</t>
  </si>
  <si>
    <t>Elaborar el Anteproyecto de Presupuesto de Gastos de Funcionamiento de acuerdo con la información suministrada por cada dependencia de la entidad y remitirla a la Vicepresidencia de Planeación</t>
  </si>
  <si>
    <t>Anteproyecto</t>
  </si>
  <si>
    <t>Control de la ejecución presupuestal de gastos a través de la expedición de Certificados de Disponibilidad Presupuestal, Registros Presupuestales y revisión de pagos (registrados por el Área de Tesorería), los cuales se reflejan cada mes en el informe de Ejecución Presupuestal</t>
  </si>
  <si>
    <t>Porcentaje de Ejecución con respecto a compromisos</t>
  </si>
  <si>
    <t>Realizar mensualmente la programación del Programa Anual de Caja PAC en el sistema de información del Ministerio de Hacienda y Crédito Público</t>
  </si>
  <si>
    <t>Reporte</t>
  </si>
  <si>
    <t>3.4. Desarrollar y gestionar proyectos que optimicen los recursos públicos.</t>
  </si>
  <si>
    <t>Realizar aplicación de la tabla de retención Documental (TRD) en todas las dependencias de la Entidad</t>
  </si>
  <si>
    <t>TRD aplicada</t>
  </si>
  <si>
    <t>Ampliación sede oficinas</t>
  </si>
  <si>
    <t xml:space="preserve">Sede </t>
  </si>
  <si>
    <t>4. Consolidar equipos de trabajo efectivos y comprometidos con el desarrollo de la institución</t>
  </si>
  <si>
    <t>4.2. Conformar equipos de trabajo alineados a la planeación estratégica y su plan de trabajo acordado</t>
  </si>
  <si>
    <t>Continuar apoyo programas del SENA, Ministerio de Trabajo  y Presidencia</t>
  </si>
  <si>
    <t>4.1. Desarrollar e implementar estrategias y mecanismos de trabajo en equipo.</t>
  </si>
  <si>
    <t xml:space="preserve"> Diseñar PIC de acuerdo con necesidades de la entidad</t>
  </si>
  <si>
    <t>PIC diseñado</t>
  </si>
  <si>
    <t>Optimización Procesos de Selección</t>
  </si>
  <si>
    <t>Proceso</t>
  </si>
  <si>
    <t>Control Interno Disciplinario y Atención a Ciudadano</t>
  </si>
  <si>
    <t>3.5. Desarrollar herramientas para divulgación oportuna de información confiable y relevante</t>
  </si>
  <si>
    <t>Afianzar la cultura del servicio al ciudadano al interior de la entidad /Difusión y socializacion</t>
  </si>
  <si>
    <t>Piezas comunicativas</t>
  </si>
  <si>
    <t>Fortalecimiento de la articulación interinstitucional del Sector</t>
  </si>
  <si>
    <t>Reuniones</t>
  </si>
  <si>
    <t>2. Gestionar la construcción oportuna de infraestructura de los contratos existentes que genere competitividad y empleo</t>
  </si>
  <si>
    <t>2.2. Terminar en tiempo y calidad las obras y planes de inversión programados (incluye que se mantengan el ritmo de construcción de segunda calzada)</t>
  </si>
  <si>
    <t>1. Desarrollo de infraestructura de transporte generadora de competitividad y empleo mediante adjudicación de nuevos proyectos APP por $50 billones</t>
  </si>
  <si>
    <t>Estructurar un portafolio ambicioso de iniciativas públicas en proyectos de carreteras, Ferreo, Aeroportuario y Portuario.</t>
  </si>
  <si>
    <t>Tramo 2 Segunda Calzada</t>
  </si>
  <si>
    <t>Tramo 6 Segunda Calzada</t>
  </si>
  <si>
    <t>Tramo7 Segunda Calzada</t>
  </si>
  <si>
    <t>Tramo 1 Calzada Sencilla</t>
  </si>
  <si>
    <t>Tramo 2 Calzada Sencilla</t>
  </si>
  <si>
    <t>Tramo 3 Calzada Sencilla</t>
  </si>
  <si>
    <t>Tramo 6 Calzada Sencilla</t>
  </si>
  <si>
    <t>Tramo 7 Calzada Sencilla</t>
  </si>
  <si>
    <t>Tramo 8 Calzada Sencilla</t>
  </si>
  <si>
    <t>Tuneles</t>
  </si>
  <si>
    <t>Licencias Ambientales</t>
  </si>
  <si>
    <t xml:space="preserve">Implementación del mejoramiento continuo </t>
  </si>
  <si>
    <t>Realización de la Pre-auditoria del SGC</t>
  </si>
  <si>
    <t>Realización Auditoria del SGC</t>
  </si>
  <si>
    <t>Adquisición material de apoyo SGC</t>
  </si>
  <si>
    <t>Implementación del Balanced Score Card y herramienta</t>
  </si>
  <si>
    <t>Adquisición de un software de calidad</t>
  </si>
  <si>
    <t>Interventoría Contrato de Concesión - Nororiente</t>
  </si>
  <si>
    <t>Valoración de los deltas de Concesiones Aeroportuarias</t>
  </si>
  <si>
    <t>Informe de la Gerencia de Proyectos Aeroportuarios</t>
  </si>
  <si>
    <t>2.4. Incorporar las interventorías a los fines esenciales de la Agencia Nacional de Infraestructura-ANI.</t>
  </si>
  <si>
    <t>La Interventoría deberá garantizar la correcta ejecución de las obligaciones del concesionario durante el Contrato de Concesión, incluyendo las siguientes etapas, sin limitarse a ellas: apoyo al proceso de subrogación Aerocivil-ANI,  las obras de modernización y expansión del Aeropuerto, la operación y mantenimiento, la liquidación, de las áreas Concesionadas de los Aeropuertos Camilo Daza de Cúcuta, Palonegro de Bucaramanga, Yariguíes de Barrancabermeja, Alfonso López Pumarejo de Valledupar, Simón Bolívar de Santa Marta y Almirante Padilla de Riohacha al finalizar el contrato, y en general el cumplimiento de las normas y obligaciones establecidas en el contrato, reglamentos aeronáuticos aplicables y de otros definidos en el Contrato de Concesión o de las normas técnicas aplicables.</t>
  </si>
  <si>
    <t>Puente El Chocho - tramo 2</t>
  </si>
  <si>
    <t>Puente San Marcos - tramo 3</t>
  </si>
  <si>
    <t>Viaducto K55 - tramo 3</t>
  </si>
  <si>
    <t>Viaducto La Sardinata - tramo 3</t>
  </si>
  <si>
    <t>Puente El Jordán - tramo 3</t>
  </si>
  <si>
    <t>Puente Colorados - tramo 3</t>
  </si>
  <si>
    <t>Tunel Las Lajas tramo 3</t>
  </si>
  <si>
    <t>Puente Quebrada Honda - tramo 3</t>
  </si>
  <si>
    <t>Puente La Mermeja - tramo 3</t>
  </si>
  <si>
    <t>Puente Intersección San Miguel - tramo 2</t>
  </si>
  <si>
    <t>Puente El Reposo - tramo 2</t>
  </si>
  <si>
    <t>Valoración de las obras cuando se requiera en contratos de concesión aeroportuaria Valoración integral de las obras complementarias obligatorias (Técnico, Jurídico, Riesgos, Ambiental, Social, Financiero y Contable)</t>
  </si>
  <si>
    <t>Avanzar en la Estructuración integral técnica, financiera, legal, predial, social y ambiental de los proyectos de Concesines para los modos carreteros (Alo, Bogota - Girardot, Medellin -Bogota, Pereira  La Victoria, Ruta del Sol 1, Tramo Autopista de las Americas), ferreos (Estudio tarifas Unificadas), aeroportuario (Santa Marta) y portuarios (Zama)</t>
  </si>
  <si>
    <t xml:space="preserve">Adicion Convenio 005 Fonade  Grupo 1.
* Construcción de la Segunda Calzada entre Neiva – Aipe.    *- Modificación del tramo entre Saldaña y Castilla: Modificación del tramo entre Saldaña y Castilla </t>
  </si>
  <si>
    <t>Adicion al Convenio 004 Fonade - Grupo 2.
*- Buga – Buenaventura.           * - Pasto – Chachaguí</t>
  </si>
  <si>
    <t>Adicion al Convenio 007 Fonade - Grupo 3
* - Variante de Cumaral            * - Bogotá – EL Tablón</t>
  </si>
  <si>
    <t>Adicion al Convenio 006 Fonade Grupo 4</t>
  </si>
  <si>
    <t xml:space="preserve">Asesorias Economicas - Financieras para la Gestion de la  Vicepresidencia de Estructuracion: (Modelación y estructuración financiera, Comparador Publico Privado, Analisis y Matriz de Riesgos)  </t>
  </si>
  <si>
    <t>asesoría económica - financiera en el análisis, modelación y estructuración financiera para nuevos proyectos de solicitudes de iniciativas portuarias</t>
  </si>
  <si>
    <t>Acompañamiento integral en materia técnica  en la estructuración de las diferentes concesiones o asociaciones público privadas que resulten del  Proyecto Autopistas de la Prosperidad.</t>
  </si>
  <si>
    <t xml:space="preserve">Asesorias Tecnicas para la Gestion de la Vicepresidencia de Estructuracion: </t>
  </si>
  <si>
    <t>Evaluacion  del Sistema de Precalificacion y Licitaciones de los Proyectos en el marco de la Cuarta Genracion de Concesiones a cargo de la Agencia Nacional de Infraestructura</t>
  </si>
  <si>
    <t>Asesoria e implementacion de la herramienta para el seguimiento de Estructuracion de proyectos de Concesiones</t>
  </si>
  <si>
    <t>Revision y Analisis para la Estructuración Integral especializada para el proyecto Barrancabermeja-Remedios-Yondó</t>
  </si>
  <si>
    <t>Asesorar en materia técnica integral en las actividades de los procesos de estructuración, análisis y revisión de los proyectos de APP de Iniciativa privada, en el marco de la Cuarta Generación de Concesiones Viales</t>
  </si>
  <si>
    <t xml:space="preserve">Consultorias para la Evaluación de las Iniciativas Privadas bajo Esquema APPs Ley 1508 </t>
  </si>
  <si>
    <t>Asesoria  para Contribuir en el desarrollo de la gestion de promoción Cuarta Generacion de Concesiones.</t>
  </si>
  <si>
    <t xml:space="preserve">asesorar  en el proceso requerido para la instalación de nuevas casetas de peajes o aumento de las tarifas en los peajes existentes en los corredores que hacen parte de los proyectos de cuarta generación de concesiones </t>
  </si>
  <si>
    <t>Nación - Propios</t>
  </si>
  <si>
    <t>Vicepresidencia de Estructuración</t>
  </si>
  <si>
    <t xml:space="preserve"> Asesoría legal al GIT de Estructuración de la Vicepresidencia Jurídica de la entidad en las diferentes concesiones u otras formas de Asociación Público Privada -APP  para el desarrollo de infraestructura de transporte en sus distintos modos y de los servicios conexos y relacionados, dentro del alcance del objeto del contrato.</t>
  </si>
  <si>
    <t xml:space="preserve"> Asesoría legal al GIT de Contratacion de la Vicepresidencia Jurídica de la entidad en las diferentes concesiones u otras formas de Asociación Público Privada -APP  para el desarrollo de infraestructura de transporte en sus distintos modos y de los servicios conexos y relacionados, dentro del alcance del objeto del contrato.</t>
  </si>
  <si>
    <t>Panel de Expertos Juridicos</t>
  </si>
  <si>
    <t>Evaluacion Precalificacion ( Kroll y Confirma)</t>
  </si>
  <si>
    <t xml:space="preserve">Asesoria legal, para definir un conjunto de lineamientos marco de los aspectos contractuales para los proyectos de Asociación Público Privada de Iniciativa Privada, dirigidos a servir de guia para su estructuración jurídica por parte de los originadores de las iniciativas privadas, así como para su evaluación y de negociación, de ser el caso, por parte de la entidad y su respectivo acompañamiento en la implementación </t>
  </si>
  <si>
    <t>Vicepresidencia Jurídica</t>
  </si>
  <si>
    <t>Vicepresidencia Administrativa y Financiera</t>
  </si>
  <si>
    <t>Prestar sus servicios profesionales especializados en la defensa de los intereses de la entidad, asesoría jurídica y representación en la etapa de arreglo directo y/o dentro del tribunal de arbitramento convocado por los integrantes de la unión temporal para el desarrollo del norte de Bogotá –Devinorte, ante el centro de conciliación y arbitraje de la Cámara de Comercio de Bogotá</t>
  </si>
  <si>
    <t>Prestar sus servicios profesionales de asesoría de información y comunicaciones, en los términos consignados en la propuesta presentada al Presidente de la Agencia Nacional de Infraestructura</t>
  </si>
  <si>
    <t>Recursos disponibles para traslado</t>
  </si>
  <si>
    <t>Visepresidencia de Planeación, Riesgos y Entorno</t>
  </si>
  <si>
    <t>Realizar la verificación técnica y legal y la tasación de Avalúos Comerciales Corporativos elaborados por los concesionarios para la adquisición de predios requeridos en los diferentes proyectos de concesión</t>
  </si>
  <si>
    <t>Prestar sus servicios profesionales para apoyar a la Agencia Nacional de Infraestructura en su gestión en materia técnico – Predial  en cumplimiento de la misión funcional de la Agencia que se encuentra a cargo de  la Vicepresidencia de Planeación, Riesgo y Entorno.</t>
  </si>
  <si>
    <t>Contratar una empresa especializada en elaboración de piezas audiovisuales, videos y diseño gráfico para páginas WEB y piezas comunicativas</t>
  </si>
  <si>
    <t xml:space="preserve">Contratar una empresa de monitoreo de medios de comunicación </t>
  </si>
  <si>
    <t>Pago de campaña de piezas audiovisuales en redes sociales</t>
  </si>
  <si>
    <t>Oficina de Control Interno</t>
  </si>
  <si>
    <t>Asesoria para el manejo de los aspectos básicos y prácticos del presupuesto general de la nación</t>
  </si>
  <si>
    <t>Otras asesorias</t>
  </si>
  <si>
    <t>Otras asesorias Vicepresidencias de Gestión Contractual y Ejecutiva</t>
  </si>
  <si>
    <t>prestar sus servicios profesionales para apoyar a la Agencia Nacional de Infraestructura en su gestión en materia técnico – Predial  en cumplimiento de la misión funcional de la Agencia que se encuentra a cargo de  la Vicepresidencia de Planeación, Riesgo y Entorno.</t>
  </si>
  <si>
    <t>Asesoría y Apoyo en la Implementación de las fases de postulación y evaluación correspondientes al Premio Nacional de Interventorías – capítulo de concesiones, a cargo de la Agencia Nacional de Infraestructura-ANI. -PNI</t>
  </si>
  <si>
    <t>CALIDAD Y GESTION DEL CONOCIMIENTO</t>
  </si>
  <si>
    <t>GESTION PREDIAL</t>
  </si>
  <si>
    <t>GESTION SOCIO AMBIENTAL</t>
  </si>
  <si>
    <t>SISTEMAS DE INFORMACIÓN E INFORMÁTICA</t>
  </si>
  <si>
    <t>GESTION DE RIESGOS</t>
  </si>
  <si>
    <t>3.  Generar confianza en ciudadanos, estado, inversionistas, y usuarios de la infraestructura</t>
  </si>
  <si>
    <t>Elaboración Anteproyecto de presupuesto 2015</t>
  </si>
  <si>
    <t>Documento</t>
  </si>
  <si>
    <t>3.1 Institucionalizar estrategias y procesos que garanticen transparencia en todo nivel de la entidad</t>
  </si>
  <si>
    <t>Seguimiento al Plan de Acción Anual</t>
  </si>
  <si>
    <t>Informe avance metas SISMEG</t>
  </si>
  <si>
    <t>Actualización de Proyectos en el SUIFP</t>
  </si>
  <si>
    <t>Seguimiento a proyectos en SPI</t>
  </si>
  <si>
    <t>Trámites presupuestales (vigencias futuras, traslados)</t>
  </si>
  <si>
    <t>Trámite</t>
  </si>
  <si>
    <t>Informes de coyuntura</t>
  </si>
  <si>
    <t>Formulación de la Planeación Estratégica de la Agencia</t>
  </si>
  <si>
    <t>Elaboración Manual de interventorias (en conjunto con Oficina de Control Interno y las Vicepresidencias de Gestión Contractual y Ejecutiva)</t>
  </si>
  <si>
    <t>5. Tomar decisiones oportunas y de alta calidad en forma integral para lograr nuestros objetivos.</t>
  </si>
  <si>
    <t>5.1. Optimizar, detallar e interiorizar los procesos de gestión de la entidad.</t>
  </si>
  <si>
    <t xml:space="preserve">Contrato </t>
  </si>
  <si>
    <t xml:space="preserve">Pre-auditoria </t>
  </si>
  <si>
    <t>Kit de materiales</t>
  </si>
  <si>
    <t>5. Tomar decisiones oportunas y de alta calidad en forma integral para lograr nuestros objetivos.
6.Garantizar sinergia, aprendizaje y transición entre los proyectos existentes y los nuevos proyectos.</t>
  </si>
  <si>
    <t>5.1. Optimizar, detallar e interiorizar los procesos de gestión de la entidad
6.1. Implementar estrategias y herramientas de gestión del conocimiento para el fortalecimiento de la estructuración de los proyectos y facilitar la transición a gestión contractual.</t>
  </si>
  <si>
    <t>Matriz de Indicadores</t>
  </si>
  <si>
    <t>Software</t>
  </si>
  <si>
    <t>Culminación del levantamiento y aprobación de los procesos, procedimientos, formatos, Instructivos</t>
  </si>
  <si>
    <t xml:space="preserve">Manual de Calidad </t>
  </si>
  <si>
    <t>Realización de los Acuerdos de Servicio</t>
  </si>
  <si>
    <t xml:space="preserve">Carpeta  Acuerdos de Servicio </t>
  </si>
  <si>
    <t>Elaboración de metodología estandar en Gerencia de Proyectos</t>
  </si>
  <si>
    <t xml:space="preserve">Metodologia </t>
  </si>
  <si>
    <t>Socializacióón de la metodología estandar en Gerencia de Proyectos</t>
  </si>
  <si>
    <t xml:space="preserve">Grupos Socializados Gerencia de Proyectos </t>
  </si>
  <si>
    <t xml:space="preserve">1.Desarrollo de infraestructura de transporte generadora de competitividad y empleo mediante adjudicación de nuevos proyectos APP por $50 billones.
2. Gestionar la construcción oportuna de infraestructura de los contratos existentes que genere competitividad y empleo.
</t>
  </si>
  <si>
    <t>1.1.Documento de política institucional que contenga los lineamientos y procedimientos sobre gestión predial, ambiental y social, tecnologías de la información y comunicaciones, riesgos y reversiones en asociaciones público privadas de iniciativa pública.
2.1. Regularizar  la ejecución de todos los contratos carreteros y férreos existentes</t>
  </si>
  <si>
    <t xml:space="preserve">Presentación del documento con la metodología para el manejo en el Fondo de Contingencias Contractuales de las Entidades Estatales, de recursos por concepto de posibles sentencias y conciliaciones,  teniendo en cuenta las  reglamentaciones necesarias para su desarrollo y con base en la  identificación de procesos en Litigob. </t>
  </si>
  <si>
    <t xml:space="preserve">Documento </t>
  </si>
  <si>
    <t xml:space="preserve">
Revisión y evaluación de las metodologías de valoración de obligaciones contingentes para proyectos de infraestructura desarrollados a través de esquema de Asociaciones Público Privadas - APP
</t>
  </si>
  <si>
    <t>2. Gestionar la construcción oportuna de infraestructura de los contratos existentes que genere competitividad y empleo.
6.Garantizar sinergia, aprendizaje y transición entre los proyectos existentes y los nuevos proyectos.</t>
  </si>
  <si>
    <t>2.1. Regularizar  la ejecución de todos los contratos carreteros y férreos existentes
6.1. Implementar estrategias y herramientas de gestión del conocimiento para el fortalecimiento de la estructuración de los proyectos y facilitar la transición a gestión contractual.</t>
  </si>
  <si>
    <t xml:space="preserve">Presentar a la subdirección de riesgos del MHCP Ministerio de Hacienda y Crédito Público para aprobación del plan de aportes para el Fondo de Contingencias Contractuales de las Entidades Estatales, la actualización de  la valoración de contingentes en la matriz de riesgo. </t>
  </si>
  <si>
    <t>Planes</t>
  </si>
  <si>
    <t xml:space="preserve">Acompañamiento y seguimiento a la subrogación de las Concesiones Aeroportuarias </t>
  </si>
  <si>
    <t>Contratos</t>
  </si>
  <si>
    <t>1. Desarrollo de infraestructura de transporte generadora de competitividad y empleo mediante adjudicación de nuevos proyectos APP por $50 billones.
6.Garantizar sinergia, aprendizaje y transición entre los proyectos existentes y los nuevos proyectos.</t>
  </si>
  <si>
    <t>1.1. Estructurar un portafolio ambicioso de iniciativas públicas en proyectos de carreteras en 2013 por $40 billones 
6.1. Implementar estrategias y herramientas de gestión del conocimiento para el fortalecimiento de la estructuración de los proyectos y facilitar la transición a gestión contractual.</t>
  </si>
  <si>
    <t xml:space="preserve">Revisión y presentación  de la valoración de contingentes a MHCP Ministerio de Hacienda y Crédito Público y el CPP Comparador Público Privado a DNP Departamento Nacional de Planeación, de proyectos estructurados por Fonade o Fondo de adaptación.   
</t>
  </si>
  <si>
    <t>Acompañamiento en la estructuración de las Interventorías a contratos de concesión portuarios, aeroportuarios y carreteros.</t>
  </si>
  <si>
    <t>Interventoría</t>
  </si>
  <si>
    <t xml:space="preserve">Revisión  y presentación ante MHCP  de la valoración de contingentes y del CPP a DNP para los proyectos de iniciativa privada a los que se dé viabilidad por parte de la entidad  para conseguir aprobaciones al componente de riesgos y de CPP
</t>
  </si>
  <si>
    <t>2.2. Terminar en tiempo y calidad  las obras y planes de inversión programados para 2013 (incluye que se mantengan el ritmo de construcción de segunda calzada)</t>
  </si>
  <si>
    <t xml:space="preserve">
Realizar la solicitud a VAF para el desembolso de los recursos a Fiduprevisora de los planes de aportes aprobados por MHCP, remitiendo la  documentación soporte y dando seguimiento al proceso de giro de la Fiduprevisora dentro de los 10 días hábiles establecidos contractualmente**.
</t>
  </si>
  <si>
    <t>Solicitudes</t>
  </si>
  <si>
    <t xml:space="preserve">3.1. Institucionalizar estrategias y procesos que garanticen transparencia en todo nivel de la entidad </t>
  </si>
  <si>
    <t>Actividades para fomentar la cultura de administración de los riesgos institucionales y anticorrupción</t>
  </si>
  <si>
    <t>Actividades</t>
  </si>
  <si>
    <t xml:space="preserve">Ajuste y seguimiento al mapa de riesgos anticorrupción de acuerdo a los focos estratégicos y del mapa de riesgo institucional </t>
  </si>
  <si>
    <t>Seguimientos</t>
  </si>
  <si>
    <t>2.1. Regularizar  la ejecución de todos los contratos carreteros y férreos existentes</t>
  </si>
  <si>
    <t>Capacitaciones en metodologías de valoración de obligaciones contingentes</t>
  </si>
  <si>
    <t>Capacitación</t>
  </si>
  <si>
    <t>Revisión y documentación de la metodologías existentes para la valoración de riesgos por desastres en infraestructura (enfocada hacia infraestructura carretera)</t>
  </si>
  <si>
    <t xml:space="preserve">Documentos </t>
  </si>
  <si>
    <t>2</t>
  </si>
  <si>
    <t>1</t>
  </si>
  <si>
    <t>Suscripción de un Convenio interadministrativo con el INSTITUTO GEOGRAFICO AGUSTIN CODAZZI, con el objeto de obtener la revisión de la metodología utilizada en avalúos comerciales realizados en diferentes proyectos de concesión  y  disponer de un usuario de consulta del sistema de información catastral del IGAC</t>
  </si>
  <si>
    <t>CONVENIO</t>
  </si>
  <si>
    <t>Realización de Comités Prediales de la Gerencia Predial</t>
  </si>
  <si>
    <t>COMITÉ</t>
  </si>
  <si>
    <t>2.3. Verificar el cabal cumplimiento de los proyectos APPS o de los contratos existentes y de sus interventorías y/o supervisiones para garantizar el éxito de los mismos</t>
  </si>
  <si>
    <t>Reuniones Comité Interinstitucional (ANI-ANLA-otros)</t>
  </si>
  <si>
    <t>Matriz actualizada</t>
  </si>
  <si>
    <t xml:space="preserve">Apoyo a la VPRE en los temas Ambientales </t>
  </si>
  <si>
    <t>Conferencias sobre Gestión Ambiental, Ley de infraestructura y decretos regalmentarios  y Consultas Previas.</t>
  </si>
  <si>
    <t>Conferencia</t>
  </si>
  <si>
    <t>Seguimiento al cumplimiento del Convenio MININTERIOR - Consultas previas</t>
  </si>
  <si>
    <t xml:space="preserve">Implementación  formato de Seguimiento a los temas Socio Ambientales a los proyectos en desarrollo </t>
  </si>
  <si>
    <t>Formato</t>
  </si>
  <si>
    <t>Seguimiento al componente socioambiental en los proyectos en ejecución</t>
  </si>
  <si>
    <t>5.2. Contar con un sistema de información en línea que apoye la gestión oportuna, la trazabilidad y toma de decisiones debidamente soportadas      5.3. Implementar un sistema integral de seguimiento y evaluación de metas de gestión para la entidad, sus áreas y sus funcionarios.</t>
  </si>
  <si>
    <t>Licencias</t>
  </si>
  <si>
    <t>Servicio</t>
  </si>
  <si>
    <t>Servidor SAN</t>
  </si>
  <si>
    <t>Firewall</t>
  </si>
  <si>
    <t>Capacitaciones</t>
  </si>
  <si>
    <t xml:space="preserve">Capacitaciones a los usuarios finales del Sistema de Información de Seguimiento y Control de los proyectos de concesiones de la ANI. </t>
  </si>
  <si>
    <t>Seguimiento mensual a la ejecución presupuestal y a su impacto en la infraestructura</t>
  </si>
  <si>
    <t>Actas</t>
  </si>
  <si>
    <t>Seguimiento y evaluación semestral del funcionamiento de las adquisiciones proyectadas en conjunto con toda la plataforma</t>
  </si>
  <si>
    <t>Adquisiciones de equipos que dan mayor robustez a la infraestructura TIC - Reporte al final de cada año que de cuenta de cada solución, como se integra y como mejora la infraestructura TIC de la ANI</t>
  </si>
  <si>
    <t>Reporte anual</t>
  </si>
  <si>
    <t>Prestar sus servicios profesionales de asesoría a la Presidencia, y de las demás actividades que deba adelantar para apoyar el cumplimiento de la misión funcional de la Agencia, particularmente las relacionadas con el diseño de estrategias orientadas al manejo de situaciones excepcionales y de riesgo en la gestión precontractual, contractual y post-contractual de los trámites y contratos misionales de la Agencia, en favor de los intereses públicos que a ésta le conciernen.</t>
  </si>
  <si>
    <t>Red Férrea Atlántica - interventoría</t>
  </si>
  <si>
    <t>Red Férrea Pacífico - interventoría</t>
  </si>
  <si>
    <t>Bog - Belencito, La Dorada - Chiriguaná (Obra en interventoría)</t>
  </si>
  <si>
    <t>Interventoría Concesión Red Férrea del Pacífico (Nueva licitación)</t>
  </si>
  <si>
    <t>Desafectación corredores férreos</t>
  </si>
  <si>
    <t>interventoria N°537
"Interventoría técnica, administrativa, financiera y jurídica a los contratos de concesión portuaria no -021 de 1997, 001 de 2009 y 001 de 2007- suscritos entre la nación – el Instituto Nacional De Concesiones INCO y/o Agencia Nacional De Infraestructura - y las sociedades - Oil Tanking S.A., Sociedad Portuaria de la Península S.A. y Sociedad Portuaria Bavaria S.A. respectivamente".</t>
  </si>
  <si>
    <t>interventoria N°538
"Interventoría técnica, administrativa, financiera y jurídica a los Contratos de Concesión Portuaria No - 010 de 1994, 006 de 2010 y 009 de 2007- suscritos entre la nación – el Instituto Nacional de Concesiones INCO y/o Agencia Nacional de Infraestructura - y las sociedades - Sociedad Portuaria Algranel S.A., Sociedad Portuaria Central Cartagena y Sociedad Portuaria Arenal Zona Atlántica S.A. respectivamente"</t>
  </si>
  <si>
    <t>interventoria N°539
"Interventoría técnica, administrativa, financiera y jurídica a los Contratos de Concesión Portuaria No - 010 de 1994, 006 de 2010 y 009 de 2007- suscritos entre la nación – el Instituto Nacional de Concesiones INCO y/o Agencia Nacional de Infraestructura - y las sociedades - Sociedad Portuaria Algranel S.A., Sociedad Portuaria Central Cartagena y Sociedad Portuaria Arenal Zona Atlántica S.A. respectivamente"</t>
  </si>
  <si>
    <t>contratar la consultoria para la mecicion de las areas de zona de uso publico entregadas en concesion,  para efectos de calculo de contraprestacion con la metodologia establecida en el documento conpes No. 3744 de 2013.</t>
  </si>
  <si>
    <t>Contratar la consultoria para que realice el levantamiento de la infraestructura e inmuebles por destinacion que se encuentren en la zonas de uso publico concesionadas por medio de contrato de concesion portuaria.</t>
  </si>
  <si>
    <t>Recursos para nuevas interventorias</t>
  </si>
  <si>
    <t>Informes de interventoria</t>
  </si>
  <si>
    <t>Realización estudio de capacidad de puertos</t>
  </si>
  <si>
    <t>Realizar el inventario de los puertos</t>
  </si>
  <si>
    <t>Prestación de servicios para férreo</t>
  </si>
  <si>
    <t>Realizar la representación en los tribunales de arbitramento a los que sea convocada la entidad</t>
  </si>
  <si>
    <t>Gerencia Juridico - Predial</t>
  </si>
  <si>
    <t xml:space="preserve"> Revisión Jurídica de las Ofertas de Compras, Resoluciones de Expropiación Judicial, y Administrativa (entre otras) </t>
  </si>
  <si>
    <t>Atender los requerimientos  (Derechos de Petición y  solicitud de conceptos) externos e internos, respecto de las   situaciones relevantes que se presenten en cada concesión en temas prediales.</t>
  </si>
  <si>
    <t xml:space="preserve">Elaboración de un Convenio interadministrativo con el INSTITUTO GEOGRAFICO AGUSTIN CODAZZI. </t>
  </si>
  <si>
    <t>Elaboración de un Convenio interadministrativo con el INSTITUTO COLOMBIANO DE TIERRAS - INCODER.</t>
  </si>
  <si>
    <t xml:space="preserve">Comité predial </t>
  </si>
  <si>
    <t xml:space="preserve"> Planes de regularización</t>
  </si>
  <si>
    <t xml:space="preserve">Ofertas de Compra
Resoluciones de expropiación judicial y administrativas
Resoluciones que resuelven recursos de reposición
Actas de entrega de predios
Promesas de compraventa
Minutas de escritura pública de compraventa
Escrituras Públicas de compraventa
</t>
  </si>
  <si>
    <t xml:space="preserve">Derechos de petición y solicitudes de conceptos </t>
  </si>
  <si>
    <t>Acta</t>
  </si>
  <si>
    <t>Gerencia Defensa Judicial</t>
  </si>
  <si>
    <t>2. Gestionar las construcción oportuna de infraestructura de los contratos existentes que genere competitividad y empleo.</t>
  </si>
  <si>
    <t>2.1. Regularizar la ejecución de todos los contratos carreteros, férreos, portuarios y aeroportuarios.</t>
  </si>
  <si>
    <t xml:space="preserve">Adelantar, con observancia del debido proceso y los preceptos legales aplicables, los procesos conminatorios a que haya lugar en relación con las concesiones respecto de las cuales el supervisor y la interventoría informe y soporte los retrasos en la ejecucion o cualquier otro tipo de incumplimineto y solicite el adelantamiento del respectivo proceso impositivo de multas- Grupo Interno de Trabajo de Defensa Judicial. </t>
  </si>
  <si>
    <t>Defender de manera oportuna los intereses de la Entidad dentro de los tribunales de Arbitramento en los que la Agencia sea convocante o convocada</t>
  </si>
  <si>
    <t xml:space="preserve">Informe trimestral respecto de los Tribunales de Arbitramento relacionados con las concesiones en los cuales la Agencia Nacional de Infraestructura actue como demandante y/o demandada- Grupo Interno de Trabajo de Defensa Judicial. </t>
  </si>
  <si>
    <t>Ejercer la representación de la Agencia dentro de los procesos judiciales y extrajudiciales  en los que la Entidad sea parte activa o pasiva, convocante o convocada</t>
  </si>
  <si>
    <t xml:space="preserve">Reunir mínimo dos (2) vez al mes al Comité de Conciliación.- Grupo Interno de Trabajo de Defensa Judicial. </t>
  </si>
  <si>
    <t>Ejercer la representación de la Agencia dentro de los procesos de expropiación que conforme a las disposiciones contractuales le corresponda adelantar.</t>
  </si>
  <si>
    <t xml:space="preserve">Realizar reportes trimestrales en relacion con los procesos judiciales y trámites prejudiciales a nivel nacional en los cuales la Agencia Nacional de Infraestructura funja como demandante, demandada o tercero vinculado y/o convocado - Grupo Interno de Trabajo de Defensa Judicial. </t>
  </si>
  <si>
    <t>Oficiar periodicamente a la Agencia Nacional de Defensa Jurídica del Estado con el fin de aquella evalue la pertinencia de intervenir activamente en los procesos judiciales en los cuales comparezca la Agencia Nacional de Infratestructura</t>
  </si>
  <si>
    <t xml:space="preserve">Reuniones trimestrales de seguimiento con abogados internos y externos- Grupo Interno de Trabajo de Defensa Judicial. </t>
  </si>
  <si>
    <t>Realizar reuniones de trabajo para mejorar el clima organizacional a través de escuchar los funcionarios y hacer talleres de retroalimentación</t>
  </si>
  <si>
    <t>Reunión de discusion respecto de los nuevos temas provenientes de la Aerocivil</t>
  </si>
  <si>
    <t>Procesos</t>
  </si>
  <si>
    <t>informe</t>
  </si>
  <si>
    <t>Oficios</t>
  </si>
  <si>
    <t>Elaborar la Resolución por medio de la cual se reglamenta el trámite de Permiso de ocupación temporal en vías Férreas y Carreteras.</t>
  </si>
  <si>
    <t>Proyecto de Resolución</t>
  </si>
  <si>
    <t>Informe mensual por cada Concesión vial de los temas tratados en los comités primarios (Supervisor; Financiero, Abogado, Predial y el Socio-Ambiental) y que se encuentren a cargo del Grupo Interno de Trabajo de Asesoría Gestión Contractual 2.</t>
  </si>
  <si>
    <t xml:space="preserve">Informe </t>
  </si>
  <si>
    <t>Informe mensual de las acciones por cada una de las  Concesiones Férreas y Contratos Férreos a cargo del Grupo Interno de Trabajo de Asesoría Gestión Contractual 2.</t>
  </si>
  <si>
    <t>Informe de las concesiones aeroportuarias y demás  formas de Asociación Público Privada a cargo del Grupo Interno de Trabajo de Asesoría Gestión Contractual 2.</t>
  </si>
  <si>
    <t xml:space="preserve">Emisión de conceptos jurídicos en materias relacionadas con modificaciones a los Contratos, declaraciones de incumplimiento, declaracion y aplicación de cláusulas excepcionales, imposición de multas y sanciones por incumplimiento contractual,  asi como los demas temas relacionados con el desarrollo de los Contratos de Concesión y demás formas de Asociación Público Privada a cargo del Grupo Interno de Trabajo de Asesoría Gestión Contractual 2. </t>
  </si>
  <si>
    <t>Conceptos emitidos</t>
  </si>
  <si>
    <t xml:space="preserve">Elaboración de las Resoluciones por las cuales se resuelve las solicitudes en los temas relacionados con los permisos férreos y carreteros y/o conceptos requiriendo información y/o aclaración y/o complementación de los mismos a cargo del Grupo Interno de Trabajo de Asesoría Gestión Contractual 2. </t>
  </si>
  <si>
    <t>Proyecto de Resolución/Concepto emitido</t>
  </si>
  <si>
    <t xml:space="preserve">Elaboración de las Actas de Aprobación de las Pólizas de los Permisos Otorgados así como de las actualizaciones a cargo del Grupo Interno de Trabajo de Asesoría Gestión Contractual 2. </t>
  </si>
  <si>
    <t xml:space="preserve">Acta de Aprobación </t>
  </si>
  <si>
    <t xml:space="preserve">Emisión de conceptos respecto de las garantías de los proyectos viales, férreos y aeroportuarios a cargo del Grupo Interno de Trabajo de Asesoría Gestión Contractual 2. </t>
  </si>
  <si>
    <t>Gerencia Gestión juridica estructuración</t>
  </si>
  <si>
    <t>Gerencia Gestión juridica Contractual 2</t>
  </si>
  <si>
    <t xml:space="preserve">Continuar apoyando la estructuración jurídica y mejoramiento de los documentos estandar de los proyectos de la cuarta generación </t>
  </si>
  <si>
    <t xml:space="preserve">Invitaciones a precalificar y demás documentos estandar </t>
  </si>
  <si>
    <t>Adelantar la estructuración de documentos de precalificación, pliegos definitivos, igualmente apoyar la respuesta a las observaciones que se realizan por los oferentes a los procesos</t>
  </si>
  <si>
    <t xml:space="preserve">Documentos Estandar </t>
  </si>
  <si>
    <t xml:space="preserve">Proporcionar los insumos juridicos necesarios para la iniciación del proceso de preclaificación y /o licitación. </t>
  </si>
  <si>
    <t>Pre pliegos, Pliegos y adendas</t>
  </si>
  <si>
    <t xml:space="preserve">Realizar el acompañamiento jurídico a la Vicepresidencia Ejecutiva respecto  de las cláusulas de terminación anticipada de los contratos vigentes que mantienen traslapos o sobreposiciones con las estructuraciones de los proyectos de 4 generación frente a las propuestas de recompra planteadas por el E.I  </t>
  </si>
  <si>
    <t>Reuniones  convocadas por la Vicepresidencia Ejecutiva</t>
  </si>
  <si>
    <t>finalizar la implementación del HLMR que se viene desarrollando a través de la Secretaria de Transparencia de la Presidencia de la República.</t>
  </si>
  <si>
    <t xml:space="preserve">Implementación de Protocolo </t>
  </si>
  <si>
    <t xml:space="preserve">Realizar reuniones de seguimiento y toma de decisiones en temas a cargo del grupo Gerencial.
</t>
  </si>
  <si>
    <t xml:space="preserve">Mejorar el clima organizacional.
</t>
  </si>
  <si>
    <t>Reuniones del Grupo Interno de Trabajo</t>
  </si>
  <si>
    <t>Ejecutar el proceso de seguimiento precontractual</t>
  </si>
  <si>
    <t>Lista de chequeo</t>
  </si>
  <si>
    <t xml:space="preserve">Generar espacios de Autoaprendizaje. </t>
  </si>
  <si>
    <t>Gerencia de Contratación</t>
  </si>
  <si>
    <t>Adelantar los procesos de selección radicados en la Gerencia de Contratación de conformidad con la normatividad vigente</t>
  </si>
  <si>
    <t>Convocar mínimo 1 vez al mes el comité asesor de asuntos contractuales</t>
  </si>
  <si>
    <t>Actualizar los procedimientos y el manual de contratación de la entidad, además de la elaboración de listas de chequeo para el inicio de procesos contractuales; igualmente elaborar listas de chequeo para el contenido de los expedientes de cada proceso según la modalidad de selección y la estandarización de documentos.  Todo lo anterior, de conformidad con el Decreto 1510 de 2013.</t>
  </si>
  <si>
    <t>Realizar reportes  de seguimiento al Proceso de Gestón de la Contratación Pública" de conformidad con los indicadores de cumplimiento/desempeño del proceso</t>
  </si>
  <si>
    <t>Realizar reportes específicos de naturaleza precontractual de conformidad con el reporte unificado de gestión de la contratación pública en la ANI</t>
  </si>
  <si>
    <t>Contar con una herramienta que permita realizar seguimiento y control a la ejecución del Plan Anual de Adquisiciones de la vigencia 2014</t>
  </si>
  <si>
    <t>1.2. Adjudicar al menos 20 proyectos</t>
  </si>
  <si>
    <t>3.1. Institucionalizar estrategias y procesos que garanticen transparencia en todo nivel de la entidad.</t>
  </si>
  <si>
    <t>Gerencia Gestión juridica Contractual 1</t>
  </si>
  <si>
    <t>Procurar la celebración oportuna y periódica de reuniones con los inteventores y/o supervisores de cada concesión, para conocer el estado en el que se encuentran cada uno de los contratos carreteros y portuarios a cargo de la Gerencia Jurídica G1</t>
  </si>
  <si>
    <t>Conceptuar y gestionar lo pertinente a efectos de aplicar los mecanismos contractuales pactados con el propósito de obtener el cumplimiento.</t>
  </si>
  <si>
    <t>Realizar una constante verificación respecto del estricto cumplimiento de los objetivos trazados en la Gerencia G1, así como la contínua vigilacia de que los procesos que se desarrollan en la Gerencia se efectúen conforme los principios de la función pública.</t>
  </si>
  <si>
    <t>Programar reuniones periódicas con cada uno de los resposables de las concesiones de la Gerencia G1, en aras de conocer las principales controversias que presentan, así como las acciones efectuadas para contrarrestarlas.</t>
  </si>
  <si>
    <t xml:space="preserve">Elaborar una base de datos que  permita consolidar la información de la Gerencia G1, y así lograr proporcionar dicha información cuando sea requerida. </t>
  </si>
  <si>
    <t>Verificar el cumplimiento de metas mensuales, para evaluar su cabal ejecución y oportuno desempeño.</t>
  </si>
  <si>
    <t>Propiciar un acompañamiento y vigilancia constante respecto del cabal y estricto cumplimiento de los procesos de gestión de la entidad.</t>
  </si>
  <si>
    <t>Concertar encuentros periódicos con los respectivos interventores y/o supervisores, los cuales permitan poner de conocimiento las principales controversias que se presentan en la Gerencia G1, para así lograr hallar las posibles soluciones en cada situación.</t>
  </si>
  <si>
    <t xml:space="preserve">Requerir periódicamente y de manera oportuna el pronunciamiento de las interventorías y/o supervisiones, respecto del estado de ejecución en que se encuentran cada uno de los contratos de concesión vial de la Gerencia G1. </t>
  </si>
  <si>
    <t xml:space="preserve">Acta, Resoluciones </t>
  </si>
  <si>
    <t>Base de datos</t>
  </si>
  <si>
    <t xml:space="preserve">Reuniones e Informes </t>
  </si>
  <si>
    <t xml:space="preserve">Sesiones de trabajo </t>
  </si>
  <si>
    <t xml:space="preserve">Informes </t>
  </si>
  <si>
    <t>Acuerdos Conciliatorios</t>
  </si>
  <si>
    <t>Procesos adelantados</t>
  </si>
  <si>
    <t>Comité</t>
  </si>
  <si>
    <t>Procedimiento</t>
  </si>
  <si>
    <t>6. Garantizar sinergia, aprendizaje y transición entre los proyectos existentes y los nuevos proyectos</t>
  </si>
  <si>
    <t>6.2. Implementar mecanismos de aprendizaje y divulgación de lecciones</t>
  </si>
  <si>
    <t>Formulación Planes de Reasentamiento</t>
  </si>
  <si>
    <t>Planes formulados</t>
  </si>
  <si>
    <t>Planes Formulados</t>
  </si>
  <si>
    <t>Construcciòn de nueva calzada que aportan a las Dobles Calzadas</t>
  </si>
  <si>
    <t>Informes presentados</t>
  </si>
  <si>
    <t>Asesorias Tecnicas para la Gestion de la Vicepresidencia de Estructuracion.</t>
  </si>
  <si>
    <t>Contrato Suscrito</t>
  </si>
  <si>
    <t xml:space="preserve">Productos Entregados </t>
  </si>
  <si>
    <t>Consultorias Contratadas</t>
  </si>
  <si>
    <t>Asesoria  para Contribuir en el desarrollo de la gestion de promoción Cuarta Gneracion de Concesiones.</t>
  </si>
  <si>
    <t>asesorar  en el proceso requerido para la instalación de nuevas casetas de peajes o aumento de las tarifas en los peajes existentes en los corredores que hacen parte de los proyectos de cuarta generación de concesiones</t>
  </si>
  <si>
    <t>Contratos Suscritos para adelantar la Estructuracion</t>
  </si>
  <si>
    <t>Actualizado a 30 de enero de 2014</t>
  </si>
  <si>
    <t>VICEPRESIDENCIA DE GESTIÓN CONTRACTUAL Y EJECUTIVA</t>
  </si>
  <si>
    <t>Construcción calzada sencilla</t>
  </si>
</sst>
</file>

<file path=xl/styles.xml><?xml version="1.0" encoding="utf-8"?>
<styleSheet xmlns="http://schemas.openxmlformats.org/spreadsheetml/2006/main">
  <numFmts count="5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quot;$&quot;\ * #,##0_);_(&quot;$&quot;\ * \(#,##0\);_(&quot;$&quot;\ * &quot;-&quot;??_);_(@_)"/>
    <numFmt numFmtId="173" formatCode="_(* #,##0_);_(* \(#,##0\);_(* &quot;-&quot;??_);_(@_)"/>
    <numFmt numFmtId="174" formatCode="_ * #,##0.00_ ;_ * \-#,##0.00_ ;_ * &quot;-&quot;??_ ;_ @_ "/>
    <numFmt numFmtId="175" formatCode="_ * #,##0_ ;_ * \-#,##0_ ;_ * &quot;-&quot;??_ ;_ @_ "/>
    <numFmt numFmtId="176" formatCode="#,##0.0"/>
    <numFmt numFmtId="177" formatCode="0.0000000"/>
    <numFmt numFmtId="178" formatCode="0.000000"/>
    <numFmt numFmtId="179" formatCode="0.00000"/>
    <numFmt numFmtId="180" formatCode="0.0000"/>
    <numFmt numFmtId="181" formatCode="0.000"/>
    <numFmt numFmtId="182" formatCode="0.0"/>
    <numFmt numFmtId="183" formatCode="&quot;$&quot;#,##0;\-&quot;$&quot;#,##0"/>
    <numFmt numFmtId="184" formatCode="0.00000000"/>
    <numFmt numFmtId="185" formatCode="0.0000000000"/>
    <numFmt numFmtId="186" formatCode="0.000000000"/>
    <numFmt numFmtId="187" formatCode="0.0%"/>
    <numFmt numFmtId="188" formatCode="_(&quot;$&quot;\ * #,##0.0_);_(&quot;$&quot;\ * \(#,##0.0\);_(&quot;$&quot;\ * &quot;-&quot;??_);_(@_)"/>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_ * #,##0_ ;_ * \(#,##0\)_ ;_ * &quot;-&quot;??_ ;_ @_ "/>
    <numFmt numFmtId="194" formatCode="_ [$€-2]\ * #,##0.00_ ;_ [$€-2]\ * \-#,##0.00_ ;_ [$€-2]\ * &quot;-&quot;??_ "/>
    <numFmt numFmtId="195" formatCode="#,##0_ ;[Red]\-#,##0\ "/>
    <numFmt numFmtId="196" formatCode="\$#,##0.00\ ;\(\$#,##0.00\)"/>
    <numFmt numFmtId="197" formatCode="#,##0.0_);\(#,##0.0\)"/>
    <numFmt numFmtId="198" formatCode="#,##0_);\(#,##0\);&quot;-&quot;"/>
    <numFmt numFmtId="199" formatCode="#,##0.00_);\(#,##0.00\);&quot;-&quot;"/>
    <numFmt numFmtId="200" formatCode="#,##0.0_);\(#,##0.0\);&quot;-&quot;"/>
    <numFmt numFmtId="201" formatCode="[$-1240A]&quot;$&quot;\ #,##0.00;\(&quot;$&quot;\ #,##0.00\)"/>
    <numFmt numFmtId="202" formatCode="dd/mm/yyyy;@"/>
    <numFmt numFmtId="203" formatCode="d/mm/yyyy;@"/>
    <numFmt numFmtId="204" formatCode="_(&quot;C$&quot;* #,##0.00_);_(&quot;C$&quot;* \(#,##0.00\);_(&quot;C$&quot;* &quot;-&quot;??_);_(@_)"/>
    <numFmt numFmtId="205" formatCode="[$$-240A]\ #,##0;[Red][$$-240A]\ #,##0"/>
    <numFmt numFmtId="206" formatCode="&quot;$&quot;#,##0;[Red]&quot;$&quot;#,##0"/>
  </numFmts>
  <fonts count="80">
    <font>
      <sz val="11"/>
      <color theme="1"/>
      <name val="Calibri"/>
      <family val="2"/>
    </font>
    <font>
      <sz val="11"/>
      <color indexed="8"/>
      <name val="Calibri"/>
      <family val="2"/>
    </font>
    <font>
      <sz val="10"/>
      <name val="Arial"/>
      <family val="2"/>
    </font>
    <font>
      <sz val="12"/>
      <name val="Arial"/>
      <family val="2"/>
    </font>
    <font>
      <sz val="10"/>
      <color indexed="24"/>
      <name val="MS Sans Serif"/>
      <family val="2"/>
    </font>
    <font>
      <sz val="11"/>
      <color indexed="8"/>
      <name val="Times New Roman"/>
      <family val="2"/>
    </font>
    <font>
      <sz val="12"/>
      <color indexed="24"/>
      <name val="Modern"/>
      <family val="3"/>
    </font>
    <font>
      <b/>
      <sz val="18"/>
      <color indexed="24"/>
      <name val="Modern"/>
      <family val="3"/>
    </font>
    <font>
      <b/>
      <sz val="12"/>
      <color indexed="24"/>
      <name val="Modern"/>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8"/>
      <name val="Calibri"/>
      <family val="2"/>
    </font>
    <font>
      <sz val="12"/>
      <color indexed="8"/>
      <name val="Calibri"/>
      <family val="2"/>
    </font>
    <font>
      <b/>
      <sz val="14"/>
      <name val="Calibri"/>
      <family val="2"/>
    </font>
    <font>
      <sz val="16"/>
      <color indexed="8"/>
      <name val="Calibri"/>
      <family val="2"/>
    </font>
    <font>
      <b/>
      <sz val="14"/>
      <color indexed="8"/>
      <name val="Calibri"/>
      <family val="2"/>
    </font>
    <font>
      <b/>
      <sz val="12"/>
      <color indexed="8"/>
      <name val="Calibri"/>
      <family val="2"/>
    </font>
    <font>
      <b/>
      <sz val="16"/>
      <color indexed="8"/>
      <name val="Calibri"/>
      <family val="2"/>
    </font>
    <font>
      <sz val="8"/>
      <color indexed="8"/>
      <name val="Calibri"/>
      <family val="2"/>
    </font>
    <font>
      <sz val="10"/>
      <color indexed="8"/>
      <name val="Calibri"/>
      <family val="2"/>
    </font>
    <font>
      <sz val="8"/>
      <name val="Calibri"/>
      <family val="2"/>
    </font>
    <font>
      <sz val="9"/>
      <color indexed="8"/>
      <name val="Calibri"/>
      <family val="2"/>
    </font>
    <font>
      <b/>
      <sz val="9"/>
      <color indexed="8"/>
      <name val="Calibri"/>
      <family val="2"/>
    </font>
    <font>
      <b/>
      <sz val="10"/>
      <color indexed="8"/>
      <name val="Calibri"/>
      <family val="2"/>
    </font>
    <font>
      <b/>
      <sz val="9"/>
      <name val="Calibri"/>
      <family val="2"/>
    </font>
    <font>
      <b/>
      <sz val="9"/>
      <color indexed="10"/>
      <name val="Calibri"/>
      <family val="2"/>
    </font>
    <font>
      <b/>
      <sz val="10"/>
      <name val="Calibri"/>
      <family val="2"/>
    </font>
    <font>
      <b/>
      <sz val="8"/>
      <name val="Calibri"/>
      <family val="2"/>
    </font>
    <font>
      <b/>
      <sz val="8"/>
      <color indexed="8"/>
      <name val="Calibri"/>
      <family val="2"/>
    </font>
    <font>
      <sz val="12"/>
      <name val="Calibri"/>
      <family val="2"/>
    </font>
    <font>
      <sz val="9"/>
      <name val="Calibri"/>
      <family val="2"/>
    </font>
    <font>
      <b/>
      <sz val="12"/>
      <color indexed="9"/>
      <name val="Calibri"/>
      <family val="2"/>
    </font>
    <font>
      <b/>
      <sz val="15"/>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1"/>
      <color theme="1"/>
      <name val="Times New Roman"/>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4"/>
      <color theme="1"/>
      <name val="Calibri"/>
      <family val="2"/>
    </font>
    <font>
      <sz val="12"/>
      <color theme="1"/>
      <name val="Calibri"/>
      <family val="2"/>
    </font>
    <font>
      <sz val="16"/>
      <color theme="1"/>
      <name val="Calibri"/>
      <family val="2"/>
    </font>
    <font>
      <b/>
      <sz val="14"/>
      <color theme="1"/>
      <name val="Calibri"/>
      <family val="2"/>
    </font>
    <font>
      <b/>
      <sz val="12"/>
      <color theme="1"/>
      <name val="Calibri"/>
      <family val="2"/>
    </font>
    <font>
      <b/>
      <sz val="16"/>
      <color theme="1"/>
      <name val="Calibri"/>
      <family val="2"/>
    </font>
    <font>
      <sz val="8"/>
      <color theme="1"/>
      <name val="Calibri"/>
      <family val="2"/>
    </font>
    <font>
      <sz val="10"/>
      <color theme="1"/>
      <name val="Calibri"/>
      <family val="2"/>
    </font>
    <font>
      <sz val="9"/>
      <color theme="1"/>
      <name val="Calibri"/>
      <family val="2"/>
    </font>
    <font>
      <b/>
      <sz val="9"/>
      <color theme="1"/>
      <name val="Calibri"/>
      <family val="2"/>
    </font>
    <font>
      <b/>
      <sz val="10"/>
      <color theme="1"/>
      <name val="Calibri"/>
      <family val="2"/>
    </font>
    <font>
      <b/>
      <sz val="9"/>
      <color rgb="FFFF0000"/>
      <name val="Calibri"/>
      <family val="2"/>
    </font>
    <font>
      <b/>
      <sz val="8"/>
      <color theme="1"/>
      <name val="Calibri"/>
      <family val="2"/>
    </font>
    <font>
      <sz val="8"/>
      <color rgb="FF000000"/>
      <name val="Calibri"/>
      <family val="2"/>
    </font>
    <font>
      <b/>
      <sz val="12"/>
      <color theme="0"/>
      <name val="Calibri"/>
      <family val="2"/>
    </font>
    <font>
      <b/>
      <sz val="15"/>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tint="-0.4999699890613556"/>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double"/>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style="medium"/>
      <right style="thin"/>
      <top>
        <color indexed="63"/>
      </top>
      <bottom>
        <color indexed="63"/>
      </bottom>
    </border>
    <border>
      <left style="medium"/>
      <right style="medium"/>
      <top style="medium"/>
      <bottom style="medium"/>
    </border>
    <border>
      <left style="medium"/>
      <right style="medium"/>
      <top>
        <color indexed="63"/>
      </top>
      <bottom style="thin"/>
    </border>
    <border>
      <left>
        <color indexed="63"/>
      </left>
      <right style="thin"/>
      <top style="thin"/>
      <bottom style="thin"/>
    </border>
    <border>
      <left>
        <color indexed="63"/>
      </left>
      <right style="thin"/>
      <top style="thin"/>
      <bottom/>
    </border>
    <border>
      <left style="thin"/>
      <right style="thin"/>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hair"/>
    </border>
    <border>
      <left style="thin"/>
      <right style="thin"/>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medium"/>
      <top style="hair"/>
      <bottom style="hair"/>
    </border>
    <border>
      <left style="medium"/>
      <right style="thin"/>
      <top style="hair"/>
      <bottom style="medium"/>
    </border>
    <border>
      <left style="thin"/>
      <right style="thin"/>
      <top style="hair"/>
      <bottom style="medium"/>
    </border>
    <border>
      <left style="thin"/>
      <right>
        <color indexed="63"/>
      </right>
      <top style="medium"/>
      <bottom style="hair"/>
    </border>
    <border>
      <left style="thin"/>
      <right style="medium"/>
      <top style="medium"/>
      <bottom style="hair"/>
    </border>
    <border>
      <left style="medium"/>
      <right style="medium"/>
      <top style="medium"/>
      <bottom style="hair"/>
    </border>
    <border>
      <left style="thin"/>
      <right>
        <color indexed="63"/>
      </right>
      <top style="hair"/>
      <bottom style="hair"/>
    </border>
    <border>
      <left style="medium"/>
      <right style="medium"/>
      <top style="hair"/>
      <bottom style="medium"/>
    </border>
    <border>
      <left style="thin"/>
      <right>
        <color indexed="63"/>
      </right>
      <top style="hair"/>
      <bottom style="medium"/>
    </border>
    <border>
      <left style="thin"/>
      <right>
        <color indexed="63"/>
      </right>
      <top>
        <color indexed="63"/>
      </top>
      <bottom>
        <color indexed="63"/>
      </bottom>
    </border>
    <border>
      <left style="thin"/>
      <right style="thin"/>
      <top style="thin"/>
      <bottom style="hair"/>
    </border>
    <border>
      <left style="thin"/>
      <right style="thin"/>
      <top style="hair"/>
      <bottom style="thin"/>
    </border>
    <border>
      <left style="medium"/>
      <right style="thin"/>
      <top style="hair"/>
      <bottom>
        <color indexed="63"/>
      </bottom>
    </border>
    <border>
      <left style="thin"/>
      <right style="thin"/>
      <top style="hair"/>
      <bottom>
        <color indexed="63"/>
      </bottom>
    </border>
    <border>
      <left style="thin"/>
      <right>
        <color indexed="63"/>
      </right>
      <top style="hair"/>
      <bottom>
        <color indexed="63"/>
      </bottom>
    </border>
    <border>
      <left style="medium"/>
      <right style="medium"/>
      <top style="hair"/>
      <bottom>
        <color indexed="63"/>
      </bottom>
    </border>
    <border>
      <left style="thin"/>
      <right style="thin"/>
      <top style="thin"/>
      <bottom style="medium"/>
    </border>
    <border>
      <left style="thin"/>
      <right style="medium"/>
      <top style="hair"/>
      <bottom>
        <color indexed="63"/>
      </bottom>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style="medium"/>
      <top>
        <color indexed="63"/>
      </top>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border>
    <border>
      <left style="medium"/>
      <right style="thin"/>
      <top style="thin"/>
      <bottom style="hair"/>
    </border>
    <border>
      <left style="thin"/>
      <right style="medium"/>
      <top style="thin"/>
      <bottom style="hair"/>
    </border>
    <border>
      <left style="medium"/>
      <right style="medium"/>
      <top style="thin"/>
      <bottom style="hair"/>
    </border>
    <border>
      <left>
        <color indexed="63"/>
      </left>
      <right style="medium"/>
      <top>
        <color indexed="63"/>
      </top>
      <bottom>
        <color indexed="63"/>
      </bottom>
    </border>
    <border>
      <left style="medium"/>
      <right style="thin"/>
      <top style="thin"/>
      <bottom style="medium"/>
    </border>
    <border>
      <left style="thin"/>
      <right style="medium"/>
      <top style="thin"/>
      <bottom style="medium"/>
    </border>
    <border>
      <left style="medium"/>
      <right style="medium"/>
      <top style="thin"/>
      <bottom style="medium"/>
    </border>
    <border>
      <left>
        <color indexed="63"/>
      </left>
      <right style="medium"/>
      <top style="thin"/>
      <bottom style="medium"/>
    </border>
    <border>
      <left style="medium"/>
      <right style="medium"/>
      <top style="thin"/>
      <bottom style="thin"/>
    </border>
    <border>
      <left style="thin"/>
      <right style="thin"/>
      <top style="thin"/>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hair"/>
      <bottom style="medium"/>
    </border>
    <border>
      <left>
        <color indexed="63"/>
      </left>
      <right style="medium"/>
      <top style="hair"/>
      <bottom style="medium"/>
    </border>
    <border>
      <left style="thin"/>
      <right>
        <color indexed="63"/>
      </right>
      <top style="medium"/>
      <bottom style="medium"/>
    </border>
    <border>
      <left>
        <color indexed="63"/>
      </left>
      <right>
        <color indexed="63"/>
      </right>
      <top style="hair"/>
      <bottom style="hair"/>
    </border>
    <border>
      <left>
        <color indexed="63"/>
      </left>
      <right style="medium"/>
      <top style="hair"/>
      <bottom style="hair"/>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color indexed="63"/>
      </right>
      <top style="medium"/>
      <bottom style="hair"/>
    </border>
    <border>
      <left>
        <color indexed="63"/>
      </left>
      <right style="medium"/>
      <top style="medium"/>
      <bottom style="hair"/>
    </border>
    <border>
      <left>
        <color indexed="63"/>
      </left>
      <right>
        <color indexed="63"/>
      </right>
      <top style="hair"/>
      <bottom>
        <color indexed="63"/>
      </bottom>
    </border>
    <border>
      <left>
        <color indexed="63"/>
      </left>
      <right style="medium"/>
      <top style="hair"/>
      <bottom>
        <color indexed="63"/>
      </bottom>
    </border>
    <border>
      <left style="medium"/>
      <right>
        <color indexed="63"/>
      </right>
      <top style="hair"/>
      <bottom style="hair"/>
    </border>
    <border>
      <left>
        <color indexed="63"/>
      </left>
      <right style="thin"/>
      <top style="hair"/>
      <bottom style="hair"/>
    </border>
    <border>
      <left>
        <color indexed="63"/>
      </left>
      <right style="medium"/>
      <top style="medium"/>
      <bottom>
        <color indexed="63"/>
      </bottom>
    </border>
    <border>
      <left style="medium"/>
      <right>
        <color indexed="63"/>
      </right>
      <top style="medium"/>
      <bottom style="hair"/>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3" fontId="4" fillId="0" borderId="0" applyFont="0" applyFill="0" applyBorder="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194" fontId="2" fillId="0" borderId="0" applyFont="0" applyFill="0" applyBorder="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95" fontId="2" fillId="0" borderId="0" applyFont="0" applyFill="0" applyBorder="0" applyAlignment="0" applyProtection="0"/>
    <xf numFmtId="171" fontId="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5" fillId="0" borderId="0" applyFont="0" applyFill="0" applyBorder="0" applyAlignment="0" applyProtection="0"/>
    <xf numFmtId="171" fontId="1"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1" fillId="0" borderId="0" applyFont="0" applyFill="0" applyBorder="0" applyAlignment="0" applyProtection="0"/>
    <xf numFmtId="0" fontId="56"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57"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0" fontId="58" fillId="21" borderId="6" applyNumberFormat="0" applyAlignment="0" applyProtection="0"/>
    <xf numFmtId="0" fontId="2" fillId="0" borderId="0" applyNumberFormat="0">
      <alignment/>
      <protection/>
    </xf>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3" fillId="0" borderId="8" applyNumberFormat="0" applyFill="0" applyAlignment="0" applyProtection="0"/>
    <xf numFmtId="0" fontId="63" fillId="0" borderId="9" applyNumberFormat="0" applyFill="0" applyAlignment="0" applyProtection="0"/>
    <xf numFmtId="0" fontId="6" fillId="0" borderId="0" applyProtection="0">
      <alignment/>
    </xf>
    <xf numFmtId="196" fontId="6" fillId="0" borderId="0" applyProtection="0">
      <alignment/>
    </xf>
    <xf numFmtId="0" fontId="7" fillId="0" borderId="0" applyProtection="0">
      <alignment/>
    </xf>
    <xf numFmtId="0" fontId="8" fillId="0" borderId="0" applyProtection="0">
      <alignment/>
    </xf>
    <xf numFmtId="0" fontId="6" fillId="0" borderId="10" applyProtection="0">
      <alignment/>
    </xf>
    <xf numFmtId="0" fontId="6" fillId="0" borderId="0">
      <alignment/>
      <protection/>
    </xf>
    <xf numFmtId="10" fontId="6" fillId="0" borderId="0" applyProtection="0">
      <alignment/>
    </xf>
    <xf numFmtId="0" fontId="6" fillId="0" borderId="0">
      <alignment/>
      <protection/>
    </xf>
    <xf numFmtId="2" fontId="6" fillId="0" borderId="0" applyProtection="0">
      <alignment/>
    </xf>
    <xf numFmtId="4" fontId="6" fillId="0" borderId="0" applyProtection="0">
      <alignment/>
    </xf>
  </cellStyleXfs>
  <cellXfs count="458">
    <xf numFmtId="0" fontId="0" fillId="0" borderId="0" xfId="0" applyFont="1" applyAlignment="1">
      <alignment/>
    </xf>
    <xf numFmtId="0" fontId="64" fillId="0" borderId="11" xfId="0" applyFont="1" applyFill="1" applyBorder="1" applyAlignment="1">
      <alignment vertical="center"/>
    </xf>
    <xf numFmtId="0" fontId="65" fillId="0" borderId="0" xfId="0" applyFont="1" applyAlignment="1">
      <alignment vertical="center" wrapText="1"/>
    </xf>
    <xf numFmtId="0" fontId="27" fillId="0" borderId="11" xfId="63" applyFont="1" applyFill="1" applyBorder="1" applyAlignment="1">
      <alignment horizontal="center" vertical="center" wrapText="1"/>
      <protection/>
    </xf>
    <xf numFmtId="0" fontId="0" fillId="0" borderId="0" xfId="0" applyAlignment="1">
      <alignment vertical="center"/>
    </xf>
    <xf numFmtId="172" fontId="65" fillId="0" borderId="11" xfId="59" applyNumberFormat="1" applyFont="1" applyBorder="1" applyAlignment="1">
      <alignment vertical="center"/>
    </xf>
    <xf numFmtId="0" fontId="66" fillId="0" borderId="0" xfId="0" applyFont="1" applyAlignment="1">
      <alignment vertical="center"/>
    </xf>
    <xf numFmtId="0" fontId="64" fillId="33" borderId="11" xfId="0" applyFont="1" applyFill="1" applyBorder="1" applyAlignment="1">
      <alignment vertical="center"/>
    </xf>
    <xf numFmtId="0" fontId="27" fillId="0" borderId="11" xfId="63" applyFont="1" applyFill="1" applyBorder="1" applyAlignment="1">
      <alignment vertical="center" wrapText="1"/>
      <protection/>
    </xf>
    <xf numFmtId="0" fontId="67" fillId="0" borderId="11" xfId="0" applyFont="1" applyBorder="1" applyAlignment="1">
      <alignment horizontal="center" vertical="center"/>
    </xf>
    <xf numFmtId="0" fontId="63" fillId="0" borderId="0" xfId="0" applyFont="1" applyAlignment="1">
      <alignment vertical="center"/>
    </xf>
    <xf numFmtId="172" fontId="65" fillId="33" borderId="11" xfId="59" applyNumberFormat="1" applyFont="1" applyFill="1" applyBorder="1" applyAlignment="1">
      <alignment vertical="center"/>
    </xf>
    <xf numFmtId="172" fontId="3" fillId="33" borderId="11" xfId="0" applyNumberFormat="1" applyFont="1" applyFill="1" applyBorder="1" applyAlignment="1">
      <alignment vertical="center" wrapText="1"/>
    </xf>
    <xf numFmtId="172" fontId="68" fillId="33" borderId="11" xfId="0" applyNumberFormat="1" applyFont="1" applyFill="1" applyBorder="1" applyAlignment="1">
      <alignment vertical="center"/>
    </xf>
    <xf numFmtId="172" fontId="68" fillId="0" borderId="11" xfId="0" applyNumberFormat="1" applyFont="1" applyBorder="1" applyAlignment="1">
      <alignment vertical="center"/>
    </xf>
    <xf numFmtId="0" fontId="64" fillId="0" borderId="11" xfId="0" applyFont="1" applyFill="1" applyBorder="1" applyAlignment="1">
      <alignment vertical="center" wrapText="1"/>
    </xf>
    <xf numFmtId="0" fontId="69" fillId="0" borderId="11" xfId="0" applyFont="1" applyFill="1" applyBorder="1" applyAlignment="1">
      <alignment horizontal="right" vertical="center" wrapText="1"/>
    </xf>
    <xf numFmtId="172" fontId="67" fillId="0" borderId="11" xfId="59" applyNumberFormat="1" applyFont="1" applyBorder="1" applyAlignment="1">
      <alignment vertical="center"/>
    </xf>
    <xf numFmtId="172" fontId="68" fillId="0" borderId="11" xfId="59" applyNumberFormat="1" applyFont="1" applyBorder="1" applyAlignment="1">
      <alignment vertical="center"/>
    </xf>
    <xf numFmtId="0" fontId="65" fillId="0" borderId="0" xfId="0" applyFont="1" applyAlignment="1">
      <alignment/>
    </xf>
    <xf numFmtId="0" fontId="65" fillId="0" borderId="0" xfId="0" applyFont="1" applyAlignment="1">
      <alignment vertical="center"/>
    </xf>
    <xf numFmtId="0" fontId="70" fillId="0" borderId="0" xfId="0" applyFont="1" applyAlignment="1">
      <alignment vertical="center" wrapText="1"/>
    </xf>
    <xf numFmtId="0" fontId="70" fillId="0" borderId="0" xfId="0" applyFont="1" applyFill="1" applyAlignment="1">
      <alignment vertical="center" wrapText="1"/>
    </xf>
    <xf numFmtId="0" fontId="70" fillId="0" borderId="0" xfId="0" applyFont="1" applyAlignment="1">
      <alignment horizontal="center" vertical="center" wrapText="1"/>
    </xf>
    <xf numFmtId="0" fontId="0" fillId="0" borderId="0" xfId="0" applyFont="1" applyAlignment="1">
      <alignment vertical="center" wrapText="1"/>
    </xf>
    <xf numFmtId="0" fontId="71" fillId="0" borderId="0" xfId="0" applyFont="1" applyFill="1" applyAlignment="1">
      <alignment vertical="center" wrapText="1"/>
    </xf>
    <xf numFmtId="0" fontId="71" fillId="34" borderId="12" xfId="0" applyFont="1" applyFill="1" applyBorder="1" applyAlignment="1">
      <alignment vertical="center" wrapText="1"/>
    </xf>
    <xf numFmtId="0" fontId="71" fillId="34" borderId="13" xfId="0" applyFont="1" applyFill="1" applyBorder="1" applyAlignment="1">
      <alignment vertical="center" wrapText="1"/>
    </xf>
    <xf numFmtId="0" fontId="71" fillId="0" borderId="0" xfId="0" applyFont="1" applyAlignment="1">
      <alignment vertical="center" wrapText="1"/>
    </xf>
    <xf numFmtId="0" fontId="70" fillId="0" borderId="0" xfId="0" applyFont="1" applyAlignment="1">
      <alignment vertical="center"/>
    </xf>
    <xf numFmtId="0" fontId="34" fillId="0" borderId="14" xfId="0" applyFont="1" applyFill="1" applyBorder="1" applyAlignment="1">
      <alignment horizontal="center" vertical="center"/>
    </xf>
    <xf numFmtId="0" fontId="72" fillId="0" borderId="0" xfId="0" applyFont="1" applyAlignment="1">
      <alignment vertical="center"/>
    </xf>
    <xf numFmtId="0" fontId="72" fillId="0" borderId="0" xfId="0" applyFont="1" applyAlignment="1">
      <alignment horizontal="center" vertical="center"/>
    </xf>
    <xf numFmtId="0" fontId="73" fillId="0" borderId="0" xfId="0" applyFont="1" applyAlignment="1">
      <alignment vertical="center"/>
    </xf>
    <xf numFmtId="0" fontId="72" fillId="0" borderId="11" xfId="0" applyFont="1" applyBorder="1" applyAlignment="1">
      <alignment vertical="center"/>
    </xf>
    <xf numFmtId="0" fontId="72" fillId="0" borderId="11" xfId="0" applyFont="1" applyBorder="1" applyAlignment="1">
      <alignment vertical="center" wrapText="1"/>
    </xf>
    <xf numFmtId="0" fontId="72" fillId="15" borderId="11" xfId="0" applyFont="1" applyFill="1" applyBorder="1" applyAlignment="1">
      <alignment vertical="center"/>
    </xf>
    <xf numFmtId="0" fontId="72" fillId="15" borderId="11" xfId="0" applyFont="1" applyFill="1" applyBorder="1" applyAlignment="1">
      <alignment horizontal="center" vertical="center"/>
    </xf>
    <xf numFmtId="0" fontId="72" fillId="15" borderId="0" xfId="0" applyFont="1" applyFill="1" applyAlignment="1">
      <alignment vertical="center"/>
    </xf>
    <xf numFmtId="0" fontId="72" fillId="15" borderId="11" xfId="0" applyFont="1" applyFill="1" applyBorder="1" applyAlignment="1">
      <alignment vertical="center" wrapText="1"/>
    </xf>
    <xf numFmtId="0" fontId="74" fillId="34" borderId="15" xfId="0" applyFont="1" applyFill="1" applyBorder="1" applyAlignment="1">
      <alignment vertical="center" wrapText="1"/>
    </xf>
    <xf numFmtId="0" fontId="70" fillId="0" borderId="16" xfId="0" applyFont="1" applyBorder="1" applyAlignment="1">
      <alignment horizontal="center" vertical="center" wrapText="1"/>
    </xf>
    <xf numFmtId="0" fontId="38" fillId="0" borderId="11" xfId="63" applyFont="1" applyFill="1" applyBorder="1" applyAlignment="1">
      <alignment horizontal="center" vertical="center" wrapText="1"/>
      <protection/>
    </xf>
    <xf numFmtId="0" fontId="73" fillId="0" borderId="11" xfId="0" applyFont="1" applyBorder="1" applyAlignment="1">
      <alignment horizontal="center" vertical="center"/>
    </xf>
    <xf numFmtId="0" fontId="72" fillId="0" borderId="0" xfId="0" applyFont="1" applyAlignment="1">
      <alignment/>
    </xf>
    <xf numFmtId="0" fontId="72" fillId="33" borderId="11" xfId="0" applyFont="1" applyFill="1" applyBorder="1" applyAlignment="1">
      <alignment vertical="center" wrapText="1"/>
    </xf>
    <xf numFmtId="172" fontId="72" fillId="33" borderId="11" xfId="59" applyNumberFormat="1" applyFont="1" applyFill="1" applyBorder="1" applyAlignment="1">
      <alignment vertical="center"/>
    </xf>
    <xf numFmtId="172" fontId="72" fillId="0" borderId="0" xfId="0" applyNumberFormat="1" applyFont="1" applyAlignment="1">
      <alignment/>
    </xf>
    <xf numFmtId="172" fontId="75" fillId="33" borderId="11" xfId="59" applyNumberFormat="1" applyFont="1" applyFill="1" applyBorder="1" applyAlignment="1">
      <alignment vertical="center"/>
    </xf>
    <xf numFmtId="0" fontId="73" fillId="0" borderId="11" xfId="0" applyFont="1" applyBorder="1" applyAlignment="1">
      <alignment horizontal="center"/>
    </xf>
    <xf numFmtId="0" fontId="73" fillId="0" borderId="11" xfId="0" applyFont="1" applyBorder="1" applyAlignment="1">
      <alignment vertical="center" wrapText="1"/>
    </xf>
    <xf numFmtId="172" fontId="73" fillId="0" borderId="11" xfId="0" applyNumberFormat="1" applyFont="1" applyBorder="1" applyAlignment="1">
      <alignment vertical="center"/>
    </xf>
    <xf numFmtId="172" fontId="65" fillId="0" borderId="11" xfId="59" applyNumberFormat="1" applyFont="1" applyFill="1" applyBorder="1" applyAlignment="1">
      <alignment vertical="center"/>
    </xf>
    <xf numFmtId="0" fontId="73" fillId="33" borderId="11" xfId="0" applyFont="1" applyFill="1" applyBorder="1" applyAlignment="1">
      <alignment vertical="center" wrapText="1"/>
    </xf>
    <xf numFmtId="172" fontId="73" fillId="33" borderId="11" xfId="59" applyNumberFormat="1" applyFont="1" applyFill="1" applyBorder="1" applyAlignment="1">
      <alignment vertical="center"/>
    </xf>
    <xf numFmtId="172" fontId="73" fillId="0" borderId="11" xfId="0" applyNumberFormat="1" applyFont="1" applyBorder="1" applyAlignment="1">
      <alignment/>
    </xf>
    <xf numFmtId="0" fontId="71" fillId="0" borderId="0" xfId="0" applyFont="1" applyFill="1" applyAlignment="1">
      <alignment vertical="center"/>
    </xf>
    <xf numFmtId="0" fontId="74" fillId="34" borderId="11" xfId="0" applyFont="1" applyFill="1" applyBorder="1" applyAlignment="1">
      <alignment horizontal="center" vertical="center"/>
    </xf>
    <xf numFmtId="0" fontId="40" fillId="34" borderId="17" xfId="63" applyFont="1" applyFill="1" applyBorder="1" applyAlignment="1">
      <alignment horizontal="center" vertical="center" wrapText="1"/>
      <protection/>
    </xf>
    <xf numFmtId="0" fontId="40" fillId="34" borderId="11" xfId="63" applyFont="1" applyFill="1" applyBorder="1" applyAlignment="1">
      <alignment horizontal="center" vertical="center" wrapText="1"/>
      <protection/>
    </xf>
    <xf numFmtId="0" fontId="41" fillId="0" borderId="11" xfId="63" applyFont="1" applyFill="1" applyBorder="1" applyAlignment="1">
      <alignment vertical="center" wrapText="1"/>
      <protection/>
    </xf>
    <xf numFmtId="0" fontId="70" fillId="0" borderId="0" xfId="0" applyFont="1" applyFill="1" applyAlignment="1">
      <alignment vertical="center"/>
    </xf>
    <xf numFmtId="0" fontId="41" fillId="0" borderId="11" xfId="63" applyFont="1" applyFill="1" applyBorder="1" applyAlignment="1">
      <alignment horizontal="center" vertical="center" wrapText="1"/>
      <protection/>
    </xf>
    <xf numFmtId="172" fontId="70" fillId="0" borderId="0" xfId="0" applyNumberFormat="1" applyFont="1" applyFill="1" applyAlignment="1">
      <alignment vertical="center"/>
    </xf>
    <xf numFmtId="0" fontId="0" fillId="34" borderId="12" xfId="0" applyFont="1" applyFill="1" applyBorder="1" applyAlignment="1">
      <alignment vertical="center" wrapText="1"/>
    </xf>
    <xf numFmtId="0" fontId="74" fillId="0" borderId="0" xfId="0" applyFont="1" applyFill="1" applyAlignment="1">
      <alignment horizontal="center" vertical="center"/>
    </xf>
    <xf numFmtId="0" fontId="0" fillId="34" borderId="15" xfId="0" applyFont="1" applyFill="1" applyBorder="1" applyAlignment="1">
      <alignment vertical="center" wrapText="1"/>
    </xf>
    <xf numFmtId="0" fontId="34" fillId="0" borderId="16" xfId="0" applyFont="1" applyFill="1" applyBorder="1" applyAlignment="1">
      <alignment horizontal="center" vertical="center"/>
    </xf>
    <xf numFmtId="0" fontId="74" fillId="0" borderId="0" xfId="0" applyFont="1" applyFill="1" applyAlignment="1">
      <alignment horizontal="center" vertical="center"/>
    </xf>
    <xf numFmtId="0" fontId="72" fillId="0" borderId="0" xfId="0" applyFont="1" applyFill="1" applyAlignment="1">
      <alignment vertical="center"/>
    </xf>
    <xf numFmtId="0" fontId="38" fillId="33" borderId="11" xfId="63" applyFont="1" applyFill="1" applyBorder="1" applyAlignment="1">
      <alignment horizontal="center" vertical="center" wrapText="1"/>
      <protection/>
    </xf>
    <xf numFmtId="0" fontId="73" fillId="33" borderId="11" xfId="0" applyFont="1" applyFill="1" applyBorder="1" applyAlignment="1">
      <alignment horizontal="center" vertical="center" wrapText="1"/>
    </xf>
    <xf numFmtId="198" fontId="38" fillId="33" borderId="11" xfId="63" applyNumberFormat="1" applyFont="1" applyFill="1" applyBorder="1" applyAlignment="1">
      <alignment horizontal="center" vertical="center" wrapText="1"/>
      <protection/>
    </xf>
    <xf numFmtId="198" fontId="70" fillId="0" borderId="11" xfId="59" applyNumberFormat="1" applyFont="1" applyFill="1" applyBorder="1" applyAlignment="1">
      <alignment vertical="center"/>
    </xf>
    <xf numFmtId="198" fontId="76" fillId="0" borderId="11" xfId="0" applyNumberFormat="1" applyFont="1" applyFill="1" applyBorder="1" applyAlignment="1">
      <alignment horizontal="center" vertical="center"/>
    </xf>
    <xf numFmtId="198" fontId="70" fillId="0" borderId="11" xfId="59" applyNumberFormat="1" applyFont="1" applyFill="1" applyBorder="1" applyAlignment="1">
      <alignment horizontal="center" vertical="center"/>
    </xf>
    <xf numFmtId="0" fontId="70" fillId="35" borderId="11" xfId="0" applyFont="1" applyFill="1" applyBorder="1" applyAlignment="1">
      <alignment vertical="center"/>
    </xf>
    <xf numFmtId="0" fontId="70" fillId="35" borderId="17" xfId="0" applyFont="1" applyFill="1" applyBorder="1" applyAlignment="1">
      <alignment horizontal="left" vertical="center" indent="1"/>
    </xf>
    <xf numFmtId="198" fontId="70" fillId="35" borderId="11" xfId="59" applyNumberFormat="1" applyFont="1" applyFill="1" applyBorder="1" applyAlignment="1">
      <alignment vertical="center"/>
    </xf>
    <xf numFmtId="198" fontId="70" fillId="35" borderId="11" xfId="59" applyNumberFormat="1" applyFont="1" applyFill="1" applyBorder="1" applyAlignment="1">
      <alignment horizontal="center" vertical="center"/>
    </xf>
    <xf numFmtId="198" fontId="34" fillId="35" borderId="11" xfId="0" applyNumberFormat="1" applyFont="1" applyFill="1" applyBorder="1" applyAlignment="1">
      <alignment vertical="center" wrapText="1"/>
    </xf>
    <xf numFmtId="198" fontId="70" fillId="35" borderId="11" xfId="0" applyNumberFormat="1" applyFont="1" applyFill="1" applyBorder="1" applyAlignment="1">
      <alignment vertical="center"/>
    </xf>
    <xf numFmtId="0" fontId="70" fillId="35" borderId="18" xfId="0" applyFont="1" applyFill="1" applyBorder="1" applyAlignment="1">
      <alignment horizontal="left" vertical="center" indent="1"/>
    </xf>
    <xf numFmtId="0" fontId="74" fillId="0" borderId="0" xfId="0" applyFont="1" applyAlignment="1">
      <alignment vertical="center"/>
    </xf>
    <xf numFmtId="15" fontId="72" fillId="0" borderId="0" xfId="0" applyNumberFormat="1" applyFont="1" applyAlignment="1">
      <alignment vertical="center"/>
    </xf>
    <xf numFmtId="0" fontId="34" fillId="0" borderId="0" xfId="0" applyFont="1" applyFill="1" applyBorder="1" applyAlignment="1">
      <alignment horizontal="center" vertical="center"/>
    </xf>
    <xf numFmtId="15" fontId="41" fillId="0" borderId="0" xfId="0" applyNumberFormat="1" applyFont="1" applyFill="1" applyBorder="1" applyAlignment="1">
      <alignment vertical="center" wrapText="1"/>
    </xf>
    <xf numFmtId="0" fontId="34" fillId="0" borderId="19" xfId="0" applyFont="1" applyFill="1" applyBorder="1" applyAlignment="1">
      <alignment horizontal="center" vertical="center"/>
    </xf>
    <xf numFmtId="0" fontId="40" fillId="36" borderId="20" xfId="0" applyFont="1" applyFill="1" applyBorder="1" applyAlignment="1">
      <alignment horizontal="center" vertical="center" wrapText="1"/>
    </xf>
    <xf numFmtId="0" fontId="40" fillId="36" borderId="21" xfId="0" applyFont="1" applyFill="1" applyBorder="1" applyAlignment="1">
      <alignment horizontal="center" vertical="center" wrapText="1"/>
    </xf>
    <xf numFmtId="0" fontId="40" fillId="36" borderId="22" xfId="0" applyFont="1" applyFill="1" applyBorder="1" applyAlignment="1">
      <alignment horizontal="center" vertical="center" wrapText="1"/>
    </xf>
    <xf numFmtId="0" fontId="41" fillId="37" borderId="15" xfId="0" applyFont="1" applyFill="1" applyBorder="1" applyAlignment="1">
      <alignment horizontal="center" vertical="center"/>
    </xf>
    <xf numFmtId="0" fontId="43" fillId="0" borderId="0" xfId="0" applyFont="1" applyBorder="1" applyAlignment="1">
      <alignment horizontal="center" vertical="center"/>
    </xf>
    <xf numFmtId="0" fontId="34" fillId="0" borderId="23" xfId="0" applyFont="1" applyFill="1" applyBorder="1" applyAlignment="1">
      <alignment horizontal="left" vertical="center" wrapText="1" indent="1"/>
    </xf>
    <xf numFmtId="0" fontId="34" fillId="0" borderId="24" xfId="0" applyFont="1" applyFill="1" applyBorder="1" applyAlignment="1">
      <alignment horizontal="center" vertical="center"/>
    </xf>
    <xf numFmtId="0" fontId="34" fillId="0" borderId="25" xfId="0" applyFont="1" applyFill="1" applyBorder="1" applyAlignment="1">
      <alignment horizontal="left" vertical="center" wrapText="1" indent="1"/>
    </xf>
    <xf numFmtId="0" fontId="34" fillId="0" borderId="26" xfId="0" applyFont="1" applyFill="1" applyBorder="1" applyAlignment="1">
      <alignment horizontal="center" vertical="center"/>
    </xf>
    <xf numFmtId="0" fontId="34" fillId="0" borderId="27"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lignment vertical="center"/>
    </xf>
    <xf numFmtId="0" fontId="34" fillId="0" borderId="25" xfId="0" applyFont="1" applyFill="1" applyBorder="1" applyAlignment="1">
      <alignment horizontal="center" vertical="center"/>
    </xf>
    <xf numFmtId="0" fontId="34" fillId="0" borderId="29" xfId="0" applyFont="1" applyFill="1" applyBorder="1" applyAlignment="1">
      <alignment horizontal="left" vertical="center" wrapText="1" indent="1"/>
    </xf>
    <xf numFmtId="0" fontId="34" fillId="0" borderId="30" xfId="0" applyFont="1" applyFill="1" applyBorder="1" applyAlignment="1">
      <alignment horizontal="center" vertical="center"/>
    </xf>
    <xf numFmtId="0" fontId="34" fillId="0" borderId="23" xfId="0" applyFont="1" applyFill="1" applyBorder="1" applyAlignment="1">
      <alignment horizontal="center" vertical="center"/>
    </xf>
    <xf numFmtId="0" fontId="34" fillId="0" borderId="23" xfId="0" applyFont="1" applyBorder="1" applyAlignment="1">
      <alignment horizontal="left" vertical="center" wrapText="1" indent="1"/>
    </xf>
    <xf numFmtId="0" fontId="34" fillId="0" borderId="24" xfId="0" applyFont="1" applyBorder="1" applyAlignment="1">
      <alignment horizontal="center" vertical="center" wrapText="1"/>
    </xf>
    <xf numFmtId="0" fontId="34" fillId="0" borderId="31" xfId="0" applyFont="1" applyBorder="1" applyAlignment="1">
      <alignment horizontal="center" vertical="center" wrapText="1"/>
    </xf>
    <xf numFmtId="0" fontId="70" fillId="0" borderId="23" xfId="0" applyFont="1" applyBorder="1" applyAlignment="1">
      <alignment horizontal="center" vertical="center" wrapText="1"/>
    </xf>
    <xf numFmtId="0" fontId="70" fillId="0" borderId="24" xfId="0" applyFont="1" applyBorder="1" applyAlignment="1">
      <alignment horizontal="center" vertical="center" wrapText="1"/>
    </xf>
    <xf numFmtId="0" fontId="70" fillId="0" borderId="32" xfId="0" applyFont="1" applyBorder="1" applyAlignment="1">
      <alignment horizontal="center" vertical="center" wrapText="1"/>
    </xf>
    <xf numFmtId="0" fontId="70" fillId="0" borderId="33" xfId="0" applyFont="1" applyBorder="1" applyAlignment="1">
      <alignment horizontal="center" vertical="center" wrapText="1"/>
    </xf>
    <xf numFmtId="0" fontId="34" fillId="0" borderId="25" xfId="0" applyFont="1" applyBorder="1" applyAlignment="1">
      <alignment horizontal="left" vertical="center" wrapText="1" indent="1"/>
    </xf>
    <xf numFmtId="0" fontId="34" fillId="0" borderId="26" xfId="0" applyFont="1" applyBorder="1" applyAlignment="1">
      <alignment horizontal="center" vertical="center" wrapText="1"/>
    </xf>
    <xf numFmtId="0" fontId="34" fillId="0" borderId="34" xfId="0" applyFont="1" applyBorder="1" applyAlignment="1">
      <alignment horizontal="center" vertical="center" wrapText="1"/>
    </xf>
    <xf numFmtId="0" fontId="70" fillId="0" borderId="25" xfId="0" applyFont="1" applyBorder="1" applyAlignment="1">
      <alignment horizontal="center" vertical="center" wrapText="1"/>
    </xf>
    <xf numFmtId="0" fontId="70" fillId="0" borderId="26"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28" xfId="0" applyFont="1" applyBorder="1" applyAlignment="1">
      <alignment horizontal="center" vertical="center" wrapText="1"/>
    </xf>
    <xf numFmtId="4" fontId="34" fillId="0" borderId="34" xfId="0" applyNumberFormat="1" applyFont="1" applyFill="1" applyBorder="1" applyAlignment="1">
      <alignment horizontal="center" vertical="center" wrapText="1"/>
    </xf>
    <xf numFmtId="4" fontId="34" fillId="0" borderId="25" xfId="0" applyNumberFormat="1" applyFont="1" applyFill="1" applyBorder="1" applyAlignment="1">
      <alignment horizontal="center" vertical="center" wrapText="1"/>
    </xf>
    <xf numFmtId="4" fontId="34" fillId="0" borderId="28" xfId="0" applyNumberFormat="1" applyFont="1" applyFill="1" applyBorder="1" applyAlignment="1">
      <alignment horizontal="center" vertical="center" wrapText="1"/>
    </xf>
    <xf numFmtId="2" fontId="70" fillId="0" borderId="28" xfId="0" applyNumberFormat="1" applyFont="1" applyBorder="1" applyAlignment="1">
      <alignment horizontal="center" vertical="center" wrapText="1"/>
    </xf>
    <xf numFmtId="3" fontId="34" fillId="0" borderId="34" xfId="0" applyNumberFormat="1" applyFont="1" applyFill="1" applyBorder="1" applyAlignment="1">
      <alignment horizontal="center" vertical="center" wrapText="1"/>
    </xf>
    <xf numFmtId="3" fontId="34" fillId="0" borderId="25" xfId="0" applyNumberFormat="1" applyFont="1" applyFill="1" applyBorder="1" applyAlignment="1">
      <alignment horizontal="center" vertical="center" wrapText="1"/>
    </xf>
    <xf numFmtId="3" fontId="34" fillId="0" borderId="26" xfId="0" applyNumberFormat="1" applyFont="1" applyFill="1" applyBorder="1" applyAlignment="1">
      <alignment horizontal="center" vertical="center" wrapText="1"/>
    </xf>
    <xf numFmtId="3" fontId="34" fillId="0" borderId="27" xfId="0" applyNumberFormat="1" applyFont="1" applyFill="1" applyBorder="1" applyAlignment="1">
      <alignment horizontal="center" vertical="center" wrapText="1"/>
    </xf>
    <xf numFmtId="3" fontId="34" fillId="0" borderId="28" xfId="0" applyNumberFormat="1" applyFont="1" applyFill="1" applyBorder="1" applyAlignment="1">
      <alignment horizontal="center" vertical="center" wrapText="1"/>
    </xf>
    <xf numFmtId="0" fontId="34" fillId="0" borderId="29" xfId="0" applyFont="1" applyBorder="1" applyAlignment="1">
      <alignment horizontal="left" vertical="center" wrapText="1" indent="1"/>
    </xf>
    <xf numFmtId="0" fontId="34" fillId="0" borderId="30"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30" xfId="0" applyFont="1" applyBorder="1" applyAlignment="1">
      <alignment horizontal="center" vertical="center" wrapText="1"/>
    </xf>
    <xf numFmtId="0" fontId="70" fillId="0" borderId="35" xfId="0" applyFont="1" applyBorder="1" applyAlignment="1">
      <alignment horizontal="center" vertical="center" wrapText="1"/>
    </xf>
    <xf numFmtId="0" fontId="34" fillId="0" borderId="31" xfId="0" applyFont="1" applyFill="1" applyBorder="1" applyAlignment="1">
      <alignment horizontal="center" vertical="center"/>
    </xf>
    <xf numFmtId="0" fontId="34" fillId="0" borderId="33" xfId="0" applyFont="1" applyFill="1" applyBorder="1" applyAlignment="1">
      <alignment horizontal="center" vertical="center"/>
    </xf>
    <xf numFmtId="0" fontId="34" fillId="0" borderId="26" xfId="0" applyFont="1" applyBorder="1" applyAlignment="1">
      <alignment horizontal="center" vertical="center"/>
    </xf>
    <xf numFmtId="0" fontId="34" fillId="0" borderId="34" xfId="0" applyFont="1" applyFill="1" applyBorder="1" applyAlignment="1">
      <alignment horizontal="center" vertical="center"/>
    </xf>
    <xf numFmtId="0" fontId="34" fillId="0" borderId="28" xfId="0" applyFont="1" applyFill="1" applyBorder="1" applyAlignment="1">
      <alignment horizontal="center" vertical="center"/>
    </xf>
    <xf numFmtId="0" fontId="34" fillId="0" borderId="36" xfId="0" applyFont="1" applyFill="1" applyBorder="1" applyAlignment="1">
      <alignment horizontal="center" vertical="center"/>
    </xf>
    <xf numFmtId="0" fontId="34" fillId="0" borderId="29" xfId="0" applyFont="1" applyFill="1" applyBorder="1" applyAlignment="1">
      <alignment horizontal="center" vertical="center"/>
    </xf>
    <xf numFmtId="0" fontId="34" fillId="0" borderId="35" xfId="0" applyFont="1" applyFill="1" applyBorder="1" applyAlignment="1">
      <alignment horizontal="center" vertical="center"/>
    </xf>
    <xf numFmtId="0" fontId="70" fillId="0" borderId="33" xfId="0" applyFont="1" applyFill="1" applyBorder="1" applyAlignment="1">
      <alignment vertical="center" wrapText="1"/>
    </xf>
    <xf numFmtId="2" fontId="34" fillId="0" borderId="25" xfId="0" applyNumberFormat="1" applyFont="1" applyFill="1" applyBorder="1" applyAlignment="1">
      <alignment horizontal="center" vertical="center"/>
    </xf>
    <xf numFmtId="2" fontId="34" fillId="0" borderId="26" xfId="0" applyNumberFormat="1" applyFont="1" applyFill="1" applyBorder="1" applyAlignment="1">
      <alignment horizontal="center" vertical="center"/>
    </xf>
    <xf numFmtId="2" fontId="70" fillId="0" borderId="28" xfId="0" applyNumberFormat="1" applyFont="1" applyFill="1" applyBorder="1" applyAlignment="1">
      <alignment horizontal="center" vertical="center"/>
    </xf>
    <xf numFmtId="0" fontId="70" fillId="0" borderId="28" xfId="0" applyFont="1" applyFill="1" applyBorder="1" applyAlignment="1">
      <alignment vertical="center" wrapText="1"/>
    </xf>
    <xf numFmtId="0" fontId="70" fillId="0" borderId="23" xfId="0" applyFont="1" applyBorder="1" applyAlignment="1">
      <alignment horizontal="left" vertical="center" wrapText="1" indent="1"/>
    </xf>
    <xf numFmtId="0" fontId="70" fillId="0" borderId="31" xfId="0" applyFont="1" applyFill="1" applyBorder="1" applyAlignment="1">
      <alignment horizontal="center" vertical="center" wrapText="1"/>
    </xf>
    <xf numFmtId="0" fontId="70" fillId="0" borderId="25" xfId="0" applyFont="1" applyBorder="1" applyAlignment="1">
      <alignment horizontal="left" vertical="center" wrapText="1" indent="1"/>
    </xf>
    <xf numFmtId="0" fontId="70" fillId="0" borderId="34" xfId="0" applyFont="1" applyFill="1" applyBorder="1" applyAlignment="1">
      <alignment horizontal="center" vertical="center" wrapText="1"/>
    </xf>
    <xf numFmtId="0" fontId="70" fillId="0" borderId="29" xfId="0" applyFont="1" applyBorder="1" applyAlignment="1">
      <alignment horizontal="left" vertical="center" wrapText="1" indent="1"/>
    </xf>
    <xf numFmtId="49" fontId="34" fillId="0" borderId="24" xfId="0" applyNumberFormat="1" applyFont="1" applyBorder="1" applyAlignment="1">
      <alignment horizontal="center" vertical="center" wrapText="1"/>
    </xf>
    <xf numFmtId="49" fontId="34" fillId="0" borderId="26" xfId="0" applyNumberFormat="1" applyFont="1" applyBorder="1" applyAlignment="1">
      <alignment horizontal="center" vertical="center" wrapText="1"/>
    </xf>
    <xf numFmtId="49" fontId="34" fillId="0" borderId="30" xfId="0" applyNumberFormat="1" applyFont="1" applyBorder="1" applyAlignment="1">
      <alignment horizontal="center" vertical="center" wrapText="1"/>
    </xf>
    <xf numFmtId="0" fontId="34" fillId="0" borderId="24" xfId="0" applyFont="1" applyFill="1" applyBorder="1" applyAlignment="1">
      <alignment horizontal="center" vertical="center" wrapText="1"/>
    </xf>
    <xf numFmtId="0" fontId="34" fillId="0" borderId="31"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33"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0" borderId="34"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34" fillId="0" borderId="28" xfId="0" applyFont="1" applyFill="1" applyBorder="1" applyAlignment="1">
      <alignment horizontal="center" vertical="center" wrapText="1"/>
    </xf>
    <xf numFmtId="0" fontId="70" fillId="0" borderId="31" xfId="0" applyFont="1" applyBorder="1" applyAlignment="1">
      <alignment horizontal="center" vertical="center" wrapText="1"/>
    </xf>
    <xf numFmtId="0" fontId="70" fillId="0" borderId="33" xfId="0" applyFont="1" applyBorder="1" applyAlignment="1">
      <alignment vertical="center" wrapText="1"/>
    </xf>
    <xf numFmtId="0" fontId="70" fillId="0" borderId="36" xfId="0" applyFont="1" applyBorder="1" applyAlignment="1">
      <alignment horizontal="center" vertical="center" wrapText="1"/>
    </xf>
    <xf numFmtId="0" fontId="70" fillId="0" borderId="35" xfId="0" applyFont="1" applyBorder="1" applyAlignment="1">
      <alignment vertical="center" wrapText="1"/>
    </xf>
    <xf numFmtId="0" fontId="70" fillId="0" borderId="34" xfId="0" applyFont="1" applyBorder="1" applyAlignment="1">
      <alignment horizontal="center" vertical="center" wrapText="1"/>
    </xf>
    <xf numFmtId="0" fontId="70" fillId="0" borderId="28" xfId="0" applyFont="1" applyBorder="1" applyAlignment="1">
      <alignment vertical="center" wrapText="1"/>
    </xf>
    <xf numFmtId="0" fontId="34" fillId="38" borderId="14" xfId="63" applyFont="1" applyFill="1" applyBorder="1" applyAlignment="1">
      <alignment horizontal="justify" vertical="center" wrapText="1"/>
      <protection/>
    </xf>
    <xf numFmtId="0" fontId="34" fillId="38" borderId="19" xfId="63" applyFont="1" applyFill="1" applyBorder="1" applyAlignment="1">
      <alignment horizontal="center" vertical="center" wrapText="1"/>
      <protection/>
    </xf>
    <xf numFmtId="0" fontId="34" fillId="38" borderId="37" xfId="63" applyFont="1" applyFill="1" applyBorder="1" applyAlignment="1">
      <alignment horizontal="center" vertical="center" wrapText="1"/>
      <protection/>
    </xf>
    <xf numFmtId="0" fontId="34" fillId="0" borderId="37" xfId="0" applyFont="1" applyFill="1" applyBorder="1" applyAlignment="1">
      <alignment horizontal="center" vertical="center"/>
    </xf>
    <xf numFmtId="0" fontId="34" fillId="0" borderId="23" xfId="63" applyFont="1" applyBorder="1" applyAlignment="1">
      <alignment horizontal="left" vertical="center" wrapText="1" indent="1"/>
      <protection/>
    </xf>
    <xf numFmtId="0" fontId="34" fillId="0" borderId="24" xfId="63" applyFont="1" applyBorder="1" applyAlignment="1">
      <alignment horizontal="center" vertical="center" wrapText="1"/>
      <protection/>
    </xf>
    <xf numFmtId="0" fontId="34" fillId="0" borderId="25" xfId="63" applyFont="1" applyBorder="1" applyAlignment="1">
      <alignment horizontal="left" vertical="center" wrapText="1" indent="1"/>
      <protection/>
    </xf>
    <xf numFmtId="0" fontId="34" fillId="0" borderId="26" xfId="63" applyFont="1" applyBorder="1" applyAlignment="1">
      <alignment horizontal="center" vertical="center" wrapText="1"/>
      <protection/>
    </xf>
    <xf numFmtId="9" fontId="34" fillId="0" borderId="34" xfId="0" applyNumberFormat="1" applyFont="1" applyFill="1" applyBorder="1" applyAlignment="1">
      <alignment horizontal="center" vertical="center"/>
    </xf>
    <xf numFmtId="0" fontId="34" fillId="0" borderId="34" xfId="0" applyNumberFormat="1" applyFont="1" applyFill="1" applyBorder="1" applyAlignment="1">
      <alignment horizontal="center" vertical="center"/>
    </xf>
    <xf numFmtId="0" fontId="77" fillId="0" borderId="24" xfId="0" applyFont="1" applyBorder="1" applyAlignment="1">
      <alignment horizontal="center" vertical="center"/>
    </xf>
    <xf numFmtId="0" fontId="77" fillId="0" borderId="26" xfId="0" applyFont="1" applyBorder="1" applyAlignment="1">
      <alignment horizontal="center" vertical="center"/>
    </xf>
    <xf numFmtId="9" fontId="34" fillId="0" borderId="31" xfId="0" applyNumberFormat="1" applyFont="1" applyFill="1" applyBorder="1" applyAlignment="1">
      <alignment horizontal="center" vertical="center"/>
    </xf>
    <xf numFmtId="9" fontId="34" fillId="0" borderId="26" xfId="0" applyNumberFormat="1" applyFont="1" applyFill="1" applyBorder="1" applyAlignment="1">
      <alignment horizontal="center" vertical="center"/>
    </xf>
    <xf numFmtId="0" fontId="32" fillId="0" borderId="0" xfId="0" applyNumberFormat="1" applyFont="1" applyFill="1" applyBorder="1" applyAlignment="1">
      <alignment horizontal="left" vertical="center" wrapText="1" indent="1"/>
    </xf>
    <xf numFmtId="199" fontId="34" fillId="0" borderId="32" xfId="0" applyNumberFormat="1" applyFont="1" applyFill="1" applyBorder="1" applyAlignment="1">
      <alignment horizontal="center" vertical="center"/>
    </xf>
    <xf numFmtId="199" fontId="34" fillId="0" borderId="23" xfId="0" applyNumberFormat="1" applyFont="1" applyFill="1" applyBorder="1" applyAlignment="1">
      <alignment horizontal="center" vertical="center"/>
    </xf>
    <xf numFmtId="199" fontId="34" fillId="0" borderId="24" xfId="0" applyNumberFormat="1" applyFont="1" applyFill="1" applyBorder="1" applyAlignment="1">
      <alignment horizontal="center" vertical="center"/>
    </xf>
    <xf numFmtId="199" fontId="70" fillId="0" borderId="33" xfId="0" applyNumberFormat="1" applyFont="1" applyFill="1" applyBorder="1" applyAlignment="1">
      <alignment horizontal="center" vertical="center"/>
    </xf>
    <xf numFmtId="199" fontId="34" fillId="0" borderId="27" xfId="0" applyNumberFormat="1" applyFont="1" applyFill="1" applyBorder="1" applyAlignment="1">
      <alignment horizontal="center" vertical="center"/>
    </xf>
    <xf numFmtId="199" fontId="34" fillId="0" borderId="25" xfId="0" applyNumberFormat="1" applyFont="1" applyFill="1" applyBorder="1" applyAlignment="1">
      <alignment horizontal="center" vertical="center"/>
    </xf>
    <xf numFmtId="199" fontId="34" fillId="0" borderId="26" xfId="0" applyNumberFormat="1" applyFont="1" applyFill="1" applyBorder="1" applyAlignment="1">
      <alignment horizontal="center" vertical="center"/>
    </xf>
    <xf numFmtId="199" fontId="70" fillId="0" borderId="28" xfId="0" applyNumberFormat="1" applyFont="1" applyFill="1" applyBorder="1" applyAlignment="1">
      <alignment horizontal="center" vertical="center"/>
    </xf>
    <xf numFmtId="199" fontId="70" fillId="0" borderId="35" xfId="0" applyNumberFormat="1" applyFont="1" applyFill="1" applyBorder="1" applyAlignment="1">
      <alignment horizontal="center" vertical="center"/>
    </xf>
    <xf numFmtId="199" fontId="41" fillId="0" borderId="24" xfId="0" applyNumberFormat="1" applyFont="1" applyFill="1" applyBorder="1" applyAlignment="1">
      <alignment horizontal="center" vertical="center"/>
    </xf>
    <xf numFmtId="0" fontId="74" fillId="39" borderId="11" xfId="0" applyFont="1" applyFill="1" applyBorder="1" applyAlignment="1">
      <alignment horizontal="center" vertical="center"/>
    </xf>
    <xf numFmtId="0" fontId="74" fillId="39" borderId="11" xfId="0" applyFont="1" applyFill="1" applyBorder="1" applyAlignment="1">
      <alignment horizontal="center" vertical="center" wrapText="1"/>
    </xf>
    <xf numFmtId="0" fontId="71" fillId="0" borderId="0" xfId="0" applyFont="1" applyAlignment="1">
      <alignment vertical="center"/>
    </xf>
    <xf numFmtId="0" fontId="71" fillId="0" borderId="38" xfId="0" applyFont="1" applyBorder="1" applyAlignment="1">
      <alignment vertical="center"/>
    </xf>
    <xf numFmtId="0" fontId="71" fillId="0" borderId="38" xfId="0" applyFont="1" applyBorder="1" applyAlignment="1">
      <alignment horizontal="center" vertical="center"/>
    </xf>
    <xf numFmtId="37" fontId="71" fillId="0" borderId="38" xfId="0" applyNumberFormat="1" applyFont="1" applyFill="1" applyBorder="1" applyAlignment="1">
      <alignment horizontal="center" vertical="center"/>
    </xf>
    <xf numFmtId="0" fontId="71" fillId="0" borderId="26" xfId="0" applyFont="1" applyBorder="1" applyAlignment="1">
      <alignment vertical="center"/>
    </xf>
    <xf numFmtId="0" fontId="71" fillId="0" borderId="26" xfId="0" applyFont="1" applyBorder="1" applyAlignment="1">
      <alignment horizontal="center" vertical="center"/>
    </xf>
    <xf numFmtId="37" fontId="71" fillId="0" borderId="26" xfId="0" applyNumberFormat="1" applyFont="1" applyFill="1" applyBorder="1" applyAlignment="1">
      <alignment horizontal="center" vertical="center"/>
    </xf>
    <xf numFmtId="0" fontId="71" fillId="0" borderId="39" xfId="0" applyFont="1" applyBorder="1" applyAlignment="1">
      <alignment horizontal="center" vertical="center"/>
    </xf>
    <xf numFmtId="37" fontId="71" fillId="0" borderId="39" xfId="0" applyNumberFormat="1" applyFont="1" applyFill="1" applyBorder="1" applyAlignment="1">
      <alignment horizontal="center" vertical="center"/>
    </xf>
    <xf numFmtId="0" fontId="71" fillId="0" borderId="38" xfId="0" applyFont="1" applyBorder="1" applyAlignment="1">
      <alignment horizontal="left" vertical="center"/>
    </xf>
    <xf numFmtId="0" fontId="71" fillId="0" borderId="26" xfId="0" applyFont="1" applyBorder="1" applyAlignment="1">
      <alignment horizontal="left" vertical="center"/>
    </xf>
    <xf numFmtId="0" fontId="71" fillId="0" borderId="39" xfId="0" applyFont="1" applyBorder="1" applyAlignment="1">
      <alignment horizontal="left" vertical="center"/>
    </xf>
    <xf numFmtId="0" fontId="71" fillId="0" borderId="38" xfId="0" applyFont="1" applyBorder="1" applyAlignment="1">
      <alignment vertical="center" wrapText="1"/>
    </xf>
    <xf numFmtId="0" fontId="71" fillId="0" borderId="26" xfId="0" applyFont="1" applyBorder="1" applyAlignment="1">
      <alignment vertical="center" wrapText="1"/>
    </xf>
    <xf numFmtId="0" fontId="71" fillId="0" borderId="26" xfId="0" applyFont="1" applyBorder="1" applyAlignment="1">
      <alignment horizontal="center" vertical="center" wrapText="1"/>
    </xf>
    <xf numFmtId="0" fontId="71" fillId="0" borderId="11" xfId="0" applyFont="1" applyBorder="1" applyAlignment="1">
      <alignment vertical="center"/>
    </xf>
    <xf numFmtId="0" fontId="71" fillId="0" borderId="11" xfId="0" applyFont="1" applyBorder="1" applyAlignment="1">
      <alignment horizontal="center" vertical="center"/>
    </xf>
    <xf numFmtId="0" fontId="71" fillId="0" borderId="39" xfId="0" applyFont="1" applyBorder="1" applyAlignment="1">
      <alignment vertical="center"/>
    </xf>
    <xf numFmtId="0" fontId="71" fillId="0" borderId="38" xfId="0" applyFont="1" applyBorder="1" applyAlignment="1">
      <alignment horizontal="center" vertical="center" wrapText="1"/>
    </xf>
    <xf numFmtId="39" fontId="71" fillId="0" borderId="26" xfId="0" applyNumberFormat="1" applyFont="1" applyFill="1" applyBorder="1" applyAlignment="1">
      <alignment horizontal="right" vertical="center"/>
    </xf>
    <xf numFmtId="37" fontId="71" fillId="0" borderId="26" xfId="0" applyNumberFormat="1" applyFont="1" applyFill="1" applyBorder="1" applyAlignment="1">
      <alignment horizontal="right" vertical="center"/>
    </xf>
    <xf numFmtId="0" fontId="71" fillId="0" borderId="26" xfId="0" applyFont="1" applyFill="1" applyBorder="1" applyAlignment="1">
      <alignment horizontal="center" vertical="center"/>
    </xf>
    <xf numFmtId="0" fontId="74" fillId="0" borderId="0" xfId="0" applyFont="1" applyAlignment="1">
      <alignment horizontal="center" vertical="center"/>
    </xf>
    <xf numFmtId="0" fontId="63" fillId="0" borderId="0" xfId="0" applyFont="1" applyAlignment="1">
      <alignment horizontal="centerContinuous" vertical="center"/>
    </xf>
    <xf numFmtId="0" fontId="72" fillId="0" borderId="0" xfId="0" applyFont="1" applyAlignment="1">
      <alignment horizontal="centerContinuous" vertical="center"/>
    </xf>
    <xf numFmtId="0" fontId="67" fillId="0" borderId="0" xfId="0" applyFont="1" applyFill="1" applyAlignment="1">
      <alignment horizontal="centerContinuous" vertical="center"/>
    </xf>
    <xf numFmtId="0" fontId="71" fillId="0" borderId="0" xfId="0" applyFont="1" applyFill="1" applyAlignment="1">
      <alignment horizontal="centerContinuous" vertical="center"/>
    </xf>
    <xf numFmtId="15" fontId="74" fillId="0" borderId="0" xfId="0" applyNumberFormat="1" applyFont="1" applyFill="1" applyAlignment="1">
      <alignment horizontal="center" vertical="center"/>
    </xf>
    <xf numFmtId="0" fontId="68" fillId="0" borderId="0" xfId="0" applyFont="1" applyAlignment="1">
      <alignment horizontal="center" vertical="center"/>
    </xf>
    <xf numFmtId="9" fontId="71" fillId="0" borderId="26" xfId="69" applyFont="1" applyFill="1" applyBorder="1" applyAlignment="1">
      <alignment horizontal="center" vertical="center"/>
    </xf>
    <xf numFmtId="9" fontId="71" fillId="0" borderId="38" xfId="69" applyFont="1" applyFill="1" applyBorder="1" applyAlignment="1">
      <alignment horizontal="center" vertical="center"/>
    </xf>
    <xf numFmtId="0" fontId="34" fillId="0" borderId="40" xfId="0" applyFont="1" applyFill="1" applyBorder="1" applyAlignment="1">
      <alignment horizontal="center" vertical="center"/>
    </xf>
    <xf numFmtId="0" fontId="34" fillId="0" borderId="41" xfId="0" applyFont="1" applyFill="1" applyBorder="1" applyAlignment="1">
      <alignment horizontal="center" vertical="center"/>
    </xf>
    <xf numFmtId="0" fontId="34" fillId="0" borderId="42" xfId="0" applyFont="1" applyFill="1" applyBorder="1" applyAlignment="1">
      <alignment horizontal="center" vertical="center"/>
    </xf>
    <xf numFmtId="0" fontId="70" fillId="0" borderId="43" xfId="0" applyFont="1" applyBorder="1" applyAlignment="1">
      <alignment horizontal="center" vertical="center" wrapText="1"/>
    </xf>
    <xf numFmtId="0" fontId="34" fillId="0" borderId="44" xfId="0" applyFont="1" applyFill="1" applyBorder="1" applyAlignment="1">
      <alignment horizontal="center" vertical="center"/>
    </xf>
    <xf numFmtId="198" fontId="38" fillId="35" borderId="11" xfId="63" applyNumberFormat="1" applyFont="1" applyFill="1" applyBorder="1" applyAlignment="1">
      <alignment horizontal="center" vertical="center" wrapText="1"/>
      <protection/>
    </xf>
    <xf numFmtId="198" fontId="70" fillId="0" borderId="0" xfId="0" applyNumberFormat="1" applyFont="1" applyFill="1" applyAlignment="1">
      <alignment vertical="center"/>
    </xf>
    <xf numFmtId="198" fontId="44" fillId="33" borderId="11" xfId="63" applyNumberFormat="1" applyFont="1" applyFill="1" applyBorder="1" applyAlignment="1">
      <alignment horizontal="center" vertical="center" wrapText="1"/>
      <protection/>
    </xf>
    <xf numFmtId="198" fontId="38" fillId="35" borderId="0" xfId="63" applyNumberFormat="1" applyFont="1" applyFill="1" applyBorder="1" applyAlignment="1">
      <alignment horizontal="center" vertical="center" wrapText="1"/>
      <protection/>
    </xf>
    <xf numFmtId="2" fontId="70" fillId="0" borderId="26" xfId="0" applyNumberFormat="1" applyFont="1" applyBorder="1" applyAlignment="1">
      <alignment horizontal="center" vertical="center" wrapText="1"/>
    </xf>
    <xf numFmtId="9" fontId="34" fillId="0" borderId="25" xfId="0" applyNumberFormat="1" applyFont="1" applyFill="1" applyBorder="1" applyAlignment="1">
      <alignment horizontal="center" vertical="center"/>
    </xf>
    <xf numFmtId="9" fontId="70" fillId="0" borderId="28" xfId="0" applyNumberFormat="1" applyFont="1" applyBorder="1" applyAlignment="1">
      <alignment horizontal="center" vertical="center" wrapText="1"/>
    </xf>
    <xf numFmtId="0" fontId="34" fillId="0" borderId="40" xfId="0" applyFont="1" applyBorder="1" applyAlignment="1">
      <alignment horizontal="left" vertical="center" wrapText="1" indent="1"/>
    </xf>
    <xf numFmtId="49" fontId="34" fillId="0" borderId="41" xfId="0" applyNumberFormat="1" applyFont="1" applyBorder="1" applyAlignment="1">
      <alignment horizontal="center" vertical="center" wrapText="1"/>
    </xf>
    <xf numFmtId="0" fontId="34" fillId="0" borderId="43" xfId="0" applyFont="1" applyFill="1" applyBorder="1" applyAlignment="1">
      <alignment horizontal="center" vertical="center" wrapText="1"/>
    </xf>
    <xf numFmtId="0" fontId="70" fillId="0" borderId="28" xfId="69" applyNumberFormat="1" applyFont="1" applyBorder="1" applyAlignment="1">
      <alignment horizontal="center" vertical="center" wrapText="1"/>
    </xf>
    <xf numFmtId="0" fontId="34" fillId="0" borderId="34" xfId="0" applyNumberFormat="1" applyFont="1" applyFill="1" applyBorder="1" applyAlignment="1">
      <alignment horizontal="center" vertical="center" wrapText="1"/>
    </xf>
    <xf numFmtId="2" fontId="34" fillId="0" borderId="27" xfId="0" applyNumberFormat="1" applyFont="1" applyFill="1" applyBorder="1" applyAlignment="1">
      <alignment horizontal="center" vertical="center"/>
    </xf>
    <xf numFmtId="0" fontId="34" fillId="0" borderId="40" xfId="0" applyFont="1" applyFill="1" applyBorder="1" applyAlignment="1">
      <alignment horizontal="left" vertical="center" wrapText="1" indent="1"/>
    </xf>
    <xf numFmtId="199" fontId="34" fillId="0" borderId="45" xfId="0" applyNumberFormat="1" applyFont="1" applyFill="1" applyBorder="1" applyAlignment="1">
      <alignment horizontal="center" vertical="center"/>
    </xf>
    <xf numFmtId="199" fontId="34" fillId="0" borderId="40" xfId="0" applyNumberFormat="1" applyFont="1" applyFill="1" applyBorder="1" applyAlignment="1">
      <alignment horizontal="center" vertical="center"/>
    </xf>
    <xf numFmtId="199" fontId="34" fillId="0" borderId="41" xfId="0" applyNumberFormat="1" applyFont="1" applyFill="1" applyBorder="1" applyAlignment="1">
      <alignment horizontal="center" vertical="center"/>
    </xf>
    <xf numFmtId="199" fontId="70" fillId="0" borderId="43" xfId="0" applyNumberFormat="1" applyFont="1" applyFill="1" applyBorder="1" applyAlignment="1">
      <alignment horizontal="center" vertical="center"/>
    </xf>
    <xf numFmtId="0" fontId="70" fillId="0" borderId="43" xfId="0" applyFont="1" applyFill="1" applyBorder="1" applyAlignment="1">
      <alignment vertical="center" wrapText="1"/>
    </xf>
    <xf numFmtId="0" fontId="34" fillId="0" borderId="46" xfId="0" applyFont="1" applyFill="1" applyBorder="1" applyAlignment="1">
      <alignment horizontal="left" vertical="center" wrapText="1" indent="1"/>
    </xf>
    <xf numFmtId="0" fontId="34" fillId="0" borderId="47" xfId="0" applyFont="1" applyFill="1" applyBorder="1" applyAlignment="1">
      <alignment horizontal="center" vertical="center"/>
    </xf>
    <xf numFmtId="199" fontId="34" fillId="0" borderId="48" xfId="0" applyNumberFormat="1" applyFont="1" applyFill="1" applyBorder="1" applyAlignment="1">
      <alignment horizontal="center" vertical="center"/>
    </xf>
    <xf numFmtId="199" fontId="34" fillId="0" borderId="46" xfId="0" applyNumberFormat="1" applyFont="1" applyFill="1" applyBorder="1" applyAlignment="1">
      <alignment horizontal="center" vertical="center"/>
    </xf>
    <xf numFmtId="199" fontId="34" fillId="0" borderId="47" xfId="0" applyNumberFormat="1" applyFont="1" applyFill="1" applyBorder="1" applyAlignment="1">
      <alignment horizontal="center" vertical="center"/>
    </xf>
    <xf numFmtId="199" fontId="70" fillId="0" borderId="49" xfId="0" applyNumberFormat="1" applyFont="1" applyFill="1" applyBorder="1" applyAlignment="1">
      <alignment horizontal="center" vertical="center"/>
    </xf>
    <xf numFmtId="0" fontId="70" fillId="0" borderId="49" xfId="0" applyFont="1" applyFill="1" applyBorder="1" applyAlignment="1">
      <alignment vertical="center" wrapText="1"/>
    </xf>
    <xf numFmtId="0" fontId="34" fillId="0" borderId="50" xfId="0" applyFont="1" applyFill="1" applyBorder="1" applyAlignment="1">
      <alignment horizontal="left" vertical="center" wrapText="1" indent="1"/>
    </xf>
    <xf numFmtId="0" fontId="34" fillId="0" borderId="51" xfId="0" applyFont="1" applyFill="1" applyBorder="1" applyAlignment="1">
      <alignment horizontal="center" vertical="center" wrapText="1"/>
    </xf>
    <xf numFmtId="199" fontId="34" fillId="0" borderId="52" xfId="0" applyNumberFormat="1" applyFont="1" applyFill="1" applyBorder="1" applyAlignment="1">
      <alignment horizontal="center" vertical="center" wrapText="1"/>
    </xf>
    <xf numFmtId="199" fontId="34" fillId="0" borderId="50" xfId="0" applyNumberFormat="1" applyFont="1" applyFill="1" applyBorder="1" applyAlignment="1">
      <alignment horizontal="center" vertical="center" wrapText="1"/>
    </xf>
    <xf numFmtId="199" fontId="34" fillId="0" borderId="51" xfId="0" applyNumberFormat="1" applyFont="1" applyFill="1" applyBorder="1" applyAlignment="1">
      <alignment horizontal="center" vertical="center" wrapText="1"/>
    </xf>
    <xf numFmtId="199" fontId="70" fillId="0" borderId="53" xfId="0" applyNumberFormat="1" applyFont="1" applyFill="1" applyBorder="1" applyAlignment="1">
      <alignment horizontal="center" vertical="center"/>
    </xf>
    <xf numFmtId="0" fontId="70" fillId="0" borderId="53" xfId="0" applyFont="1" applyFill="1" applyBorder="1" applyAlignment="1">
      <alignment vertical="center"/>
    </xf>
    <xf numFmtId="0" fontId="34" fillId="0" borderId="54" xfId="0" applyFont="1" applyFill="1" applyBorder="1" applyAlignment="1">
      <alignment horizontal="left" vertical="center" wrapText="1" indent="1"/>
    </xf>
    <xf numFmtId="0" fontId="34" fillId="0" borderId="38" xfId="0" applyFont="1" applyFill="1" applyBorder="1" applyAlignment="1">
      <alignment horizontal="center" vertical="center"/>
    </xf>
    <xf numFmtId="0" fontId="34" fillId="0" borderId="55" xfId="0" applyFont="1" applyFill="1" applyBorder="1" applyAlignment="1">
      <alignment horizontal="center" vertical="center"/>
    </xf>
    <xf numFmtId="0" fontId="34" fillId="0" borderId="54" xfId="0" applyFont="1" applyFill="1" applyBorder="1" applyAlignment="1">
      <alignment horizontal="center" vertical="center"/>
    </xf>
    <xf numFmtId="0" fontId="70" fillId="0" borderId="56" xfId="0" applyFont="1" applyFill="1" applyBorder="1" applyAlignment="1">
      <alignment horizontal="center" vertical="center"/>
    </xf>
    <xf numFmtId="0" fontId="70" fillId="0" borderId="56" xfId="0" applyFont="1" applyFill="1" applyBorder="1" applyAlignment="1">
      <alignment vertical="center" wrapText="1"/>
    </xf>
    <xf numFmtId="0" fontId="70" fillId="0" borderId="57" xfId="0" applyFont="1" applyFill="1" applyBorder="1" applyAlignment="1">
      <alignment vertical="center"/>
    </xf>
    <xf numFmtId="0" fontId="70" fillId="0" borderId="43" xfId="0" applyFont="1" applyFill="1" applyBorder="1" applyAlignment="1">
      <alignment vertical="center"/>
    </xf>
    <xf numFmtId="0" fontId="34" fillId="0" borderId="58" xfId="0" applyFont="1" applyFill="1" applyBorder="1" applyAlignment="1">
      <alignment horizontal="left" vertical="center" wrapText="1" indent="1"/>
    </xf>
    <xf numFmtId="0" fontId="34" fillId="0" borderId="59" xfId="0" applyFont="1" applyFill="1" applyBorder="1" applyAlignment="1">
      <alignment horizontal="center" vertical="center"/>
    </xf>
    <xf numFmtId="2" fontId="34" fillId="0" borderId="58" xfId="0" applyNumberFormat="1" applyFont="1" applyFill="1" applyBorder="1" applyAlignment="1">
      <alignment horizontal="center" vertical="center"/>
    </xf>
    <xf numFmtId="2" fontId="34" fillId="0" borderId="44" xfId="0" applyNumberFormat="1" applyFont="1" applyFill="1" applyBorder="1" applyAlignment="1">
      <alignment horizontal="center" vertical="center"/>
    </xf>
    <xf numFmtId="2" fontId="34" fillId="0" borderId="59" xfId="0" applyNumberFormat="1" applyFont="1" applyFill="1" applyBorder="1" applyAlignment="1">
      <alignment horizontal="center" vertical="center"/>
    </xf>
    <xf numFmtId="0" fontId="70" fillId="0" borderId="60" xfId="0" applyFont="1" applyFill="1" applyBorder="1" applyAlignment="1">
      <alignment vertical="center"/>
    </xf>
    <xf numFmtId="0" fontId="70" fillId="0" borderId="61" xfId="0" applyFont="1" applyFill="1" applyBorder="1" applyAlignment="1">
      <alignment vertical="center"/>
    </xf>
    <xf numFmtId="199" fontId="34" fillId="0" borderId="59" xfId="0" applyNumberFormat="1" applyFont="1" applyFill="1" applyBorder="1" applyAlignment="1">
      <alignment horizontal="center" vertical="center"/>
    </xf>
    <xf numFmtId="199" fontId="34" fillId="0" borderId="58" xfId="0" applyNumberFormat="1" applyFont="1" applyFill="1" applyBorder="1" applyAlignment="1">
      <alignment horizontal="center" vertical="center"/>
    </xf>
    <xf numFmtId="199" fontId="34" fillId="0" borderId="44" xfId="0" applyNumberFormat="1" applyFont="1" applyFill="1" applyBorder="1" applyAlignment="1">
      <alignment horizontal="center" vertical="center"/>
    </xf>
    <xf numFmtId="199" fontId="34" fillId="0" borderId="43" xfId="0" applyNumberFormat="1" applyFont="1" applyFill="1" applyBorder="1" applyAlignment="1">
      <alignment horizontal="center" vertical="center"/>
    </xf>
    <xf numFmtId="0" fontId="70" fillId="0" borderId="61" xfId="0" applyFont="1" applyFill="1" applyBorder="1" applyAlignment="1">
      <alignment vertical="center" wrapText="1"/>
    </xf>
    <xf numFmtId="0" fontId="70" fillId="0" borderId="60" xfId="0" applyFont="1" applyFill="1" applyBorder="1" applyAlignment="1">
      <alignment vertical="center" wrapText="1"/>
    </xf>
    <xf numFmtId="0" fontId="70" fillId="0" borderId="62" xfId="0" applyFont="1" applyFill="1" applyBorder="1" applyAlignment="1">
      <alignment vertical="center" wrapText="1"/>
    </xf>
    <xf numFmtId="0" fontId="34" fillId="35" borderId="25" xfId="0" applyFont="1" applyFill="1" applyBorder="1" applyAlignment="1">
      <alignment horizontal="left" vertical="center" wrapText="1" indent="1"/>
    </xf>
    <xf numFmtId="0" fontId="34" fillId="35" borderId="26" xfId="0" applyFont="1" applyFill="1" applyBorder="1" applyAlignment="1">
      <alignment horizontal="center" vertical="center"/>
    </xf>
    <xf numFmtId="199" fontId="34" fillId="35" borderId="27" xfId="0" applyNumberFormat="1" applyFont="1" applyFill="1" applyBorder="1" applyAlignment="1">
      <alignment horizontal="center" vertical="center"/>
    </xf>
    <xf numFmtId="199" fontId="34" fillId="35" borderId="25" xfId="0" applyNumberFormat="1" applyFont="1" applyFill="1" applyBorder="1" applyAlignment="1">
      <alignment horizontal="center" vertical="center"/>
    </xf>
    <xf numFmtId="199" fontId="34" fillId="35" borderId="26" xfId="0" applyNumberFormat="1" applyFont="1" applyFill="1" applyBorder="1" applyAlignment="1">
      <alignment horizontal="center" vertical="center"/>
    </xf>
    <xf numFmtId="199" fontId="70" fillId="35" borderId="28" xfId="0" applyNumberFormat="1" applyFont="1" applyFill="1" applyBorder="1" applyAlignment="1">
      <alignment horizontal="center" vertical="center"/>
    </xf>
    <xf numFmtId="0" fontId="70" fillId="35" borderId="28" xfId="0" applyFont="1" applyFill="1" applyBorder="1" applyAlignment="1">
      <alignment vertical="center" wrapText="1"/>
    </xf>
    <xf numFmtId="9" fontId="34" fillId="0" borderId="27" xfId="0" applyNumberFormat="1" applyFont="1" applyFill="1" applyBorder="1" applyAlignment="1">
      <alignment horizontal="center" vertical="center"/>
    </xf>
    <xf numFmtId="0" fontId="34" fillId="35" borderId="23" xfId="0" applyFont="1" applyFill="1" applyBorder="1" applyAlignment="1">
      <alignment horizontal="left" vertical="center" wrapText="1" indent="1"/>
    </xf>
    <xf numFmtId="0" fontId="34" fillId="35" borderId="27" xfId="0" applyFont="1" applyFill="1" applyBorder="1" applyAlignment="1">
      <alignment horizontal="center" vertical="center"/>
    </xf>
    <xf numFmtId="0" fontId="70" fillId="35" borderId="0" xfId="0" applyFont="1" applyFill="1" applyAlignment="1">
      <alignment vertical="center"/>
    </xf>
    <xf numFmtId="0" fontId="34" fillId="35" borderId="46" xfId="0" applyFont="1" applyFill="1" applyBorder="1" applyAlignment="1">
      <alignment horizontal="left" vertical="center" wrapText="1" indent="1"/>
    </xf>
    <xf numFmtId="0" fontId="34" fillId="35" borderId="47" xfId="0" applyFont="1" applyFill="1" applyBorder="1" applyAlignment="1">
      <alignment horizontal="center" vertical="center"/>
    </xf>
    <xf numFmtId="199" fontId="34" fillId="35" borderId="48" xfId="0" applyNumberFormat="1" applyFont="1" applyFill="1" applyBorder="1" applyAlignment="1">
      <alignment horizontal="center" vertical="center"/>
    </xf>
    <xf numFmtId="199" fontId="34" fillId="35" borderId="46" xfId="0" applyNumberFormat="1" applyFont="1" applyFill="1" applyBorder="1" applyAlignment="1">
      <alignment horizontal="center" vertical="center"/>
    </xf>
    <xf numFmtId="199" fontId="34" fillId="35" borderId="47" xfId="0" applyNumberFormat="1" applyFont="1" applyFill="1" applyBorder="1" applyAlignment="1">
      <alignment horizontal="center" vertical="center"/>
    </xf>
    <xf numFmtId="199" fontId="70" fillId="35" borderId="49" xfId="0" applyNumberFormat="1" applyFont="1" applyFill="1" applyBorder="1" applyAlignment="1">
      <alignment horizontal="center" vertical="center"/>
    </xf>
    <xf numFmtId="0" fontId="70" fillId="35" borderId="49" xfId="0" applyFont="1" applyFill="1" applyBorder="1" applyAlignment="1">
      <alignment vertical="center" wrapText="1"/>
    </xf>
    <xf numFmtId="0" fontId="71" fillId="0" borderId="0" xfId="0" applyFont="1" applyBorder="1" applyAlignment="1">
      <alignment vertical="center"/>
    </xf>
    <xf numFmtId="0" fontId="71" fillId="0" borderId="0" xfId="0" applyFont="1" applyBorder="1" applyAlignment="1">
      <alignment horizontal="center" vertical="center"/>
    </xf>
    <xf numFmtId="37" fontId="71" fillId="0" borderId="0" xfId="0" applyNumberFormat="1" applyFont="1" applyFill="1" applyBorder="1" applyAlignment="1">
      <alignment horizontal="right" vertical="center"/>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1" fillId="0" borderId="26" xfId="69" applyNumberFormat="1" applyFont="1" applyFill="1" applyBorder="1" applyAlignment="1">
      <alignment horizontal="center" vertical="center"/>
    </xf>
    <xf numFmtId="9" fontId="71" fillId="0" borderId="47" xfId="69" applyFont="1" applyFill="1" applyBorder="1" applyAlignment="1">
      <alignment horizontal="center" vertical="center"/>
    </xf>
    <xf numFmtId="0" fontId="71" fillId="0" borderId="38" xfId="69" applyNumberFormat="1" applyFont="1" applyFill="1" applyBorder="1" applyAlignment="1">
      <alignment horizontal="center" vertical="center"/>
    </xf>
    <xf numFmtId="0" fontId="34" fillId="0" borderId="36" xfId="0" applyNumberFormat="1" applyFont="1" applyFill="1" applyBorder="1" applyAlignment="1">
      <alignment horizontal="center" vertical="center" wrapText="1"/>
    </xf>
    <xf numFmtId="0" fontId="34" fillId="0" borderId="29" xfId="0" applyNumberFormat="1" applyFont="1" applyFill="1" applyBorder="1" applyAlignment="1">
      <alignment horizontal="center" vertical="center"/>
    </xf>
    <xf numFmtId="0" fontId="34" fillId="0" borderId="30" xfId="0" applyNumberFormat="1" applyFont="1" applyFill="1" applyBorder="1" applyAlignment="1">
      <alignment horizontal="center" vertical="center"/>
    </xf>
    <xf numFmtId="0" fontId="71" fillId="0" borderId="47" xfId="69" applyNumberFormat="1" applyFont="1" applyFill="1" applyBorder="1" applyAlignment="1">
      <alignment horizontal="center" vertical="center"/>
    </xf>
    <xf numFmtId="0" fontId="71" fillId="0" borderId="38" xfId="0" applyNumberFormat="1" applyFont="1" applyFill="1" applyBorder="1" applyAlignment="1">
      <alignment horizontal="center" vertical="center"/>
    </xf>
    <xf numFmtId="0" fontId="71" fillId="0" borderId="26" xfId="0" applyNumberFormat="1" applyFont="1" applyFill="1" applyBorder="1" applyAlignment="1">
      <alignment horizontal="center" vertical="center"/>
    </xf>
    <xf numFmtId="0" fontId="71" fillId="0" borderId="39" xfId="0" applyNumberFormat="1" applyFont="1" applyFill="1" applyBorder="1" applyAlignment="1">
      <alignment horizontal="center" vertical="center"/>
    </xf>
    <xf numFmtId="0" fontId="71" fillId="0" borderId="47" xfId="0" applyFont="1" applyBorder="1" applyAlignment="1">
      <alignment vertical="center"/>
    </xf>
    <xf numFmtId="0" fontId="71" fillId="0" borderId="47" xfId="0" applyFont="1" applyBorder="1" applyAlignment="1">
      <alignment horizontal="center" vertical="center"/>
    </xf>
    <xf numFmtId="37" fontId="71" fillId="0" borderId="47" xfId="0" applyNumberFormat="1" applyFont="1" applyFill="1" applyBorder="1" applyAlignment="1">
      <alignment horizontal="center" vertical="center"/>
    </xf>
    <xf numFmtId="0" fontId="71" fillId="0" borderId="47" xfId="0" applyNumberFormat="1" applyFont="1" applyFill="1" applyBorder="1" applyAlignment="1">
      <alignment horizontal="center" vertical="center"/>
    </xf>
    <xf numFmtId="0" fontId="71" fillId="35" borderId="26" xfId="0" applyFont="1" applyFill="1" applyBorder="1" applyAlignment="1">
      <alignment vertical="center"/>
    </xf>
    <xf numFmtId="199" fontId="34" fillId="35" borderId="52" xfId="0" applyNumberFormat="1" applyFont="1" applyFill="1" applyBorder="1" applyAlignment="1">
      <alignment horizontal="center" vertical="center" wrapText="1"/>
    </xf>
    <xf numFmtId="199" fontId="34" fillId="35" borderId="32" xfId="0" applyNumberFormat="1" applyFont="1" applyFill="1" applyBorder="1" applyAlignment="1">
      <alignment horizontal="center" vertical="center"/>
    </xf>
    <xf numFmtId="199" fontId="34" fillId="35" borderId="45" xfId="0" applyNumberFormat="1" applyFont="1" applyFill="1" applyBorder="1" applyAlignment="1">
      <alignment horizontal="center" vertical="center"/>
    </xf>
    <xf numFmtId="199" fontId="34" fillId="35" borderId="59" xfId="0" applyNumberFormat="1" applyFont="1" applyFill="1" applyBorder="1" applyAlignment="1">
      <alignment horizontal="center" vertical="center"/>
    </xf>
    <xf numFmtId="0" fontId="73" fillId="35" borderId="11" xfId="0" applyFont="1" applyFill="1" applyBorder="1" applyAlignment="1">
      <alignment vertical="center" wrapText="1"/>
    </xf>
    <xf numFmtId="0" fontId="34" fillId="35" borderId="17" xfId="63" applyFont="1" applyFill="1" applyBorder="1" applyAlignment="1">
      <alignment horizontal="left" vertical="center" wrapText="1" indent="1"/>
      <protection/>
    </xf>
    <xf numFmtId="0" fontId="70" fillId="35" borderId="18" xfId="0" applyFont="1" applyFill="1" applyBorder="1" applyAlignment="1">
      <alignment horizontal="left" vertical="center" wrapText="1" indent="1"/>
    </xf>
    <xf numFmtId="0" fontId="72" fillId="35" borderId="11" xfId="0" applyFont="1" applyFill="1" applyBorder="1" applyAlignment="1">
      <alignment vertical="center" wrapText="1"/>
    </xf>
    <xf numFmtId="0" fontId="44" fillId="33" borderId="11" xfId="63" applyFont="1" applyFill="1" applyBorder="1" applyAlignment="1">
      <alignment horizontal="center" vertical="center" wrapText="1"/>
      <protection/>
    </xf>
    <xf numFmtId="198" fontId="44" fillId="35" borderId="11" xfId="63" applyNumberFormat="1" applyFont="1" applyFill="1" applyBorder="1" applyAlignment="1">
      <alignment horizontal="center" vertical="center" wrapText="1"/>
      <protection/>
    </xf>
    <xf numFmtId="0" fontId="71" fillId="35" borderId="11" xfId="0" applyFont="1" applyFill="1" applyBorder="1" applyAlignment="1">
      <alignment horizontal="left" vertical="center" wrapText="1"/>
    </xf>
    <xf numFmtId="3" fontId="71" fillId="35" borderId="11" xfId="0" applyNumberFormat="1" applyFont="1" applyFill="1" applyBorder="1" applyAlignment="1">
      <alignment horizontal="center" vertical="center" wrapText="1"/>
    </xf>
    <xf numFmtId="3" fontId="70" fillId="0" borderId="0" xfId="0" applyNumberFormat="1" applyFont="1" applyFill="1" applyAlignment="1">
      <alignment vertical="center"/>
    </xf>
    <xf numFmtId="0" fontId="34" fillId="36" borderId="41" xfId="0" applyFont="1" applyFill="1" applyBorder="1" applyAlignment="1">
      <alignment horizontal="center" vertical="center"/>
    </xf>
    <xf numFmtId="199" fontId="34" fillId="36" borderId="45" xfId="0" applyNumberFormat="1" applyFont="1" applyFill="1" applyBorder="1" applyAlignment="1">
      <alignment horizontal="center" vertical="center"/>
    </xf>
    <xf numFmtId="199" fontId="34" fillId="36" borderId="40" xfId="0" applyNumberFormat="1" applyFont="1" applyFill="1" applyBorder="1" applyAlignment="1">
      <alignment horizontal="center" vertical="center"/>
    </xf>
    <xf numFmtId="199" fontId="34" fillId="36" borderId="41" xfId="0" applyNumberFormat="1" applyFont="1" applyFill="1" applyBorder="1" applyAlignment="1">
      <alignment horizontal="center" vertical="center"/>
    </xf>
    <xf numFmtId="199" fontId="70" fillId="36" borderId="43" xfId="0" applyNumberFormat="1" applyFont="1" applyFill="1" applyBorder="1" applyAlignment="1">
      <alignment horizontal="center" vertical="center"/>
    </xf>
    <xf numFmtId="0" fontId="34" fillId="36" borderId="26" xfId="0" applyFont="1" applyFill="1" applyBorder="1" applyAlignment="1">
      <alignment horizontal="center" vertical="center"/>
    </xf>
    <xf numFmtId="199" fontId="34" fillId="36" borderId="27" xfId="0" applyNumberFormat="1" applyFont="1" applyFill="1" applyBorder="1" applyAlignment="1">
      <alignment horizontal="center" vertical="center"/>
    </xf>
    <xf numFmtId="199" fontId="34" fillId="36" borderId="25" xfId="0" applyNumberFormat="1" applyFont="1" applyFill="1" applyBorder="1" applyAlignment="1">
      <alignment horizontal="center" vertical="center"/>
    </xf>
    <xf numFmtId="199" fontId="34" fillId="36" borderId="26" xfId="0" applyNumberFormat="1" applyFont="1" applyFill="1" applyBorder="1" applyAlignment="1">
      <alignment horizontal="center" vertical="center"/>
    </xf>
    <xf numFmtId="199" fontId="70" fillId="36" borderId="28" xfId="0" applyNumberFormat="1" applyFont="1" applyFill="1" applyBorder="1" applyAlignment="1">
      <alignment horizontal="center" vertical="center"/>
    </xf>
    <xf numFmtId="0" fontId="34" fillId="34" borderId="25" xfId="0" applyFont="1" applyFill="1" applyBorder="1" applyAlignment="1">
      <alignment horizontal="left" vertical="center" wrapText="1" indent="1"/>
    </xf>
    <xf numFmtId="0" fontId="34" fillId="34" borderId="26" xfId="0" applyFont="1" applyFill="1" applyBorder="1" applyAlignment="1">
      <alignment horizontal="center" vertical="center"/>
    </xf>
    <xf numFmtId="199" fontId="34" fillId="34" borderId="27" xfId="0" applyNumberFormat="1" applyFont="1" applyFill="1" applyBorder="1" applyAlignment="1">
      <alignment horizontal="center" vertical="center"/>
    </xf>
    <xf numFmtId="199" fontId="34" fillId="34" borderId="25" xfId="0" applyNumberFormat="1" applyFont="1" applyFill="1" applyBorder="1" applyAlignment="1">
      <alignment horizontal="center" vertical="center"/>
    </xf>
    <xf numFmtId="199" fontId="34" fillId="34" borderId="26" xfId="0" applyNumberFormat="1" applyFont="1" applyFill="1" applyBorder="1" applyAlignment="1">
      <alignment horizontal="center" vertical="center"/>
    </xf>
    <xf numFmtId="199" fontId="70" fillId="34" borderId="28" xfId="0" applyNumberFormat="1" applyFont="1" applyFill="1" applyBorder="1" applyAlignment="1">
      <alignment horizontal="center" vertical="center"/>
    </xf>
    <xf numFmtId="37" fontId="71" fillId="0" borderId="0" xfId="0" applyNumberFormat="1" applyFont="1" applyFill="1" applyBorder="1" applyAlignment="1">
      <alignment horizontal="center" vertical="center"/>
    </xf>
    <xf numFmtId="0" fontId="34" fillId="0" borderId="31" xfId="0" applyNumberFormat="1" applyFont="1" applyFill="1" applyBorder="1" applyAlignment="1">
      <alignment horizontal="center" vertical="center"/>
    </xf>
    <xf numFmtId="0" fontId="70" fillId="0" borderId="33" xfId="0" applyNumberFormat="1" applyFont="1" applyBorder="1" applyAlignment="1">
      <alignment horizontal="center" vertical="center" wrapText="1"/>
    </xf>
    <xf numFmtId="9" fontId="34" fillId="0" borderId="25" xfId="63" applyNumberFormat="1" applyFont="1" applyBorder="1" applyAlignment="1">
      <alignment horizontal="left" vertical="center" wrapText="1" indent="1"/>
      <protection/>
    </xf>
    <xf numFmtId="9" fontId="34" fillId="0" borderId="26" xfId="63" applyNumberFormat="1" applyFont="1" applyBorder="1" applyAlignment="1">
      <alignment horizontal="center" vertical="center" wrapText="1"/>
      <protection/>
    </xf>
    <xf numFmtId="9" fontId="34" fillId="0" borderId="28" xfId="0" applyNumberFormat="1" applyFont="1" applyFill="1" applyBorder="1" applyAlignment="1">
      <alignment horizontal="center" vertical="center"/>
    </xf>
    <xf numFmtId="9" fontId="70" fillId="0" borderId="0" xfId="0" applyNumberFormat="1" applyFont="1" applyAlignment="1">
      <alignment vertical="center" wrapText="1"/>
    </xf>
    <xf numFmtId="0" fontId="34" fillId="0" borderId="26" xfId="0" applyNumberFormat="1" applyFont="1" applyFill="1" applyBorder="1" applyAlignment="1">
      <alignment horizontal="center" vertical="center"/>
    </xf>
    <xf numFmtId="0" fontId="34" fillId="0" borderId="25" xfId="0" applyNumberFormat="1" applyFont="1" applyFill="1" applyBorder="1" applyAlignment="1">
      <alignment horizontal="center" vertical="center"/>
    </xf>
    <xf numFmtId="0" fontId="76" fillId="0" borderId="0" xfId="0" applyFont="1" applyFill="1" applyBorder="1" applyAlignment="1">
      <alignment vertical="center"/>
    </xf>
    <xf numFmtId="0" fontId="70" fillId="0" borderId="0" xfId="0" applyFont="1" applyFill="1" applyBorder="1" applyAlignment="1">
      <alignment vertical="center"/>
    </xf>
    <xf numFmtId="198" fontId="76" fillId="0" borderId="0" xfId="0" applyNumberFormat="1" applyFont="1" applyFill="1" applyBorder="1" applyAlignment="1">
      <alignment vertical="center"/>
    </xf>
    <xf numFmtId="198" fontId="70" fillId="0" borderId="0" xfId="0" applyNumberFormat="1" applyFont="1" applyFill="1" applyBorder="1" applyAlignment="1">
      <alignment vertical="center"/>
    </xf>
    <xf numFmtId="0" fontId="70" fillId="35" borderId="0" xfId="0" applyFont="1" applyFill="1" applyBorder="1" applyAlignment="1">
      <alignment horizontal="left" vertical="center" wrapText="1" indent="1"/>
    </xf>
    <xf numFmtId="0" fontId="70" fillId="35" borderId="63" xfId="0" applyFont="1" applyFill="1" applyBorder="1" applyAlignment="1">
      <alignment horizontal="left" vertical="center" wrapText="1" indent="1"/>
    </xf>
    <xf numFmtId="198" fontId="70" fillId="35" borderId="63" xfId="0" applyNumberFormat="1" applyFont="1" applyFill="1" applyBorder="1" applyAlignment="1">
      <alignment horizontal="left" vertical="center" wrapText="1" indent="1"/>
    </xf>
    <xf numFmtId="198" fontId="70" fillId="35" borderId="0" xfId="0" applyNumberFormat="1" applyFont="1" applyFill="1" applyBorder="1" applyAlignment="1">
      <alignment horizontal="left" vertical="center" wrapText="1" indent="1"/>
    </xf>
    <xf numFmtId="198" fontId="34" fillId="33" borderId="11" xfId="63" applyNumberFormat="1" applyFont="1" applyFill="1" applyBorder="1" applyAlignment="1">
      <alignment horizontal="center" vertical="center" wrapText="1"/>
      <protection/>
    </xf>
    <xf numFmtId="0" fontId="72" fillId="35" borderId="18" xfId="0" applyFont="1" applyFill="1" applyBorder="1" applyAlignment="1">
      <alignment vertical="center" wrapText="1"/>
    </xf>
    <xf numFmtId="1" fontId="70" fillId="0" borderId="26" xfId="0" applyNumberFormat="1" applyFont="1" applyBorder="1" applyAlignment="1">
      <alignment horizontal="center" vertical="center" wrapText="1"/>
    </xf>
    <xf numFmtId="9" fontId="34" fillId="0" borderId="42" xfId="0" applyNumberFormat="1" applyFont="1" applyFill="1" applyBorder="1" applyAlignment="1">
      <alignment horizontal="center" vertical="center"/>
    </xf>
    <xf numFmtId="9" fontId="34" fillId="0" borderId="40" xfId="0" applyNumberFormat="1" applyFont="1" applyFill="1" applyBorder="1" applyAlignment="1">
      <alignment horizontal="center" vertical="center"/>
    </xf>
    <xf numFmtId="9" fontId="34" fillId="0" borderId="41" xfId="0" applyNumberFormat="1" applyFont="1" applyFill="1" applyBorder="1" applyAlignment="1">
      <alignment horizontal="center" vertical="center"/>
    </xf>
    <xf numFmtId="9" fontId="70" fillId="0" borderId="43" xfId="0" applyNumberFormat="1" applyFont="1" applyBorder="1" applyAlignment="1">
      <alignment horizontal="center" vertical="center" wrapText="1"/>
    </xf>
    <xf numFmtId="0" fontId="34" fillId="0" borderId="35" xfId="0" applyFont="1" applyFill="1" applyBorder="1" applyAlignment="1">
      <alignment horizontal="center" vertical="center" wrapText="1"/>
    </xf>
    <xf numFmtId="0" fontId="34" fillId="0" borderId="42" xfId="0" applyNumberFormat="1" applyFont="1" applyFill="1" applyBorder="1" applyAlignment="1">
      <alignment horizontal="center" vertical="center"/>
    </xf>
    <xf numFmtId="0" fontId="34" fillId="0" borderId="40" xfId="0" applyNumberFormat="1" applyFont="1" applyFill="1" applyBorder="1" applyAlignment="1">
      <alignment horizontal="center" vertical="center"/>
    </xf>
    <xf numFmtId="0" fontId="34" fillId="0" borderId="41" xfId="0" applyNumberFormat="1" applyFont="1" applyFill="1" applyBorder="1" applyAlignment="1">
      <alignment horizontal="center" vertical="center"/>
    </xf>
    <xf numFmtId="199" fontId="70" fillId="0" borderId="0" xfId="0" applyNumberFormat="1" applyFont="1" applyFill="1" applyAlignment="1">
      <alignment vertical="center"/>
    </xf>
    <xf numFmtId="39" fontId="70" fillId="0" borderId="0" xfId="0" applyNumberFormat="1" applyFont="1" applyFill="1" applyAlignment="1">
      <alignment vertical="center"/>
    </xf>
    <xf numFmtId="2" fontId="70" fillId="35" borderId="0" xfId="0" applyNumberFormat="1" applyFont="1" applyFill="1" applyAlignment="1">
      <alignment vertical="center"/>
    </xf>
    <xf numFmtId="0" fontId="70" fillId="0" borderId="0" xfId="0" applyFont="1" applyBorder="1" applyAlignment="1">
      <alignment horizontal="left" vertical="center" wrapText="1" indent="1"/>
    </xf>
    <xf numFmtId="0" fontId="70" fillId="0" borderId="0" xfId="0" applyFont="1" applyBorder="1" applyAlignment="1">
      <alignment horizontal="center" vertical="center" wrapText="1"/>
    </xf>
    <xf numFmtId="0" fontId="70" fillId="0" borderId="0" xfId="0" applyFont="1" applyFill="1" applyBorder="1" applyAlignment="1">
      <alignment horizontal="center" vertical="center" wrapText="1"/>
    </xf>
    <xf numFmtId="0" fontId="34" fillId="0" borderId="57" xfId="0" applyFont="1" applyFill="1" applyBorder="1" applyAlignment="1">
      <alignment horizontal="center" vertical="center"/>
    </xf>
    <xf numFmtId="0" fontId="71" fillId="0" borderId="47" xfId="0" applyFont="1" applyBorder="1" applyAlignment="1">
      <alignment horizontal="center" vertical="center" wrapText="1"/>
    </xf>
    <xf numFmtId="0" fontId="69" fillId="0" borderId="0" xfId="0" applyFont="1" applyAlignment="1">
      <alignment horizontal="center" vertical="center"/>
    </xf>
    <xf numFmtId="0" fontId="64" fillId="0" borderId="63" xfId="0" applyFont="1" applyFill="1" applyBorder="1" applyAlignment="1">
      <alignment horizontal="left" vertical="center"/>
    </xf>
    <xf numFmtId="0" fontId="64" fillId="0" borderId="19" xfId="0" applyFont="1" applyFill="1" applyBorder="1" applyAlignment="1">
      <alignment horizontal="left" vertical="center"/>
    </xf>
    <xf numFmtId="0" fontId="64" fillId="0" borderId="64" xfId="0" applyFont="1" applyFill="1" applyBorder="1" applyAlignment="1">
      <alignment horizontal="left" vertical="center"/>
    </xf>
    <xf numFmtId="0" fontId="67" fillId="0" borderId="0" xfId="0" applyFont="1" applyAlignment="1">
      <alignment horizontal="center" vertical="center"/>
    </xf>
    <xf numFmtId="0" fontId="68" fillId="0" borderId="0" xfId="0" applyFont="1" applyAlignment="1">
      <alignment horizontal="center" vertical="center"/>
    </xf>
    <xf numFmtId="0" fontId="72" fillId="0" borderId="0" xfId="0" applyFont="1" applyAlignment="1">
      <alignment horizontal="left" vertical="center" wrapText="1"/>
    </xf>
    <xf numFmtId="0" fontId="38" fillId="34" borderId="65" xfId="63" applyFont="1" applyFill="1" applyBorder="1" applyAlignment="1">
      <alignment horizontal="left" vertical="center" wrapText="1"/>
      <protection/>
    </xf>
    <xf numFmtId="0" fontId="38" fillId="34" borderId="66" xfId="63" applyFont="1" applyFill="1" applyBorder="1" applyAlignment="1">
      <alignment horizontal="left" vertical="center" wrapText="1"/>
      <protection/>
    </xf>
    <xf numFmtId="0" fontId="38" fillId="34" borderId="17" xfId="63" applyFont="1" applyFill="1" applyBorder="1" applyAlignment="1">
      <alignment horizontal="left" vertical="center" wrapText="1"/>
      <protection/>
    </xf>
    <xf numFmtId="0" fontId="68" fillId="0" borderId="0" xfId="0" applyFont="1" applyFill="1" applyAlignment="1">
      <alignment horizontal="center" vertical="center"/>
    </xf>
    <xf numFmtId="0" fontId="40" fillId="34" borderId="67" xfId="63" applyFont="1" applyFill="1" applyBorder="1" applyAlignment="1">
      <alignment horizontal="left" vertical="center" wrapText="1"/>
      <protection/>
    </xf>
    <xf numFmtId="0" fontId="40" fillId="34" borderId="68" xfId="63" applyFont="1" applyFill="1" applyBorder="1" applyAlignment="1">
      <alignment horizontal="left" vertical="center" wrapText="1"/>
      <protection/>
    </xf>
    <xf numFmtId="0" fontId="34"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69" xfId="0" applyFont="1" applyFill="1" applyBorder="1" applyAlignment="1">
      <alignment horizontal="center" vertical="center"/>
    </xf>
    <xf numFmtId="0" fontId="74" fillId="34" borderId="70" xfId="0" applyFont="1" applyFill="1" applyBorder="1" applyAlignment="1">
      <alignment horizontal="left" vertical="center" wrapText="1"/>
    </xf>
    <xf numFmtId="0" fontId="74" fillId="34" borderId="71" xfId="0" applyFont="1" applyFill="1" applyBorder="1" applyAlignment="1">
      <alignment horizontal="left" vertical="center" wrapText="1"/>
    </xf>
    <xf numFmtId="0" fontId="78" fillId="40" borderId="0" xfId="0" applyFont="1" applyFill="1" applyBorder="1" applyAlignment="1">
      <alignment horizontal="center" vertical="center" wrapText="1"/>
    </xf>
    <xf numFmtId="0" fontId="78" fillId="40" borderId="57" xfId="0" applyFont="1" applyFill="1" applyBorder="1" applyAlignment="1">
      <alignment horizontal="center" vertical="center" wrapText="1"/>
    </xf>
    <xf numFmtId="0" fontId="40" fillId="34" borderId="72" xfId="0" applyFont="1" applyFill="1" applyBorder="1" applyAlignment="1">
      <alignment horizontal="left" vertical="center" wrapText="1"/>
    </xf>
    <xf numFmtId="0" fontId="40" fillId="34" borderId="73" xfId="0" applyFont="1" applyFill="1" applyBorder="1" applyAlignment="1">
      <alignment horizontal="left" vertical="center" wrapText="1"/>
    </xf>
    <xf numFmtId="0" fontId="41" fillId="34" borderId="67" xfId="0" applyFont="1" applyFill="1" applyBorder="1" applyAlignment="1">
      <alignment horizontal="left" vertical="center" wrapText="1"/>
    </xf>
    <xf numFmtId="0" fontId="41" fillId="34" borderId="68" xfId="0" applyFont="1" applyFill="1" applyBorder="1" applyAlignment="1">
      <alignment horizontal="left" vertical="center" wrapText="1"/>
    </xf>
    <xf numFmtId="0" fontId="41" fillId="34" borderId="70" xfId="0" applyFont="1" applyFill="1" applyBorder="1" applyAlignment="1">
      <alignment horizontal="left" vertical="center" wrapText="1"/>
    </xf>
    <xf numFmtId="0" fontId="41" fillId="34" borderId="71" xfId="0" applyFont="1" applyFill="1" applyBorder="1" applyAlignment="1">
      <alignment horizontal="left" vertical="center" wrapText="1"/>
    </xf>
    <xf numFmtId="0" fontId="50" fillId="40" borderId="72" xfId="0" applyFont="1" applyFill="1" applyBorder="1" applyAlignment="1">
      <alignment horizontal="center" vertical="center" wrapText="1"/>
    </xf>
    <xf numFmtId="0" fontId="50" fillId="40" borderId="73" xfId="0" applyFont="1" applyFill="1" applyBorder="1" applyAlignment="1">
      <alignment horizontal="center" vertical="center" wrapText="1"/>
    </xf>
    <xf numFmtId="0" fontId="74" fillId="34" borderId="72" xfId="0" applyFont="1" applyFill="1" applyBorder="1" applyAlignment="1">
      <alignment horizontal="left" vertical="center" wrapText="1"/>
    </xf>
    <xf numFmtId="0" fontId="74" fillId="34" borderId="73" xfId="0" applyFont="1" applyFill="1" applyBorder="1" applyAlignment="1">
      <alignment horizontal="left" vertical="center" wrapText="1"/>
    </xf>
    <xf numFmtId="0" fontId="74" fillId="34" borderId="67" xfId="0" applyFont="1" applyFill="1" applyBorder="1" applyAlignment="1">
      <alignment horizontal="left" vertical="center" wrapText="1"/>
    </xf>
    <xf numFmtId="0" fontId="74" fillId="34" borderId="68" xfId="0" applyFont="1" applyFill="1" applyBorder="1" applyAlignment="1">
      <alignment horizontal="left" vertical="center" wrapText="1"/>
    </xf>
    <xf numFmtId="0" fontId="41" fillId="34" borderId="12" xfId="0" applyFont="1" applyFill="1" applyBorder="1" applyAlignment="1">
      <alignment horizontal="center" vertical="center"/>
    </xf>
    <xf numFmtId="0" fontId="41" fillId="34" borderId="13" xfId="0" applyFont="1" applyFill="1" applyBorder="1" applyAlignment="1">
      <alignment horizontal="center" vertical="center"/>
    </xf>
    <xf numFmtId="0" fontId="41" fillId="34" borderId="74" xfId="0" applyFont="1" applyFill="1" applyBorder="1" applyAlignment="1">
      <alignment horizontal="center" vertical="center"/>
    </xf>
    <xf numFmtId="0" fontId="41" fillId="34" borderId="75" xfId="0" applyFont="1" applyFill="1" applyBorder="1" applyAlignment="1">
      <alignment horizontal="left" vertical="center" wrapText="1"/>
    </xf>
    <xf numFmtId="0" fontId="41" fillId="34" borderId="76" xfId="0" applyFont="1" applyFill="1" applyBorder="1" applyAlignment="1">
      <alignment horizontal="left" vertical="center" wrapText="1"/>
    </xf>
    <xf numFmtId="0" fontId="40" fillId="34" borderId="72" xfId="63" applyFont="1" applyFill="1" applyBorder="1" applyAlignment="1">
      <alignment horizontal="left" vertical="center" wrapText="1"/>
      <protection/>
    </xf>
    <xf numFmtId="0" fontId="40" fillId="34" borderId="73" xfId="63" applyFont="1" applyFill="1" applyBorder="1" applyAlignment="1">
      <alignment horizontal="left" vertical="center" wrapText="1"/>
      <protection/>
    </xf>
    <xf numFmtId="0" fontId="74" fillId="34" borderId="0" xfId="0" applyFont="1" applyFill="1" applyBorder="1" applyAlignment="1">
      <alignment horizontal="center" vertical="center" wrapText="1"/>
    </xf>
    <xf numFmtId="0" fontId="74" fillId="34" borderId="57" xfId="0" applyFont="1" applyFill="1" applyBorder="1" applyAlignment="1">
      <alignment horizontal="center" vertical="center" wrapText="1"/>
    </xf>
    <xf numFmtId="0" fontId="41" fillId="34" borderId="72" xfId="0" applyFont="1" applyFill="1" applyBorder="1" applyAlignment="1">
      <alignment horizontal="left" vertical="center" wrapText="1"/>
    </xf>
    <xf numFmtId="0" fontId="41" fillId="34" borderId="73" xfId="0" applyFont="1" applyFill="1" applyBorder="1" applyAlignment="1">
      <alignment horizontal="left" vertical="center" wrapText="1"/>
    </xf>
    <xf numFmtId="0" fontId="41" fillId="34" borderId="77" xfId="0" applyFont="1" applyFill="1" applyBorder="1" applyAlignment="1">
      <alignment horizontal="left" vertical="center" wrapText="1"/>
    </xf>
    <xf numFmtId="0" fontId="41" fillId="34" borderId="78" xfId="0" applyFont="1" applyFill="1" applyBorder="1" applyAlignment="1">
      <alignment horizontal="left" vertical="center" wrapText="1"/>
    </xf>
    <xf numFmtId="0" fontId="0" fillId="34" borderId="12" xfId="0" applyFont="1" applyFill="1" applyBorder="1" applyAlignment="1">
      <alignment vertical="center" wrapText="1"/>
    </xf>
    <xf numFmtId="0" fontId="0" fillId="34" borderId="13" xfId="0" applyFont="1" applyFill="1" applyBorder="1" applyAlignment="1">
      <alignment vertical="center" wrapText="1"/>
    </xf>
    <xf numFmtId="0" fontId="0" fillId="34" borderId="74" xfId="0" applyFont="1" applyFill="1" applyBorder="1" applyAlignment="1">
      <alignment vertical="center" wrapText="1"/>
    </xf>
    <xf numFmtId="0" fontId="74" fillId="34" borderId="72" xfId="0" applyFont="1" applyFill="1" applyBorder="1" applyAlignment="1">
      <alignment horizontal="center" vertical="center" wrapText="1"/>
    </xf>
    <xf numFmtId="0" fontId="74" fillId="34" borderId="73" xfId="0" applyFont="1" applyFill="1" applyBorder="1" applyAlignment="1">
      <alignment horizontal="center" vertical="center" wrapText="1"/>
    </xf>
    <xf numFmtId="0" fontId="74" fillId="34" borderId="77" xfId="0" applyFont="1" applyFill="1" applyBorder="1" applyAlignment="1">
      <alignment horizontal="center" vertical="center" wrapText="1"/>
    </xf>
    <xf numFmtId="0" fontId="74" fillId="34" borderId="78" xfId="0" applyFont="1" applyFill="1" applyBorder="1" applyAlignment="1">
      <alignment horizontal="center" vertical="center" wrapText="1"/>
    </xf>
    <xf numFmtId="0" fontId="34" fillId="36" borderId="79" xfId="0" applyFont="1" applyFill="1" applyBorder="1" applyAlignment="1">
      <alignment horizontal="left" vertical="center" wrapText="1"/>
    </xf>
    <xf numFmtId="0" fontId="34" fillId="36" borderId="70" xfId="0" applyFont="1" applyFill="1" applyBorder="1" applyAlignment="1">
      <alignment horizontal="left" vertical="center" wrapText="1"/>
    </xf>
    <xf numFmtId="0" fontId="34" fillId="36" borderId="80" xfId="0" applyFont="1" applyFill="1" applyBorder="1" applyAlignment="1">
      <alignment horizontal="left" vertical="center" wrapText="1"/>
    </xf>
    <xf numFmtId="0" fontId="79" fillId="0" borderId="0" xfId="0" applyFont="1" applyBorder="1" applyAlignment="1">
      <alignment horizontal="center" vertical="center" wrapText="1"/>
    </xf>
    <xf numFmtId="0" fontId="68" fillId="0" borderId="72" xfId="0" applyFont="1" applyBorder="1" applyAlignment="1">
      <alignment horizontal="center" vertical="top" wrapText="1"/>
    </xf>
    <xf numFmtId="0" fontId="0" fillId="34" borderId="20" xfId="0" applyFont="1" applyFill="1" applyBorder="1" applyAlignment="1">
      <alignment vertical="center" wrapText="1"/>
    </xf>
    <xf numFmtId="0" fontId="0" fillId="34" borderId="21" xfId="0" applyFont="1" applyFill="1" applyBorder="1" applyAlignment="1">
      <alignment vertical="center" wrapText="1"/>
    </xf>
    <xf numFmtId="0" fontId="0" fillId="34" borderId="69" xfId="0" applyFont="1" applyFill="1" applyBorder="1" applyAlignment="1">
      <alignment vertical="center" wrapText="1"/>
    </xf>
    <xf numFmtId="0" fontId="78" fillId="40" borderId="72" xfId="0" applyFont="1" applyFill="1" applyBorder="1" applyAlignment="1">
      <alignment horizontal="center" vertical="center" wrapText="1"/>
    </xf>
    <xf numFmtId="0" fontId="78" fillId="40" borderId="73" xfId="0" applyFont="1" applyFill="1" applyBorder="1" applyAlignment="1">
      <alignment horizontal="center" vertical="center" wrapText="1"/>
    </xf>
    <xf numFmtId="0" fontId="41" fillId="34" borderId="73" xfId="0" applyFont="1" applyFill="1" applyBorder="1" applyAlignment="1">
      <alignment horizontal="center" vertical="center"/>
    </xf>
    <xf numFmtId="0" fontId="74" fillId="34" borderId="12" xfId="0" applyFont="1" applyFill="1" applyBorder="1" applyAlignment="1">
      <alignment horizontal="center" vertical="center" wrapText="1"/>
    </xf>
    <xf numFmtId="0" fontId="74" fillId="34" borderId="13" xfId="0" applyFont="1" applyFill="1" applyBorder="1" applyAlignment="1">
      <alignment horizontal="center" vertical="center" wrapText="1"/>
    </xf>
    <xf numFmtId="0" fontId="34"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41" fillId="34" borderId="81" xfId="0" applyFont="1" applyFill="1" applyBorder="1" applyAlignment="1">
      <alignment horizontal="center" vertical="center"/>
    </xf>
    <xf numFmtId="0" fontId="34" fillId="36" borderId="82" xfId="0" applyFont="1" applyFill="1" applyBorder="1" applyAlignment="1">
      <alignment horizontal="left" vertical="center" wrapText="1"/>
    </xf>
    <xf numFmtId="0" fontId="34" fillId="36" borderId="76" xfId="0" applyFont="1" applyFill="1" applyBorder="1" applyAlignment="1">
      <alignment horizontal="left" vertical="center" wrapText="1"/>
    </xf>
  </cellXfs>
  <cellStyles count="7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0"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uro" xfId="47"/>
    <cellStyle name="Incorrecto" xfId="48"/>
    <cellStyle name="Comma" xfId="49"/>
    <cellStyle name="Comma [0]" xfId="50"/>
    <cellStyle name="Millares 2" xfId="51"/>
    <cellStyle name="Millares 3" xfId="52"/>
    <cellStyle name="Millares 4" xfId="53"/>
    <cellStyle name="Millares 5" xfId="54"/>
    <cellStyle name="Millares 6" xfId="55"/>
    <cellStyle name="Millares 7" xfId="56"/>
    <cellStyle name="Millares 8" xfId="57"/>
    <cellStyle name="Millares 9" xfId="58"/>
    <cellStyle name="Currency" xfId="59"/>
    <cellStyle name="Currency [0]" xfId="60"/>
    <cellStyle name="Moneda 2" xfId="61"/>
    <cellStyle name="Neutral" xfId="62"/>
    <cellStyle name="Normal 2" xfId="63"/>
    <cellStyle name="Normal 3" xfId="64"/>
    <cellStyle name="Normal 4" xfId="65"/>
    <cellStyle name="Normal 5" xfId="66"/>
    <cellStyle name="Normal 6" xfId="67"/>
    <cellStyle name="Notas" xfId="68"/>
    <cellStyle name="Percent" xfId="69"/>
    <cellStyle name="Porcentual 2" xfId="70"/>
    <cellStyle name="Porcentual 3" xfId="71"/>
    <cellStyle name="Porcentual 4" xfId="72"/>
    <cellStyle name="Salida" xfId="73"/>
    <cellStyle name="Text" xfId="74"/>
    <cellStyle name="Texto de advertencia" xfId="75"/>
    <cellStyle name="Texto explicativo" xfId="76"/>
    <cellStyle name="Título" xfId="77"/>
    <cellStyle name="Título 2" xfId="78"/>
    <cellStyle name="Título 3" xfId="79"/>
    <cellStyle name="Total" xfId="80"/>
    <cellStyle name="ДАТА" xfId="81"/>
    <cellStyle name="ДЕНЕЖНЫЙ_BOPENGC" xfId="82"/>
    <cellStyle name="ЗАГОЛОВОК1" xfId="83"/>
    <cellStyle name="ЗАГОЛОВОК2" xfId="84"/>
    <cellStyle name="ИТОГОВЫЙ" xfId="85"/>
    <cellStyle name="Обычный_BOPENGC" xfId="86"/>
    <cellStyle name="ПРОЦЕНТНЫЙ_BOPENGC" xfId="87"/>
    <cellStyle name="ТЕКСТ" xfId="88"/>
    <cellStyle name="ФИКСИРОВАННЫЙ" xfId="89"/>
    <cellStyle name="ФИНАНСОВЫЙ_BOPENGC"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C000"/>
  </sheetPr>
  <dimension ref="B1:P42"/>
  <sheetViews>
    <sheetView view="pageBreakPreview" zoomScale="70" zoomScaleNormal="85" zoomScaleSheetLayoutView="70" zoomScalePageLayoutView="0" workbookViewId="0" topLeftCell="A1">
      <pane xSplit="3" ySplit="5" topLeftCell="D6" activePane="bottomRight" state="frozen"/>
      <selection pane="topLeft" activeCell="C19" sqref="C19"/>
      <selection pane="topRight" activeCell="C19" sqref="C19"/>
      <selection pane="bottomLeft" activeCell="C19" sqref="C19"/>
      <selection pane="bottomRight" activeCell="C19" sqref="C19"/>
    </sheetView>
  </sheetViews>
  <sheetFormatPr defaultColWidth="11.421875" defaultRowHeight="15"/>
  <cols>
    <col min="1" max="1" width="2.421875" style="4" customWidth="1"/>
    <col min="2" max="2" width="45.28125" style="4" customWidth="1"/>
    <col min="3" max="3" width="27.140625" style="4" customWidth="1"/>
    <col min="4" max="7" width="20.7109375" style="4" customWidth="1"/>
    <col min="8" max="8" width="19.421875" style="4" customWidth="1"/>
    <col min="9" max="9" width="20.7109375" style="4" customWidth="1"/>
    <col min="10" max="10" width="19.28125" style="4" customWidth="1"/>
    <col min="11" max="11" width="23.00390625" style="4" customWidth="1"/>
    <col min="12" max="12" width="20.7109375" style="4" customWidth="1"/>
    <col min="13" max="13" width="15.7109375" style="4" customWidth="1"/>
    <col min="14" max="14" width="14.28125" style="4" customWidth="1"/>
    <col min="15" max="15" width="23.7109375" style="4" customWidth="1"/>
    <col min="16" max="16" width="23.00390625" style="4" customWidth="1"/>
    <col min="17" max="16384" width="11.421875" style="4" customWidth="1"/>
  </cols>
  <sheetData>
    <row r="1" ht="15.75">
      <c r="B1" s="2"/>
    </row>
    <row r="2" spans="2:16" ht="21">
      <c r="B2" s="388" t="s">
        <v>28</v>
      </c>
      <c r="C2" s="388"/>
      <c r="D2" s="388"/>
      <c r="E2" s="388"/>
      <c r="F2" s="388"/>
      <c r="G2" s="388"/>
      <c r="H2" s="388"/>
      <c r="I2" s="388"/>
      <c r="J2" s="388"/>
      <c r="K2" s="388"/>
      <c r="L2" s="388"/>
      <c r="M2" s="388"/>
      <c r="N2" s="388"/>
      <c r="O2" s="388"/>
      <c r="P2" s="388"/>
    </row>
    <row r="3" ht="18" customHeight="1"/>
    <row r="4" ht="24" customHeight="1"/>
    <row r="5" spans="2:16" ht="29.25" customHeight="1">
      <c r="B5" s="8" t="s">
        <v>31</v>
      </c>
      <c r="C5" s="3" t="s">
        <v>15</v>
      </c>
      <c r="D5" s="9" t="s">
        <v>16</v>
      </c>
      <c r="E5" s="9" t="s">
        <v>17</v>
      </c>
      <c r="F5" s="9" t="s">
        <v>18</v>
      </c>
      <c r="G5" s="9" t="s">
        <v>19</v>
      </c>
      <c r="H5" s="9" t="s">
        <v>20</v>
      </c>
      <c r="I5" s="9" t="s">
        <v>21</v>
      </c>
      <c r="J5" s="9" t="s">
        <v>22</v>
      </c>
      <c r="K5" s="9" t="s">
        <v>23</v>
      </c>
      <c r="L5" s="9" t="s">
        <v>24</v>
      </c>
      <c r="M5" s="9" t="s">
        <v>25</v>
      </c>
      <c r="N5" s="9" t="s">
        <v>26</v>
      </c>
      <c r="O5" s="9" t="s">
        <v>27</v>
      </c>
      <c r="P5" s="9" t="s">
        <v>29</v>
      </c>
    </row>
    <row r="6" spans="2:16" ht="18.75">
      <c r="B6" s="1" t="s">
        <v>0</v>
      </c>
      <c r="C6" s="52">
        <v>33005000000</v>
      </c>
      <c r="D6" s="12">
        <v>33005000000</v>
      </c>
      <c r="E6" s="11"/>
      <c r="F6" s="11"/>
      <c r="G6" s="11"/>
      <c r="H6" s="11"/>
      <c r="I6" s="11"/>
      <c r="J6" s="11"/>
      <c r="K6" s="11"/>
      <c r="L6" s="11"/>
      <c r="M6" s="11"/>
      <c r="N6" s="11"/>
      <c r="O6" s="11"/>
      <c r="P6" s="13">
        <f>SUM(D6:O6)</f>
        <v>33005000000</v>
      </c>
    </row>
    <row r="7" spans="2:16" ht="30" customHeight="1">
      <c r="B7" s="1" t="s">
        <v>1</v>
      </c>
      <c r="C7" s="52">
        <v>34823000000</v>
      </c>
      <c r="D7" s="5"/>
      <c r="E7" s="5">
        <v>9867000000</v>
      </c>
      <c r="F7" s="5"/>
      <c r="G7" s="5">
        <v>24956000000</v>
      </c>
      <c r="H7" s="5"/>
      <c r="I7" s="5"/>
      <c r="J7" s="5"/>
      <c r="K7" s="5"/>
      <c r="L7" s="5"/>
      <c r="M7" s="5"/>
      <c r="N7" s="5"/>
      <c r="O7" s="5"/>
      <c r="P7" s="14">
        <f aca="true" t="shared" si="0" ref="P7:P24">SUM(D7:O7)</f>
        <v>34823000000</v>
      </c>
    </row>
    <row r="8" spans="2:16" ht="30" customHeight="1">
      <c r="B8" s="7" t="s">
        <v>2</v>
      </c>
      <c r="C8" s="11">
        <v>407240000000</v>
      </c>
      <c r="D8" s="12"/>
      <c r="E8" s="11"/>
      <c r="F8" s="11"/>
      <c r="G8" s="11"/>
      <c r="H8" s="11"/>
      <c r="I8" s="11">
        <v>187983000000</v>
      </c>
      <c r="J8" s="11"/>
      <c r="K8" s="11"/>
      <c r="L8" s="11">
        <v>219257000000</v>
      </c>
      <c r="M8" s="11"/>
      <c r="N8" s="11"/>
      <c r="O8" s="11"/>
      <c r="P8" s="13">
        <f t="shared" si="0"/>
        <v>407240000000</v>
      </c>
    </row>
    <row r="9" spans="2:16" ht="30" customHeight="1">
      <c r="B9" s="389" t="s">
        <v>3</v>
      </c>
      <c r="C9" s="52">
        <v>29250000000</v>
      </c>
      <c r="D9" s="5"/>
      <c r="E9" s="5"/>
      <c r="F9" s="5"/>
      <c r="G9" s="5"/>
      <c r="H9" s="5"/>
      <c r="I9" s="5">
        <v>29250000000</v>
      </c>
      <c r="J9" s="5"/>
      <c r="K9" s="5"/>
      <c r="L9" s="5"/>
      <c r="M9" s="5"/>
      <c r="N9" s="5"/>
      <c r="O9" s="5"/>
      <c r="P9" s="14">
        <f t="shared" si="0"/>
        <v>29250000000</v>
      </c>
    </row>
    <row r="10" spans="2:16" ht="30" customHeight="1">
      <c r="B10" s="391"/>
      <c r="C10" s="52">
        <v>100000000000</v>
      </c>
      <c r="D10" s="5"/>
      <c r="E10" s="5"/>
      <c r="F10" s="5"/>
      <c r="G10" s="5"/>
      <c r="H10" s="5"/>
      <c r="I10" s="5">
        <v>100000000000</v>
      </c>
      <c r="J10" s="5"/>
      <c r="K10" s="5"/>
      <c r="L10" s="5"/>
      <c r="M10" s="5"/>
      <c r="N10" s="5"/>
      <c r="O10" s="5"/>
      <c r="P10" s="14">
        <f t="shared" si="0"/>
        <v>100000000000</v>
      </c>
    </row>
    <row r="11" spans="2:16" ht="30" customHeight="1">
      <c r="B11" s="7" t="s">
        <v>4</v>
      </c>
      <c r="C11" s="11">
        <v>200000000000</v>
      </c>
      <c r="D11" s="12"/>
      <c r="E11" s="11"/>
      <c r="F11" s="11"/>
      <c r="G11" s="11"/>
      <c r="H11" s="11"/>
      <c r="I11" s="11"/>
      <c r="J11" s="11"/>
      <c r="K11" s="11"/>
      <c r="L11" s="11"/>
      <c r="M11" s="11"/>
      <c r="N11" s="11"/>
      <c r="O11" s="11">
        <v>200000000000</v>
      </c>
      <c r="P11" s="13">
        <f t="shared" si="0"/>
        <v>200000000000</v>
      </c>
    </row>
    <row r="12" spans="2:16" ht="30" customHeight="1">
      <c r="B12" s="1" t="s">
        <v>5</v>
      </c>
      <c r="C12" s="52">
        <v>77755000000</v>
      </c>
      <c r="D12" s="5"/>
      <c r="E12" s="5">
        <v>77755000000</v>
      </c>
      <c r="F12" s="5"/>
      <c r="G12" s="5"/>
      <c r="H12" s="5"/>
      <c r="I12" s="5"/>
      <c r="J12" s="5"/>
      <c r="K12" s="5"/>
      <c r="L12" s="5"/>
      <c r="M12" s="5"/>
      <c r="N12" s="5"/>
      <c r="O12" s="5"/>
      <c r="P12" s="14">
        <f t="shared" si="0"/>
        <v>77755000000</v>
      </c>
    </row>
    <row r="13" spans="2:16" ht="30" customHeight="1">
      <c r="B13" s="7" t="s">
        <v>6</v>
      </c>
      <c r="C13" s="52">
        <v>20186756656.324</v>
      </c>
      <c r="D13" s="12"/>
      <c r="E13" s="11"/>
      <c r="F13" s="11">
        <v>20186756656.324</v>
      </c>
      <c r="G13" s="11"/>
      <c r="H13" s="11"/>
      <c r="I13" s="11"/>
      <c r="J13" s="11"/>
      <c r="K13" s="11"/>
      <c r="L13" s="11"/>
      <c r="M13" s="11"/>
      <c r="N13" s="11"/>
      <c r="O13" s="11"/>
      <c r="P13" s="13">
        <f t="shared" si="0"/>
        <v>20186756656.324</v>
      </c>
    </row>
    <row r="14" spans="2:16" ht="30" customHeight="1">
      <c r="B14" s="1" t="s">
        <v>7</v>
      </c>
      <c r="C14" s="52">
        <v>81964000000</v>
      </c>
      <c r="D14" s="5"/>
      <c r="E14" s="5"/>
      <c r="F14" s="5"/>
      <c r="G14" s="5"/>
      <c r="H14" s="5"/>
      <c r="I14" s="5">
        <v>12565000000</v>
      </c>
      <c r="J14" s="5"/>
      <c r="K14" s="5"/>
      <c r="L14" s="5"/>
      <c r="M14" s="5"/>
      <c r="N14" s="5"/>
      <c r="O14" s="5">
        <v>69399000000</v>
      </c>
      <c r="P14" s="14">
        <f t="shared" si="0"/>
        <v>81964000000</v>
      </c>
    </row>
    <row r="15" spans="2:16" ht="30" customHeight="1">
      <c r="B15" s="7" t="s">
        <v>8</v>
      </c>
      <c r="C15" s="52">
        <v>19914000000</v>
      </c>
      <c r="D15" s="12"/>
      <c r="E15" s="11"/>
      <c r="F15" s="11"/>
      <c r="G15" s="11"/>
      <c r="H15" s="11">
        <v>19914000000</v>
      </c>
      <c r="I15" s="11"/>
      <c r="J15" s="11"/>
      <c r="K15" s="11"/>
      <c r="L15" s="11"/>
      <c r="M15" s="11"/>
      <c r="N15" s="11"/>
      <c r="O15" s="11"/>
      <c r="P15" s="13">
        <f t="shared" si="0"/>
        <v>19914000000</v>
      </c>
    </row>
    <row r="16" spans="2:16" ht="30" customHeight="1">
      <c r="B16" s="389" t="s">
        <v>9</v>
      </c>
      <c r="C16" s="52">
        <v>63000000000</v>
      </c>
      <c r="D16" s="5"/>
      <c r="E16" s="5"/>
      <c r="F16" s="5"/>
      <c r="G16" s="5"/>
      <c r="H16" s="5"/>
      <c r="I16" s="5"/>
      <c r="J16" s="5"/>
      <c r="K16" s="5"/>
      <c r="L16" s="5"/>
      <c r="M16" s="5"/>
      <c r="N16" s="5"/>
      <c r="O16" s="5">
        <v>63000000000</v>
      </c>
      <c r="P16" s="14">
        <f t="shared" si="0"/>
        <v>63000000000</v>
      </c>
    </row>
    <row r="17" spans="2:16" ht="30" customHeight="1">
      <c r="B17" s="390"/>
      <c r="C17" s="5">
        <v>22717512730</v>
      </c>
      <c r="D17" s="5"/>
      <c r="E17" s="5"/>
      <c r="F17" s="5"/>
      <c r="G17" s="5"/>
      <c r="H17" s="5"/>
      <c r="I17" s="5"/>
      <c r="J17" s="5"/>
      <c r="K17" s="5"/>
      <c r="L17" s="5"/>
      <c r="M17" s="5"/>
      <c r="N17" s="5"/>
      <c r="O17" s="5">
        <v>22717512730</v>
      </c>
      <c r="P17" s="14">
        <f t="shared" si="0"/>
        <v>22717512730</v>
      </c>
    </row>
    <row r="18" spans="2:16" ht="30" customHeight="1">
      <c r="B18" s="391"/>
      <c r="C18" s="5">
        <v>126300000000</v>
      </c>
      <c r="D18" s="5"/>
      <c r="E18" s="5"/>
      <c r="F18" s="5"/>
      <c r="G18" s="5"/>
      <c r="H18" s="5"/>
      <c r="I18" s="5"/>
      <c r="J18" s="5"/>
      <c r="K18" s="5"/>
      <c r="L18" s="5"/>
      <c r="M18" s="5"/>
      <c r="N18" s="5"/>
      <c r="O18" s="5">
        <v>126300000000</v>
      </c>
      <c r="P18" s="14">
        <f t="shared" si="0"/>
        <v>126300000000</v>
      </c>
    </row>
    <row r="19" spans="2:16" ht="30" customHeight="1">
      <c r="B19" s="7" t="s">
        <v>10</v>
      </c>
      <c r="C19" s="11">
        <v>152954108360</v>
      </c>
      <c r="D19" s="12"/>
      <c r="E19" s="11"/>
      <c r="F19" s="11"/>
      <c r="G19" s="11"/>
      <c r="H19" s="11"/>
      <c r="I19" s="11"/>
      <c r="J19" s="11"/>
      <c r="K19" s="11"/>
      <c r="L19" s="11"/>
      <c r="M19" s="11"/>
      <c r="N19" s="11"/>
      <c r="O19" s="11">
        <v>152954108360</v>
      </c>
      <c r="P19" s="13">
        <f t="shared" si="0"/>
        <v>152954108360</v>
      </c>
    </row>
    <row r="20" spans="2:16" ht="30" customHeight="1">
      <c r="B20" s="1" t="s">
        <v>11</v>
      </c>
      <c r="C20" s="5">
        <v>419453900000</v>
      </c>
      <c r="D20" s="5"/>
      <c r="E20" s="5"/>
      <c r="F20" s="5"/>
      <c r="G20" s="5"/>
      <c r="H20" s="5"/>
      <c r="I20" s="5"/>
      <c r="J20" s="5"/>
      <c r="K20" s="5">
        <v>419453900000</v>
      </c>
      <c r="L20" s="5"/>
      <c r="M20" s="5"/>
      <c r="N20" s="5"/>
      <c r="O20" s="5"/>
      <c r="P20" s="14">
        <f t="shared" si="0"/>
        <v>419453900000</v>
      </c>
    </row>
    <row r="21" spans="2:16" ht="30" customHeight="1">
      <c r="B21" s="7" t="s">
        <v>12</v>
      </c>
      <c r="C21" s="11">
        <v>417281400000</v>
      </c>
      <c r="D21" s="12"/>
      <c r="E21" s="11"/>
      <c r="F21" s="11">
        <v>2000000000</v>
      </c>
      <c r="G21" s="11"/>
      <c r="H21" s="11"/>
      <c r="I21" s="11"/>
      <c r="J21" s="11"/>
      <c r="K21" s="11">
        <f>+C21-F21</f>
        <v>415281400000</v>
      </c>
      <c r="L21" s="11"/>
      <c r="M21" s="11"/>
      <c r="N21" s="11"/>
      <c r="O21" s="11"/>
      <c r="P21" s="13">
        <f t="shared" si="0"/>
        <v>417281400000</v>
      </c>
    </row>
    <row r="22" spans="2:16" ht="30" customHeight="1">
      <c r="B22" s="1" t="s">
        <v>13</v>
      </c>
      <c r="C22" s="5">
        <v>312597900000</v>
      </c>
      <c r="D22" s="5"/>
      <c r="E22" s="5"/>
      <c r="F22" s="5">
        <v>5000000000</v>
      </c>
      <c r="G22" s="5"/>
      <c r="H22" s="5"/>
      <c r="I22" s="5"/>
      <c r="J22" s="5"/>
      <c r="K22" s="5">
        <f>+C22-F22</f>
        <v>307597900000</v>
      </c>
      <c r="L22" s="5"/>
      <c r="M22" s="5"/>
      <c r="N22" s="5"/>
      <c r="O22" s="5"/>
      <c r="P22" s="14">
        <f t="shared" si="0"/>
        <v>312597900000</v>
      </c>
    </row>
    <row r="23" spans="2:16" ht="30" customHeight="1">
      <c r="B23" s="7" t="s">
        <v>14</v>
      </c>
      <c r="C23" s="11">
        <v>555958000000</v>
      </c>
      <c r="D23" s="12"/>
      <c r="E23" s="11"/>
      <c r="F23" s="11"/>
      <c r="G23" s="11"/>
      <c r="H23" s="11"/>
      <c r="I23" s="11"/>
      <c r="J23" s="11"/>
      <c r="K23" s="11"/>
      <c r="L23" s="11"/>
      <c r="M23" s="11"/>
      <c r="N23" s="11"/>
      <c r="O23" s="11">
        <v>555958000000</v>
      </c>
      <c r="P23" s="13">
        <f t="shared" si="0"/>
        <v>555958000000</v>
      </c>
    </row>
    <row r="24" spans="2:16" ht="30" customHeight="1">
      <c r="B24" s="1" t="s">
        <v>30</v>
      </c>
      <c r="C24" s="5">
        <v>111642114000</v>
      </c>
      <c r="D24" s="5"/>
      <c r="E24" s="5"/>
      <c r="F24" s="5"/>
      <c r="G24" s="5"/>
      <c r="H24" s="5"/>
      <c r="I24" s="5"/>
      <c r="J24" s="5">
        <v>37000000000</v>
      </c>
      <c r="K24" s="5"/>
      <c r="L24" s="5"/>
      <c r="M24" s="5"/>
      <c r="N24" s="5"/>
      <c r="O24" s="5">
        <f>C24-J24</f>
        <v>74642114000</v>
      </c>
      <c r="P24" s="13">
        <f t="shared" si="0"/>
        <v>111642114000</v>
      </c>
    </row>
    <row r="25" ht="15" hidden="1"/>
    <row r="26" ht="15" hidden="1"/>
    <row r="27" ht="15" hidden="1"/>
    <row r="28" ht="15" hidden="1"/>
    <row r="29" ht="15" hidden="1"/>
    <row r="30" ht="15" hidden="1"/>
    <row r="31" ht="15" hidden="1"/>
    <row r="32" ht="15" hidden="1"/>
    <row r="33" spans="2:16" ht="37.5">
      <c r="B33" s="15" t="s">
        <v>33</v>
      </c>
      <c r="C33" s="5">
        <v>47244737062</v>
      </c>
      <c r="D33" s="5"/>
      <c r="E33" s="5">
        <v>47244737062</v>
      </c>
      <c r="F33" s="5"/>
      <c r="G33" s="5"/>
      <c r="H33" s="5"/>
      <c r="I33" s="5"/>
      <c r="J33" s="5"/>
      <c r="K33" s="5"/>
      <c r="L33" s="5"/>
      <c r="M33" s="5"/>
      <c r="N33" s="5"/>
      <c r="O33" s="5"/>
      <c r="P33" s="13">
        <f>SUM(D33:O33)</f>
        <v>47244737062</v>
      </c>
    </row>
    <row r="34" spans="2:16" ht="21">
      <c r="B34" s="16" t="s">
        <v>34</v>
      </c>
      <c r="C34" s="17">
        <f>SUM(C6:C33)</f>
        <v>3233287428808.324</v>
      </c>
      <c r="D34" s="18">
        <f aca="true" t="shared" si="1" ref="D34:P34">SUM(D6:D33)</f>
        <v>33005000000</v>
      </c>
      <c r="E34" s="18">
        <f t="shared" si="1"/>
        <v>134866737062</v>
      </c>
      <c r="F34" s="18">
        <f t="shared" si="1"/>
        <v>27186756656.324</v>
      </c>
      <c r="G34" s="18">
        <f t="shared" si="1"/>
        <v>24956000000</v>
      </c>
      <c r="H34" s="18">
        <f t="shared" si="1"/>
        <v>19914000000</v>
      </c>
      <c r="I34" s="18">
        <f t="shared" si="1"/>
        <v>329798000000</v>
      </c>
      <c r="J34" s="18">
        <f t="shared" si="1"/>
        <v>37000000000</v>
      </c>
      <c r="K34" s="18">
        <f t="shared" si="1"/>
        <v>1142333200000</v>
      </c>
      <c r="L34" s="18">
        <f t="shared" si="1"/>
        <v>219257000000</v>
      </c>
      <c r="M34" s="18">
        <f t="shared" si="1"/>
        <v>0</v>
      </c>
      <c r="N34" s="18">
        <f t="shared" si="1"/>
        <v>0</v>
      </c>
      <c r="O34" s="18">
        <f t="shared" si="1"/>
        <v>1264970735090</v>
      </c>
      <c r="P34" s="18">
        <f t="shared" si="1"/>
        <v>3233287428808.324</v>
      </c>
    </row>
    <row r="36" ht="15">
      <c r="B36" s="10" t="s">
        <v>32</v>
      </c>
    </row>
    <row r="40" ht="21">
      <c r="B40" s="6"/>
    </row>
    <row r="41" ht="15.75">
      <c r="B41" s="2"/>
    </row>
    <row r="42" ht="15.75">
      <c r="B42" s="2"/>
    </row>
  </sheetData>
  <sheetProtection/>
  <mergeCells count="3">
    <mergeCell ref="B2:P2"/>
    <mergeCell ref="B16:B18"/>
    <mergeCell ref="B9:B10"/>
  </mergeCells>
  <printOptions/>
  <pageMargins left="0.2362204724409449" right="0.15748031496062992" top="0.4724409448818898" bottom="0.4330708661417323" header="0.31496062992125984" footer="0.2362204724409449"/>
  <pageSetup horizontalDpi="600" verticalDpi="600" orientation="landscape" scale="40" r:id="rId1"/>
  <rowBreaks count="1" manualBreakCount="1">
    <brk id="38" max="8" man="1"/>
  </rowBreaks>
  <ignoredErrors>
    <ignoredError sqref="P6:P33" formulaRange="1"/>
  </ignoredErrors>
</worksheet>
</file>

<file path=xl/worksheets/sheet2.xml><?xml version="1.0" encoding="utf-8"?>
<worksheet xmlns="http://schemas.openxmlformats.org/spreadsheetml/2006/main" xmlns:r="http://schemas.openxmlformats.org/officeDocument/2006/relationships">
  <dimension ref="A2:P41"/>
  <sheetViews>
    <sheetView zoomScaleSheetLayoutView="74" zoomScalePageLayoutView="0" workbookViewId="0" topLeftCell="A28">
      <selection activeCell="C19" sqref="C19"/>
    </sheetView>
  </sheetViews>
  <sheetFormatPr defaultColWidth="11.421875" defaultRowHeight="15"/>
  <cols>
    <col min="1" max="1" width="31.140625" style="19" customWidth="1"/>
    <col min="2" max="2" width="20.00390625" style="19" customWidth="1"/>
    <col min="3" max="3" width="16.28125" style="19" customWidth="1"/>
    <col min="4" max="4" width="15.8515625" style="19" customWidth="1"/>
    <col min="5" max="5" width="17.00390625" style="19" customWidth="1"/>
    <col min="6" max="6" width="15.57421875" style="19" customWidth="1"/>
    <col min="7" max="7" width="16.140625" style="19" customWidth="1"/>
    <col min="8" max="8" width="17.421875" style="19" customWidth="1"/>
    <col min="9" max="9" width="15.8515625" style="19" customWidth="1"/>
    <col min="10" max="10" width="15.57421875" style="19" customWidth="1"/>
    <col min="11" max="11" width="16.421875" style="19" customWidth="1"/>
    <col min="12" max="12" width="16.140625" style="19" customWidth="1"/>
    <col min="13" max="13" width="16.28125" style="19" customWidth="1"/>
    <col min="14" max="14" width="17.00390625" style="19" customWidth="1"/>
    <col min="15" max="15" width="17.140625" style="19" customWidth="1"/>
    <col min="16" max="16" width="21.140625" style="19" bestFit="1" customWidth="1"/>
    <col min="17" max="16384" width="11.421875" style="19" customWidth="1"/>
  </cols>
  <sheetData>
    <row r="2" spans="1:15" s="44" customFormat="1" ht="19.5" customHeight="1">
      <c r="A2" s="42" t="s">
        <v>35</v>
      </c>
      <c r="B2" s="42" t="s">
        <v>15</v>
      </c>
      <c r="C2" s="43" t="s">
        <v>16</v>
      </c>
      <c r="D2" s="43" t="s">
        <v>17</v>
      </c>
      <c r="E2" s="43" t="s">
        <v>18</v>
      </c>
      <c r="F2" s="43" t="s">
        <v>19</v>
      </c>
      <c r="G2" s="43" t="s">
        <v>20</v>
      </c>
      <c r="H2" s="43" t="s">
        <v>21</v>
      </c>
      <c r="I2" s="43" t="s">
        <v>22</v>
      </c>
      <c r="J2" s="43" t="s">
        <v>23</v>
      </c>
      <c r="K2" s="43" t="s">
        <v>24</v>
      </c>
      <c r="L2" s="43" t="s">
        <v>25</v>
      </c>
      <c r="M2" s="43" t="s">
        <v>26</v>
      </c>
      <c r="N2" s="43" t="s">
        <v>27</v>
      </c>
      <c r="O2" s="43" t="s">
        <v>29</v>
      </c>
    </row>
    <row r="3" spans="1:16" s="44" customFormat="1" ht="66.75" customHeight="1">
      <c r="A3" s="53" t="s">
        <v>36</v>
      </c>
      <c r="B3" s="54">
        <v>123215298737</v>
      </c>
      <c r="C3" s="46">
        <v>18999262980</v>
      </c>
      <c r="D3" s="46">
        <f>277641826+923149470</f>
        <v>1200791296</v>
      </c>
      <c r="E3" s="46">
        <v>35277641826</v>
      </c>
      <c r="F3" s="46">
        <v>582909209.1485767</v>
      </c>
      <c r="G3" s="46">
        <v>582909209.1485767</v>
      </c>
      <c r="H3" s="46">
        <v>582909209.1485767</v>
      </c>
      <c r="I3" s="46">
        <v>17582909209.148575</v>
      </c>
      <c r="J3" s="46">
        <v>582909209.1485767</v>
      </c>
      <c r="K3" s="46">
        <v>10582909209.148577</v>
      </c>
      <c r="L3" s="46">
        <v>498251861.14857674</v>
      </c>
      <c r="M3" s="46">
        <v>10498251861.148577</v>
      </c>
      <c r="N3" s="46">
        <v>26243643658.148575</v>
      </c>
      <c r="O3" s="54">
        <f>SUM(C3:N3)</f>
        <v>123215298737.33717</v>
      </c>
      <c r="P3" s="47"/>
    </row>
    <row r="4" spans="1:15" s="44" customFormat="1" ht="37.5" customHeight="1">
      <c r="A4" s="53" t="s">
        <v>39</v>
      </c>
      <c r="B4" s="54">
        <v>3000000000</v>
      </c>
      <c r="C4" s="46"/>
      <c r="D4" s="46"/>
      <c r="E4" s="46"/>
      <c r="F4" s="46">
        <v>37564400</v>
      </c>
      <c r="G4" s="46">
        <v>300000000</v>
      </c>
      <c r="H4" s="46">
        <v>450352872</v>
      </c>
      <c r="I4" s="46">
        <v>441500000</v>
      </c>
      <c r="J4" s="46">
        <v>446082728</v>
      </c>
      <c r="K4" s="46">
        <v>441500000</v>
      </c>
      <c r="L4" s="46">
        <v>441500000</v>
      </c>
      <c r="M4" s="46">
        <v>441500000</v>
      </c>
      <c r="N4" s="46"/>
      <c r="O4" s="54">
        <f>SUM(C4:N4)</f>
        <v>3000000000</v>
      </c>
    </row>
    <row r="5" spans="1:16" s="44" customFormat="1" ht="73.5" customHeight="1">
      <c r="A5" s="53" t="s">
        <v>37</v>
      </c>
      <c r="B5" s="54">
        <v>67510468194</v>
      </c>
      <c r="C5" s="46">
        <v>0</v>
      </c>
      <c r="D5" s="46">
        <v>50000000</v>
      </c>
      <c r="E5" s="46">
        <v>20605000000</v>
      </c>
      <c r="F5" s="46">
        <v>655000000</v>
      </c>
      <c r="G5" s="46">
        <v>5830000000</v>
      </c>
      <c r="H5" s="46">
        <v>21080000000</v>
      </c>
      <c r="I5" s="46">
        <v>780000000</v>
      </c>
      <c r="J5" s="46">
        <v>930000000</v>
      </c>
      <c r="K5" s="46">
        <v>6440468194</v>
      </c>
      <c r="L5" s="46">
        <v>3830000000</v>
      </c>
      <c r="M5" s="46">
        <v>3180000000</v>
      </c>
      <c r="N5" s="46">
        <v>4130000000</v>
      </c>
      <c r="O5" s="54">
        <f>SUM(C5:N5)</f>
        <v>67510468194</v>
      </c>
      <c r="P5" s="47"/>
    </row>
    <row r="6" spans="1:16" s="44" customFormat="1" ht="70.5" customHeight="1">
      <c r="A6" s="53" t="s">
        <v>38</v>
      </c>
      <c r="B6" s="54">
        <f>SUM(B7:B30)</f>
        <v>11761197118.886393</v>
      </c>
      <c r="C6" s="54">
        <f aca="true" t="shared" si="0" ref="C6:N6">SUM(C7:C30)</f>
        <v>650240850.2405329</v>
      </c>
      <c r="D6" s="54">
        <f t="shared" si="0"/>
        <v>670240850.2405329</v>
      </c>
      <c r="E6" s="54">
        <f t="shared" si="0"/>
        <v>800240850.2405329</v>
      </c>
      <c r="F6" s="54">
        <f t="shared" si="0"/>
        <v>2110383676.5738661</v>
      </c>
      <c r="G6" s="54">
        <f t="shared" si="0"/>
        <v>524761813.5738661</v>
      </c>
      <c r="H6" s="54">
        <f t="shared" si="0"/>
        <v>585961813.5738661</v>
      </c>
      <c r="I6" s="54">
        <f t="shared" si="0"/>
        <v>274761813.5738661</v>
      </c>
      <c r="J6" s="54">
        <f t="shared" si="0"/>
        <v>2528358196.573866</v>
      </c>
      <c r="K6" s="54">
        <f t="shared" si="0"/>
        <v>524761813.5738661</v>
      </c>
      <c r="L6" s="54">
        <f t="shared" si="0"/>
        <v>686761813.5738661</v>
      </c>
      <c r="M6" s="54">
        <f t="shared" si="0"/>
        <v>1529761813.5738661</v>
      </c>
      <c r="N6" s="54">
        <f t="shared" si="0"/>
        <v>874961813.5738661</v>
      </c>
      <c r="O6" s="54">
        <f>SUM(O7:O30)</f>
        <v>11761197118.886393</v>
      </c>
      <c r="P6" s="47"/>
    </row>
    <row r="7" spans="1:15" s="44" customFormat="1" ht="12">
      <c r="A7" s="45" t="s">
        <v>42</v>
      </c>
      <c r="B7" s="46">
        <v>325306953</v>
      </c>
      <c r="C7" s="46">
        <f>+B7/3</f>
        <v>108435651</v>
      </c>
      <c r="D7" s="46">
        <v>108435651</v>
      </c>
      <c r="E7" s="46">
        <v>108435651</v>
      </c>
      <c r="F7" s="46"/>
      <c r="G7" s="46"/>
      <c r="H7" s="46"/>
      <c r="I7" s="46"/>
      <c r="J7" s="46"/>
      <c r="K7" s="46"/>
      <c r="L7" s="46"/>
      <c r="M7" s="46"/>
      <c r="N7" s="46"/>
      <c r="O7" s="46">
        <f>SUM(C7:N7)</f>
        <v>325306953</v>
      </c>
    </row>
    <row r="8" spans="1:15" s="44" customFormat="1" ht="12">
      <c r="A8" s="45" t="s">
        <v>43</v>
      </c>
      <c r="B8" s="46">
        <v>74787138</v>
      </c>
      <c r="C8" s="46">
        <v>24929046</v>
      </c>
      <c r="D8" s="46">
        <v>24929046</v>
      </c>
      <c r="E8" s="46">
        <v>24929046</v>
      </c>
      <c r="F8" s="46"/>
      <c r="G8" s="46"/>
      <c r="H8" s="46"/>
      <c r="I8" s="46"/>
      <c r="J8" s="46"/>
      <c r="K8" s="46"/>
      <c r="L8" s="46"/>
      <c r="M8" s="46"/>
      <c r="N8" s="46"/>
      <c r="O8" s="46">
        <f aca="true" t="shared" si="1" ref="O8:O30">SUM(C8:N8)</f>
        <v>74787138</v>
      </c>
    </row>
    <row r="9" spans="1:15" s="44" customFormat="1" ht="12">
      <c r="A9" s="45" t="s">
        <v>44</v>
      </c>
      <c r="B9" s="46">
        <v>63672270</v>
      </c>
      <c r="C9" s="46">
        <f aca="true" t="shared" si="2" ref="C9:C17">+B9/3</f>
        <v>21224090</v>
      </c>
      <c r="D9" s="46">
        <v>21224090</v>
      </c>
      <c r="E9" s="46">
        <v>21224090</v>
      </c>
      <c r="F9" s="46"/>
      <c r="G9" s="46"/>
      <c r="H9" s="46"/>
      <c r="I9" s="46"/>
      <c r="J9" s="46"/>
      <c r="K9" s="46"/>
      <c r="L9" s="46"/>
      <c r="M9" s="46"/>
      <c r="N9" s="46"/>
      <c r="O9" s="46">
        <f t="shared" si="1"/>
        <v>63672270</v>
      </c>
    </row>
    <row r="10" spans="1:15" s="44" customFormat="1" ht="12">
      <c r="A10" s="45" t="s">
        <v>45</v>
      </c>
      <c r="B10" s="46">
        <v>91258053</v>
      </c>
      <c r="C10" s="46">
        <f t="shared" si="2"/>
        <v>30419351</v>
      </c>
      <c r="D10" s="46">
        <v>30419351</v>
      </c>
      <c r="E10" s="46">
        <v>30419351</v>
      </c>
      <c r="F10" s="46"/>
      <c r="G10" s="46"/>
      <c r="H10" s="46"/>
      <c r="I10" s="46"/>
      <c r="J10" s="46"/>
      <c r="K10" s="46"/>
      <c r="L10" s="46"/>
      <c r="M10" s="46"/>
      <c r="N10" s="46"/>
      <c r="O10" s="46">
        <f t="shared" si="1"/>
        <v>91258053</v>
      </c>
    </row>
    <row r="11" spans="1:15" s="44" customFormat="1" ht="12">
      <c r="A11" s="45" t="s">
        <v>46</v>
      </c>
      <c r="B11" s="46">
        <v>193177014</v>
      </c>
      <c r="C11" s="46">
        <f t="shared" si="2"/>
        <v>64392338</v>
      </c>
      <c r="D11" s="46">
        <v>64392338</v>
      </c>
      <c r="E11" s="46">
        <v>64392338</v>
      </c>
      <c r="F11" s="46"/>
      <c r="G11" s="46"/>
      <c r="H11" s="46"/>
      <c r="I11" s="46"/>
      <c r="J11" s="46"/>
      <c r="K11" s="46"/>
      <c r="L11" s="46"/>
      <c r="M11" s="46"/>
      <c r="N11" s="46"/>
      <c r="O11" s="46">
        <f t="shared" si="1"/>
        <v>193177014</v>
      </c>
    </row>
    <row r="12" spans="1:15" s="44" customFormat="1" ht="12">
      <c r="A12" s="45" t="s">
        <v>48</v>
      </c>
      <c r="B12" s="46">
        <v>93982704</v>
      </c>
      <c r="C12" s="46">
        <f t="shared" si="2"/>
        <v>31327568</v>
      </c>
      <c r="D12" s="46">
        <v>31327568</v>
      </c>
      <c r="E12" s="46">
        <v>31327568</v>
      </c>
      <c r="F12" s="46"/>
      <c r="G12" s="46"/>
      <c r="H12" s="46"/>
      <c r="I12" s="46"/>
      <c r="J12" s="46"/>
      <c r="K12" s="46"/>
      <c r="L12" s="46"/>
      <c r="M12" s="46"/>
      <c r="N12" s="46"/>
      <c r="O12" s="46">
        <f t="shared" si="1"/>
        <v>93982704</v>
      </c>
    </row>
    <row r="13" spans="1:15" s="44" customFormat="1" ht="12">
      <c r="A13" s="45" t="s">
        <v>49</v>
      </c>
      <c r="B13" s="46">
        <v>260871516</v>
      </c>
      <c r="C13" s="46">
        <f t="shared" si="2"/>
        <v>86957172</v>
      </c>
      <c r="D13" s="46">
        <v>86957172</v>
      </c>
      <c r="E13" s="46">
        <v>86957172</v>
      </c>
      <c r="F13" s="46"/>
      <c r="G13" s="46"/>
      <c r="H13" s="46"/>
      <c r="I13" s="46"/>
      <c r="J13" s="46"/>
      <c r="K13" s="46"/>
      <c r="L13" s="46"/>
      <c r="M13" s="46"/>
      <c r="N13" s="46"/>
      <c r="O13" s="46">
        <f t="shared" si="1"/>
        <v>260871516</v>
      </c>
    </row>
    <row r="14" spans="1:15" s="44" customFormat="1" ht="12">
      <c r="A14" s="45" t="s">
        <v>50</v>
      </c>
      <c r="B14" s="46">
        <v>92482704</v>
      </c>
      <c r="C14" s="46">
        <f t="shared" si="2"/>
        <v>30827568</v>
      </c>
      <c r="D14" s="46">
        <v>30827568</v>
      </c>
      <c r="E14" s="46">
        <v>30827568</v>
      </c>
      <c r="F14" s="46"/>
      <c r="G14" s="46"/>
      <c r="H14" s="46"/>
      <c r="I14" s="46"/>
      <c r="J14" s="46"/>
      <c r="K14" s="46"/>
      <c r="L14" s="46"/>
      <c r="M14" s="46"/>
      <c r="N14" s="46"/>
      <c r="O14" s="46">
        <f t="shared" si="1"/>
        <v>92482704</v>
      </c>
    </row>
    <row r="15" spans="1:15" s="44" customFormat="1" ht="12">
      <c r="A15" s="45" t="s">
        <v>51</v>
      </c>
      <c r="B15" s="46">
        <v>54182460</v>
      </c>
      <c r="C15" s="46">
        <f t="shared" si="2"/>
        <v>18060820</v>
      </c>
      <c r="D15" s="46">
        <v>18060820</v>
      </c>
      <c r="E15" s="46">
        <v>18060820</v>
      </c>
      <c r="F15" s="46"/>
      <c r="G15" s="46"/>
      <c r="H15" s="46"/>
      <c r="I15" s="46"/>
      <c r="J15" s="46"/>
      <c r="K15" s="46"/>
      <c r="L15" s="46"/>
      <c r="M15" s="46"/>
      <c r="N15" s="46"/>
      <c r="O15" s="46">
        <f t="shared" si="1"/>
        <v>54182460</v>
      </c>
    </row>
    <row r="16" spans="1:15" s="44" customFormat="1" ht="12">
      <c r="A16" s="45" t="s">
        <v>61</v>
      </c>
      <c r="B16" s="46">
        <v>35670207</v>
      </c>
      <c r="C16" s="46">
        <f t="shared" si="2"/>
        <v>11890069</v>
      </c>
      <c r="D16" s="46">
        <v>11890069</v>
      </c>
      <c r="E16" s="46">
        <v>11890069</v>
      </c>
      <c r="F16" s="46"/>
      <c r="G16" s="46"/>
      <c r="H16" s="46"/>
      <c r="I16" s="46"/>
      <c r="J16" s="46"/>
      <c r="K16" s="46"/>
      <c r="L16" s="46"/>
      <c r="M16" s="46"/>
      <c r="N16" s="46"/>
      <c r="O16" s="46">
        <f t="shared" si="1"/>
        <v>35670207</v>
      </c>
    </row>
    <row r="17" spans="1:15" s="44" customFormat="1" ht="12">
      <c r="A17" s="45" t="s">
        <v>63</v>
      </c>
      <c r="B17" s="46">
        <v>171046091</v>
      </c>
      <c r="C17" s="46">
        <f t="shared" si="2"/>
        <v>57015363.666666664</v>
      </c>
      <c r="D17" s="46">
        <v>57015363.666666664</v>
      </c>
      <c r="E17" s="46">
        <v>57015363.666666664</v>
      </c>
      <c r="F17" s="46"/>
      <c r="G17" s="46"/>
      <c r="H17" s="46"/>
      <c r="I17" s="46"/>
      <c r="J17" s="46"/>
      <c r="K17" s="46"/>
      <c r="L17" s="46"/>
      <c r="M17" s="46"/>
      <c r="N17" s="46"/>
      <c r="O17" s="46">
        <f t="shared" si="1"/>
        <v>171046091</v>
      </c>
    </row>
    <row r="18" spans="1:16" s="44" customFormat="1" ht="33" customHeight="1">
      <c r="A18" s="45" t="s">
        <v>62</v>
      </c>
      <c r="B18" s="46">
        <v>2642330916</v>
      </c>
      <c r="C18" s="46">
        <v>145194243</v>
      </c>
      <c r="D18" s="46">
        <v>145194243</v>
      </c>
      <c r="E18" s="46">
        <v>295194243</v>
      </c>
      <c r="F18" s="46">
        <v>245194243</v>
      </c>
      <c r="G18" s="46">
        <v>245194243</v>
      </c>
      <c r="H18" s="46">
        <v>195194243</v>
      </c>
      <c r="I18" s="46">
        <v>245194243</v>
      </c>
      <c r="J18" s="46">
        <v>145194243</v>
      </c>
      <c r="K18" s="46">
        <v>345194243</v>
      </c>
      <c r="L18" s="46">
        <v>145194243</v>
      </c>
      <c r="M18" s="46">
        <v>145194243</v>
      </c>
      <c r="N18" s="46">
        <v>345194243</v>
      </c>
      <c r="O18" s="46">
        <f t="shared" si="1"/>
        <v>2642330916</v>
      </c>
      <c r="P18" s="47"/>
    </row>
    <row r="19" spans="1:15" s="44" customFormat="1" ht="12" customHeight="1">
      <c r="A19" s="45" t="s">
        <v>165</v>
      </c>
      <c r="B19" s="46">
        <v>973621863</v>
      </c>
      <c r="C19" s="46"/>
      <c r="D19" s="46"/>
      <c r="E19" s="46"/>
      <c r="F19" s="46">
        <v>973621863</v>
      </c>
      <c r="G19" s="46"/>
      <c r="H19" s="46"/>
      <c r="I19" s="46"/>
      <c r="J19" s="46"/>
      <c r="K19" s="46"/>
      <c r="L19" s="46"/>
      <c r="M19" s="46"/>
      <c r="N19" s="46"/>
      <c r="O19" s="46">
        <f t="shared" si="1"/>
        <v>973621863</v>
      </c>
    </row>
    <row r="20" spans="1:15" s="44" customFormat="1" ht="29.25" customHeight="1">
      <c r="A20" s="45" t="s">
        <v>161</v>
      </c>
      <c r="B20" s="46">
        <v>1865639025</v>
      </c>
      <c r="C20" s="46"/>
      <c r="D20" s="46"/>
      <c r="E20" s="46"/>
      <c r="F20" s="46"/>
      <c r="G20" s="46"/>
      <c r="H20" s="46"/>
      <c r="I20" s="46"/>
      <c r="J20" s="46">
        <f>+B20</f>
        <v>1865639025</v>
      </c>
      <c r="K20" s="46"/>
      <c r="L20" s="46"/>
      <c r="M20" s="46"/>
      <c r="N20" s="46"/>
      <c r="O20" s="46">
        <f t="shared" si="1"/>
        <v>1865639025</v>
      </c>
    </row>
    <row r="21" spans="1:15" s="44" customFormat="1" ht="12" customHeight="1">
      <c r="A21" s="45" t="s">
        <v>162</v>
      </c>
      <c r="B21" s="46">
        <v>1004000000</v>
      </c>
      <c r="C21" s="46"/>
      <c r="D21" s="46"/>
      <c r="E21" s="46"/>
      <c r="F21" s="46">
        <f>+B21/2</f>
        <v>502000000</v>
      </c>
      <c r="G21" s="46"/>
      <c r="H21" s="46"/>
      <c r="I21" s="46"/>
      <c r="J21" s="46"/>
      <c r="K21" s="46"/>
      <c r="L21" s="46">
        <v>502000000</v>
      </c>
      <c r="M21" s="46"/>
      <c r="N21" s="46"/>
      <c r="O21" s="46">
        <f t="shared" si="1"/>
        <v>1004000000</v>
      </c>
    </row>
    <row r="22" spans="1:15" s="44" customFormat="1" ht="24">
      <c r="A22" s="45" t="s">
        <v>163</v>
      </c>
      <c r="B22" s="46">
        <v>150600000</v>
      </c>
      <c r="C22" s="46"/>
      <c r="D22" s="46"/>
      <c r="E22" s="46"/>
      <c r="F22" s="46"/>
      <c r="G22" s="46"/>
      <c r="H22" s="46">
        <v>150600000</v>
      </c>
      <c r="I22" s="46"/>
      <c r="J22" s="46"/>
      <c r="K22" s="46"/>
      <c r="L22" s="46"/>
      <c r="M22" s="46"/>
      <c r="N22" s="46"/>
      <c r="O22" s="46">
        <f t="shared" si="1"/>
        <v>150600000</v>
      </c>
    </row>
    <row r="23" spans="1:15" s="44" customFormat="1" ht="12">
      <c r="A23" s="45" t="s">
        <v>164</v>
      </c>
      <c r="B23" s="46">
        <v>150600000</v>
      </c>
      <c r="C23" s="46"/>
      <c r="D23" s="46"/>
      <c r="E23" s="46"/>
      <c r="F23" s="46"/>
      <c r="G23" s="46"/>
      <c r="H23" s="46">
        <v>150600000</v>
      </c>
      <c r="I23" s="46"/>
      <c r="J23" s="46"/>
      <c r="K23" s="46"/>
      <c r="L23" s="46"/>
      <c r="M23" s="46"/>
      <c r="N23" s="46"/>
      <c r="O23" s="46">
        <f t="shared" si="1"/>
        <v>150600000</v>
      </c>
    </row>
    <row r="24" spans="1:15" s="44" customFormat="1" ht="12">
      <c r="A24" s="34" t="s">
        <v>40</v>
      </c>
      <c r="B24" s="46">
        <v>1000000000</v>
      </c>
      <c r="C24" s="46"/>
      <c r="D24" s="46"/>
      <c r="E24" s="46"/>
      <c r="F24" s="46">
        <v>350000000</v>
      </c>
      <c r="G24" s="46">
        <v>100000000</v>
      </c>
      <c r="H24" s="46"/>
      <c r="I24" s="46"/>
      <c r="J24" s="46">
        <v>250000000</v>
      </c>
      <c r="K24" s="46"/>
      <c r="L24" s="46"/>
      <c r="M24" s="46">
        <v>300000000</v>
      </c>
      <c r="N24" s="46"/>
      <c r="O24" s="46">
        <f t="shared" si="1"/>
        <v>1000000000</v>
      </c>
    </row>
    <row r="25" spans="1:15" s="44" customFormat="1" ht="12">
      <c r="A25" s="34" t="s">
        <v>41</v>
      </c>
      <c r="B25" s="46">
        <v>400000000</v>
      </c>
      <c r="C25" s="46"/>
      <c r="D25" s="46"/>
      <c r="E25" s="46"/>
      <c r="F25" s="46"/>
      <c r="G25" s="46">
        <v>150000000</v>
      </c>
      <c r="H25" s="46">
        <v>50000000</v>
      </c>
      <c r="I25" s="46"/>
      <c r="J25" s="46"/>
      <c r="K25" s="46">
        <v>150000000</v>
      </c>
      <c r="L25" s="46"/>
      <c r="M25" s="46">
        <v>50000000</v>
      </c>
      <c r="N25" s="46"/>
      <c r="O25" s="46">
        <f t="shared" si="1"/>
        <v>400000000</v>
      </c>
    </row>
    <row r="26" spans="1:15" s="44" customFormat="1" ht="12">
      <c r="A26" s="34" t="s">
        <v>47</v>
      </c>
      <c r="B26" s="46">
        <v>5000000</v>
      </c>
      <c r="C26" s="46"/>
      <c r="D26" s="46"/>
      <c r="E26" s="46"/>
      <c r="F26" s="46"/>
      <c r="G26" s="46"/>
      <c r="H26" s="46"/>
      <c r="I26" s="46"/>
      <c r="J26" s="46"/>
      <c r="K26" s="46"/>
      <c r="L26" s="46"/>
      <c r="M26" s="46">
        <v>5000000</v>
      </c>
      <c r="N26" s="46"/>
      <c r="O26" s="46">
        <f t="shared" si="1"/>
        <v>5000000</v>
      </c>
    </row>
    <row r="27" spans="1:15" s="44" customFormat="1" ht="12">
      <c r="A27" s="34" t="s">
        <v>52</v>
      </c>
      <c r="B27" s="46">
        <v>100000000</v>
      </c>
      <c r="C27" s="46"/>
      <c r="D27" s="46">
        <v>20000000</v>
      </c>
      <c r="E27" s="46"/>
      <c r="F27" s="46">
        <v>20000000</v>
      </c>
      <c r="G27" s="46"/>
      <c r="H27" s="46">
        <v>20000000</v>
      </c>
      <c r="I27" s="46"/>
      <c r="J27" s="46">
        <v>20000000</v>
      </c>
      <c r="K27" s="46"/>
      <c r="L27" s="46">
        <v>20000000</v>
      </c>
      <c r="M27" s="46"/>
      <c r="N27" s="46"/>
      <c r="O27" s="46">
        <f t="shared" si="1"/>
        <v>100000000</v>
      </c>
    </row>
    <row r="28" spans="1:15" s="44" customFormat="1" ht="12">
      <c r="A28" s="34" t="s">
        <v>57</v>
      </c>
      <c r="B28" s="46">
        <v>50200000</v>
      </c>
      <c r="C28" s="46"/>
      <c r="D28" s="46"/>
      <c r="E28" s="46"/>
      <c r="F28" s="46"/>
      <c r="G28" s="46">
        <v>10000000</v>
      </c>
      <c r="H28" s="46"/>
      <c r="I28" s="46">
        <v>10000000</v>
      </c>
      <c r="J28" s="46"/>
      <c r="K28" s="46">
        <v>10000000</v>
      </c>
      <c r="L28" s="46"/>
      <c r="M28" s="46">
        <v>10000000</v>
      </c>
      <c r="N28" s="46">
        <v>10200000</v>
      </c>
      <c r="O28" s="46">
        <f t="shared" si="1"/>
        <v>50200000</v>
      </c>
    </row>
    <row r="29" spans="1:16" s="44" customFormat="1" ht="12">
      <c r="A29" s="34" t="s">
        <v>58</v>
      </c>
      <c r="B29" s="46">
        <v>1727957358</v>
      </c>
      <c r="C29" s="46">
        <v>0</v>
      </c>
      <c r="D29" s="46">
        <v>0</v>
      </c>
      <c r="E29" s="46">
        <v>0</v>
      </c>
      <c r="F29" s="46">
        <v>0</v>
      </c>
      <c r="G29" s="46">
        <v>0</v>
      </c>
      <c r="H29" s="46">
        <v>0</v>
      </c>
      <c r="I29" s="46">
        <v>0</v>
      </c>
      <c r="J29" s="46">
        <v>227957358</v>
      </c>
      <c r="K29" s="46">
        <v>0</v>
      </c>
      <c r="L29" s="46">
        <v>0</v>
      </c>
      <c r="M29" s="46">
        <v>1000000000</v>
      </c>
      <c r="N29" s="46">
        <v>500000000</v>
      </c>
      <c r="O29" s="46">
        <f t="shared" si="1"/>
        <v>1727957358</v>
      </c>
      <c r="P29" s="47"/>
    </row>
    <row r="30" spans="1:16" s="44" customFormat="1" ht="12">
      <c r="A30" s="34" t="s">
        <v>59</v>
      </c>
      <c r="B30" s="46">
        <v>234810846.8863933</v>
      </c>
      <c r="C30" s="46">
        <v>19567570.57386611</v>
      </c>
      <c r="D30" s="46">
        <v>19567570.57386611</v>
      </c>
      <c r="E30" s="46">
        <v>19567570.57386611</v>
      </c>
      <c r="F30" s="46">
        <v>19567570.57386611</v>
      </c>
      <c r="G30" s="46">
        <v>19567570.57386611</v>
      </c>
      <c r="H30" s="46">
        <v>19567570.57386611</v>
      </c>
      <c r="I30" s="46">
        <v>19567570.57386611</v>
      </c>
      <c r="J30" s="46">
        <v>19567570.57386611</v>
      </c>
      <c r="K30" s="46">
        <v>19567570.57386611</v>
      </c>
      <c r="L30" s="46">
        <v>19567570.57386611</v>
      </c>
      <c r="M30" s="46">
        <v>19567570.57386611</v>
      </c>
      <c r="N30" s="46">
        <v>19567570.57386611</v>
      </c>
      <c r="O30" s="46">
        <f t="shared" si="1"/>
        <v>234810846.88639328</v>
      </c>
      <c r="P30" s="47"/>
    </row>
    <row r="31" spans="1:15" s="44" customFormat="1" ht="12">
      <c r="A31" s="34"/>
      <c r="B31" s="48"/>
      <c r="C31" s="46"/>
      <c r="D31" s="46"/>
      <c r="E31" s="46"/>
      <c r="F31" s="46"/>
      <c r="G31" s="46"/>
      <c r="H31" s="46"/>
      <c r="I31" s="46"/>
      <c r="J31" s="46"/>
      <c r="K31" s="46"/>
      <c r="L31" s="46"/>
      <c r="M31" s="46"/>
      <c r="N31" s="46"/>
      <c r="O31" s="46"/>
    </row>
    <row r="32" spans="1:16" s="44" customFormat="1" ht="12">
      <c r="A32" s="49" t="s">
        <v>29</v>
      </c>
      <c r="B32" s="54">
        <f>+B6+B5+B4+B3</f>
        <v>205486964049.8864</v>
      </c>
      <c r="C32" s="54">
        <f>+C6+C5+C4+C3</f>
        <v>19649503830.240532</v>
      </c>
      <c r="D32" s="54">
        <f aca="true" t="shared" si="3" ref="D32:N32">+D6+D5+D4+D3</f>
        <v>1921032146.2405329</v>
      </c>
      <c r="E32" s="54">
        <f t="shared" si="3"/>
        <v>56682882676.24053</v>
      </c>
      <c r="F32" s="54">
        <f t="shared" si="3"/>
        <v>3385857285.7224426</v>
      </c>
      <c r="G32" s="54">
        <f t="shared" si="3"/>
        <v>7237671022.722443</v>
      </c>
      <c r="H32" s="54">
        <f t="shared" si="3"/>
        <v>22699223894.722443</v>
      </c>
      <c r="I32" s="54">
        <f t="shared" si="3"/>
        <v>19079171022.722443</v>
      </c>
      <c r="J32" s="54">
        <f t="shared" si="3"/>
        <v>4487350133.722443</v>
      </c>
      <c r="K32" s="54">
        <f t="shared" si="3"/>
        <v>17989639216.722443</v>
      </c>
      <c r="L32" s="54">
        <f t="shared" si="3"/>
        <v>5456513674.722443</v>
      </c>
      <c r="M32" s="54">
        <f t="shared" si="3"/>
        <v>15649513674.722443</v>
      </c>
      <c r="N32" s="54">
        <f t="shared" si="3"/>
        <v>31248605471.722443</v>
      </c>
      <c r="O32" s="55">
        <f>SUM(C32:N32)</f>
        <v>205486964050.22357</v>
      </c>
      <c r="P32" s="47"/>
    </row>
    <row r="33" s="44" customFormat="1" ht="12"/>
    <row r="34" s="44" customFormat="1" ht="12">
      <c r="O34" s="47"/>
    </row>
    <row r="35" s="44" customFormat="1" ht="12">
      <c r="A35" s="44" t="s">
        <v>60</v>
      </c>
    </row>
    <row r="36" s="44" customFormat="1" ht="12"/>
    <row r="37" s="31" customFormat="1" ht="12">
      <c r="A37" s="33" t="s">
        <v>53</v>
      </c>
    </row>
    <row r="38" spans="1:2" s="31" customFormat="1" ht="90.75" customHeight="1">
      <c r="A38" s="35" t="s">
        <v>54</v>
      </c>
      <c r="B38" s="46">
        <v>10000000000</v>
      </c>
    </row>
    <row r="39" spans="1:2" s="31" customFormat="1" ht="61.5" customHeight="1">
      <c r="A39" s="35" t="s">
        <v>55</v>
      </c>
      <c r="B39" s="46">
        <v>4000000000</v>
      </c>
    </row>
    <row r="40" spans="1:2" s="31" customFormat="1" ht="24">
      <c r="A40" s="35" t="s">
        <v>56</v>
      </c>
      <c r="B40" s="46">
        <v>2500000000</v>
      </c>
    </row>
    <row r="41" spans="1:2" s="31" customFormat="1" ht="19.5" customHeight="1">
      <c r="A41" s="50" t="s">
        <v>29</v>
      </c>
      <c r="B41" s="51">
        <f>+B38+B39+B40</f>
        <v>16500000000</v>
      </c>
    </row>
    <row r="42" s="31" customFormat="1" ht="12"/>
    <row r="43" s="20" customFormat="1" ht="15.75"/>
  </sheetData>
  <sheetProtection/>
  <printOptions/>
  <pageMargins left="1.1811023622047245" right="0.7086614173228347" top="0.7480314960629921" bottom="0.7480314960629921" header="0.31496062992125984" footer="0.31496062992125984"/>
  <pageSetup horizontalDpi="600" verticalDpi="600" orientation="landscape" paperSize="143" scale="53" r:id="rId1"/>
  <headerFooter>
    <oddFooter>&amp;CPágina &amp;P</oddFooter>
  </headerFooter>
  <ignoredErrors>
    <ignoredError sqref="O3:O5" formulaRange="1"/>
  </ignoredErrors>
</worksheet>
</file>

<file path=xl/worksheets/sheet3.xml><?xml version="1.0" encoding="utf-8"?>
<worksheet xmlns="http://schemas.openxmlformats.org/spreadsheetml/2006/main" xmlns:r="http://schemas.openxmlformats.org/officeDocument/2006/relationships">
  <dimension ref="A2:S145"/>
  <sheetViews>
    <sheetView showGridLines="0" tabSelected="1" zoomScalePageLayoutView="0" workbookViewId="0" topLeftCell="A1">
      <selection activeCell="A1" sqref="A1"/>
    </sheetView>
  </sheetViews>
  <sheetFormatPr defaultColWidth="11.421875" defaultRowHeight="15" outlineLevelCol="1"/>
  <cols>
    <col min="1" max="1" width="55.7109375" style="31" customWidth="1"/>
    <col min="2" max="2" width="16.7109375" style="32" customWidth="1"/>
    <col min="3" max="3" width="12.7109375" style="31" bestFit="1" customWidth="1"/>
    <col min="4" max="15" width="11.421875" style="31" hidden="1" customWidth="1" outlineLevel="1"/>
    <col min="16" max="16" width="12.8515625" style="31" bestFit="1" customWidth="1" collapsed="1"/>
    <col min="17" max="19" width="11.8515625" style="31" bestFit="1" customWidth="1"/>
    <col min="20" max="16384" width="11.421875" style="31" customWidth="1"/>
  </cols>
  <sheetData>
    <row r="2" spans="1:19" ht="18.75">
      <c r="A2" s="392" t="s">
        <v>232</v>
      </c>
      <c r="B2" s="392"/>
      <c r="C2" s="392"/>
      <c r="D2" s="392"/>
      <c r="E2" s="392"/>
      <c r="F2" s="392"/>
      <c r="G2" s="392"/>
      <c r="H2" s="392"/>
      <c r="I2" s="392"/>
      <c r="J2" s="392"/>
      <c r="K2" s="392"/>
      <c r="L2" s="392"/>
      <c r="M2" s="392"/>
      <c r="N2" s="392"/>
      <c r="O2" s="392"/>
      <c r="P2" s="392"/>
      <c r="Q2" s="392"/>
      <c r="R2" s="392"/>
      <c r="S2" s="392"/>
    </row>
    <row r="3" spans="1:19" ht="15.75">
      <c r="A3" s="393" t="s">
        <v>330</v>
      </c>
      <c r="B3" s="393"/>
      <c r="C3" s="393"/>
      <c r="D3" s="393"/>
      <c r="E3" s="393"/>
      <c r="F3" s="393"/>
      <c r="G3" s="393"/>
      <c r="H3" s="393"/>
      <c r="I3" s="393"/>
      <c r="J3" s="393"/>
      <c r="K3" s="393"/>
      <c r="L3" s="393"/>
      <c r="M3" s="393"/>
      <c r="N3" s="393"/>
      <c r="O3" s="393"/>
      <c r="P3" s="393"/>
      <c r="Q3" s="393"/>
      <c r="R3" s="393"/>
      <c r="S3" s="84"/>
    </row>
    <row r="4" spans="1:19" ht="8.25" customHeight="1">
      <c r="A4" s="222"/>
      <c r="B4" s="222"/>
      <c r="C4" s="222"/>
      <c r="D4" s="222"/>
      <c r="E4" s="222"/>
      <c r="F4" s="222"/>
      <c r="G4" s="222"/>
      <c r="H4" s="222"/>
      <c r="I4" s="222"/>
      <c r="J4" s="222"/>
      <c r="K4" s="222"/>
      <c r="L4" s="222"/>
      <c r="M4" s="222"/>
      <c r="N4" s="222"/>
      <c r="O4" s="222"/>
      <c r="P4" s="222"/>
      <c r="Q4" s="222"/>
      <c r="R4" s="222"/>
      <c r="S4" s="84"/>
    </row>
    <row r="5" spans="1:19" ht="15">
      <c r="A5" s="217" t="s">
        <v>839</v>
      </c>
      <c r="B5" s="218"/>
      <c r="C5" s="218"/>
      <c r="D5" s="218"/>
      <c r="E5" s="218"/>
      <c r="F5" s="218"/>
      <c r="G5" s="218"/>
      <c r="H5" s="218"/>
      <c r="I5" s="218"/>
      <c r="J5" s="218"/>
      <c r="K5" s="218"/>
      <c r="L5" s="218"/>
      <c r="M5" s="218"/>
      <c r="N5" s="218"/>
      <c r="O5" s="218"/>
      <c r="P5" s="218"/>
      <c r="Q5" s="218"/>
      <c r="R5" s="218"/>
      <c r="S5" s="218"/>
    </row>
    <row r="6" spans="1:19" ht="24" customHeight="1">
      <c r="A6" s="192" t="s">
        <v>64</v>
      </c>
      <c r="B6" s="193" t="s">
        <v>151</v>
      </c>
      <c r="C6" s="192" t="s">
        <v>152</v>
      </c>
      <c r="D6" s="216" t="s">
        <v>219</v>
      </c>
      <c r="E6" s="216" t="s">
        <v>220</v>
      </c>
      <c r="F6" s="216" t="s">
        <v>221</v>
      </c>
      <c r="G6" s="216" t="s">
        <v>222</v>
      </c>
      <c r="H6" s="216" t="s">
        <v>223</v>
      </c>
      <c r="I6" s="216" t="s">
        <v>224</v>
      </c>
      <c r="J6" s="216" t="s">
        <v>225</v>
      </c>
      <c r="K6" s="216" t="s">
        <v>226</v>
      </c>
      <c r="L6" s="216" t="s">
        <v>227</v>
      </c>
      <c r="M6" s="216" t="s">
        <v>228</v>
      </c>
      <c r="N6" s="216" t="s">
        <v>229</v>
      </c>
      <c r="O6" s="216" t="s">
        <v>230</v>
      </c>
      <c r="P6" s="192" t="s">
        <v>215</v>
      </c>
      <c r="Q6" s="192" t="s">
        <v>216</v>
      </c>
      <c r="R6" s="192" t="s">
        <v>217</v>
      </c>
      <c r="S6" s="192" t="s">
        <v>218</v>
      </c>
    </row>
    <row r="7" spans="1:19" ht="12" customHeight="1">
      <c r="A7" s="83" t="s">
        <v>147</v>
      </c>
      <c r="B7" s="194"/>
      <c r="C7" s="194"/>
      <c r="D7" s="194"/>
      <c r="E7" s="194"/>
      <c r="F7" s="194"/>
      <c r="G7" s="194"/>
      <c r="H7" s="194"/>
      <c r="I7" s="194"/>
      <c r="J7" s="194"/>
      <c r="K7" s="194"/>
      <c r="L7" s="194"/>
      <c r="M7" s="194"/>
      <c r="N7" s="194"/>
      <c r="O7" s="194"/>
      <c r="P7" s="194"/>
      <c r="Q7" s="194"/>
      <c r="R7" s="194"/>
      <c r="S7" s="194"/>
    </row>
    <row r="8" spans="1:19" s="69" customFormat="1" ht="12.75">
      <c r="A8" s="322" t="s">
        <v>829</v>
      </c>
      <c r="B8" s="215" t="s">
        <v>109</v>
      </c>
      <c r="C8" s="213">
        <f>+'Metas por Proyecto'!E28+'Metas por Proyecto'!E39+'Metas por Proyecto'!E44+'Metas por Proyecto'!E45+'Metas por Proyecto'!E62+'Metas por Proyecto'!E71+'Metas por Proyecto'!E80+'Metas por Proyecto'!E82+'Metas por Proyecto'!E83+'Metas por Proyecto'!E84+'Metas por Proyecto'!E85+'Metas por Proyecto'!E86+'Metas por Proyecto'!E87+'Metas por Proyecto'!E92+'Metas por Proyecto'!E93+'Metas por Proyecto'!E94+'Metas por Proyecto'!E95+'Metas por Proyecto'!E154+'Metas por Proyecto'!E155+'Metas por Proyecto'!E156+'Metas por Proyecto'!E157++'Metas por Proyecto'!E184+'Metas por Proyecto'!E185+'Metas por Proyecto'!E186+'Metas por Proyecto'!E187+'Metas por Proyecto'!E202+'Metas por Proyecto'!E218+'Metas por Proyecto'!E231+'Metas por Proyecto'!E232+'Metas por Proyecto'!E233+'Metas por Proyecto'!E243</f>
        <v>300.35800000000006</v>
      </c>
      <c r="D8" s="213">
        <f>+'Metas por Proyecto'!F28+'Metas por Proyecto'!F39+'Metas por Proyecto'!F44+'Metas por Proyecto'!F45+'Metas por Proyecto'!F62+'Metas por Proyecto'!F71+'Metas por Proyecto'!F80+'Metas por Proyecto'!F82+'Metas por Proyecto'!F83+'Metas por Proyecto'!F84+'Metas por Proyecto'!F85+'Metas por Proyecto'!F86+'Metas por Proyecto'!F87+'Metas por Proyecto'!F92+'Metas por Proyecto'!F93+'Metas por Proyecto'!F94+'Metas por Proyecto'!F95+'Metas por Proyecto'!F154+'Metas por Proyecto'!F155+'Metas por Proyecto'!F156+'Metas por Proyecto'!F157++'Metas por Proyecto'!F184+'Metas por Proyecto'!F185+'Metas por Proyecto'!F186+'Metas por Proyecto'!F187+'Metas por Proyecto'!F202+'Metas por Proyecto'!F218+'Metas por Proyecto'!F231+'Metas por Proyecto'!F232+'Metas por Proyecto'!F233+'Metas por Proyecto'!F243</f>
        <v>3.49</v>
      </c>
      <c r="E8" s="213">
        <f>+'Metas por Proyecto'!G28+'Metas por Proyecto'!G39+'Metas por Proyecto'!G44+'Metas por Proyecto'!G45+'Metas por Proyecto'!G62+'Metas por Proyecto'!G71+'Metas por Proyecto'!G80+'Metas por Proyecto'!G82+'Metas por Proyecto'!G83+'Metas por Proyecto'!G84+'Metas por Proyecto'!G85+'Metas por Proyecto'!G86+'Metas por Proyecto'!G87+'Metas por Proyecto'!G92+'Metas por Proyecto'!G93+'Metas por Proyecto'!G94+'Metas por Proyecto'!G95+'Metas por Proyecto'!G154+'Metas por Proyecto'!G155+'Metas por Proyecto'!G156+'Metas por Proyecto'!G157++'Metas por Proyecto'!G184+'Metas por Proyecto'!G185+'Metas por Proyecto'!G186+'Metas por Proyecto'!G187+'Metas por Proyecto'!G202+'Metas por Proyecto'!G218+'Metas por Proyecto'!G231+'Metas por Proyecto'!G232+'Metas por Proyecto'!G233+'Metas por Proyecto'!G243</f>
        <v>13.19</v>
      </c>
      <c r="F8" s="213">
        <f>+'Metas por Proyecto'!H28+'Metas por Proyecto'!H39+'Metas por Proyecto'!H44+'Metas por Proyecto'!H45+'Metas por Proyecto'!H62+'Metas por Proyecto'!H71+'Metas por Proyecto'!H80+'Metas por Proyecto'!H82+'Metas por Proyecto'!H83+'Metas por Proyecto'!H84+'Metas por Proyecto'!H85+'Metas por Proyecto'!H86+'Metas por Proyecto'!H87+'Metas por Proyecto'!H92+'Metas por Proyecto'!H93+'Metas por Proyecto'!H94+'Metas por Proyecto'!H95+'Metas por Proyecto'!H154+'Metas por Proyecto'!H155+'Metas por Proyecto'!H156+'Metas por Proyecto'!H157++'Metas por Proyecto'!H184+'Metas por Proyecto'!H185+'Metas por Proyecto'!H186+'Metas por Proyecto'!H187+'Metas por Proyecto'!H202+'Metas por Proyecto'!H218+'Metas por Proyecto'!H231+'Metas por Proyecto'!H232+'Metas por Proyecto'!H233+'Metas por Proyecto'!H243</f>
        <v>13.32</v>
      </c>
      <c r="G8" s="213">
        <f>+'Metas por Proyecto'!I28+'Metas por Proyecto'!I39+'Metas por Proyecto'!I44+'Metas por Proyecto'!I45+'Metas por Proyecto'!I62+'Metas por Proyecto'!I71+'Metas por Proyecto'!I80+'Metas por Proyecto'!I82+'Metas por Proyecto'!I83+'Metas por Proyecto'!I84+'Metas por Proyecto'!I85+'Metas por Proyecto'!I86+'Metas por Proyecto'!I87+'Metas por Proyecto'!I92+'Metas por Proyecto'!I93+'Metas por Proyecto'!I94+'Metas por Proyecto'!I95+'Metas por Proyecto'!I154+'Metas por Proyecto'!I155+'Metas por Proyecto'!I156+'Metas por Proyecto'!I157++'Metas por Proyecto'!I184+'Metas por Proyecto'!I185+'Metas por Proyecto'!I186+'Metas por Proyecto'!I187+'Metas por Proyecto'!I202+'Metas por Proyecto'!I218+'Metas por Proyecto'!I231+'Metas por Proyecto'!I232+'Metas por Proyecto'!I233+'Metas por Proyecto'!I243</f>
        <v>12.22</v>
      </c>
      <c r="H8" s="213">
        <f>+'Metas por Proyecto'!J28+'Metas por Proyecto'!J39+'Metas por Proyecto'!J44+'Metas por Proyecto'!J45+'Metas por Proyecto'!J62+'Metas por Proyecto'!J71+'Metas por Proyecto'!J80+'Metas por Proyecto'!J82+'Metas por Proyecto'!J83+'Metas por Proyecto'!J84+'Metas por Proyecto'!J85+'Metas por Proyecto'!J86+'Metas por Proyecto'!J87+'Metas por Proyecto'!J92+'Metas por Proyecto'!J93+'Metas por Proyecto'!J94+'Metas por Proyecto'!J95+'Metas por Proyecto'!J154+'Metas por Proyecto'!J155+'Metas por Proyecto'!J156+'Metas por Proyecto'!J157++'Metas por Proyecto'!J184+'Metas por Proyecto'!J185+'Metas por Proyecto'!J186+'Metas por Proyecto'!J187+'Metas por Proyecto'!J202+'Metas por Proyecto'!J218+'Metas por Proyecto'!J231+'Metas por Proyecto'!J232+'Metas por Proyecto'!J233+'Metas por Proyecto'!J243</f>
        <v>1.35</v>
      </c>
      <c r="I8" s="213">
        <f>+'Metas por Proyecto'!K28+'Metas por Proyecto'!K39+'Metas por Proyecto'!K44+'Metas por Proyecto'!K45+'Metas por Proyecto'!K62+'Metas por Proyecto'!K71+'Metas por Proyecto'!K80+'Metas por Proyecto'!K82+'Metas por Proyecto'!K83+'Metas por Proyecto'!K84+'Metas por Proyecto'!K85+'Metas por Proyecto'!K86+'Metas por Proyecto'!K87+'Metas por Proyecto'!K92+'Metas por Proyecto'!K93+'Metas por Proyecto'!K94+'Metas por Proyecto'!K95+'Metas por Proyecto'!K154+'Metas por Proyecto'!K155+'Metas por Proyecto'!K156+'Metas por Proyecto'!K157++'Metas por Proyecto'!K184+'Metas por Proyecto'!K185+'Metas por Proyecto'!K186+'Metas por Proyecto'!K187+'Metas por Proyecto'!K202+'Metas por Proyecto'!K218+'Metas por Proyecto'!K231+'Metas por Proyecto'!K232+'Metas por Proyecto'!K233+'Metas por Proyecto'!K243</f>
        <v>13.469999999999999</v>
      </c>
      <c r="J8" s="213">
        <f>+'Metas por Proyecto'!L28+'Metas por Proyecto'!L39+'Metas por Proyecto'!L44+'Metas por Proyecto'!L45+'Metas por Proyecto'!L62+'Metas por Proyecto'!L71+'Metas por Proyecto'!L80+'Metas por Proyecto'!L82+'Metas por Proyecto'!L83+'Metas por Proyecto'!L84+'Metas por Proyecto'!L85+'Metas por Proyecto'!L86+'Metas por Proyecto'!L87+'Metas por Proyecto'!L92+'Metas por Proyecto'!L93+'Metas por Proyecto'!L94+'Metas por Proyecto'!L95+'Metas por Proyecto'!L154+'Metas por Proyecto'!L155+'Metas por Proyecto'!L156+'Metas por Proyecto'!L157++'Metas por Proyecto'!L184+'Metas por Proyecto'!L185+'Metas por Proyecto'!L186+'Metas por Proyecto'!L187+'Metas por Proyecto'!L202+'Metas por Proyecto'!L218+'Metas por Proyecto'!L231+'Metas por Proyecto'!L232+'Metas por Proyecto'!L233+'Metas por Proyecto'!L243</f>
        <v>32.14</v>
      </c>
      <c r="K8" s="213">
        <f>+'Metas por Proyecto'!M28+'Metas por Proyecto'!M39+'Metas por Proyecto'!M44+'Metas por Proyecto'!M45+'Metas por Proyecto'!M62+'Metas por Proyecto'!M71+'Metas por Proyecto'!M80+'Metas por Proyecto'!M82+'Metas por Proyecto'!M83+'Metas por Proyecto'!M84+'Metas por Proyecto'!M85+'Metas por Proyecto'!M86+'Metas por Proyecto'!M87+'Metas por Proyecto'!M92+'Metas por Proyecto'!M93+'Metas por Proyecto'!M94+'Metas por Proyecto'!M95+'Metas por Proyecto'!M154+'Metas por Proyecto'!M155+'Metas por Proyecto'!M156+'Metas por Proyecto'!M157++'Metas por Proyecto'!M184+'Metas por Proyecto'!M185+'Metas por Proyecto'!M186+'Metas por Proyecto'!M187+'Metas por Proyecto'!M202+'Metas por Proyecto'!M218+'Metas por Proyecto'!M231+'Metas por Proyecto'!M232+'Metas por Proyecto'!M233+'Metas por Proyecto'!M243</f>
        <v>74.14</v>
      </c>
      <c r="L8" s="213">
        <f>+'Metas por Proyecto'!N28+'Metas por Proyecto'!N39+'Metas por Proyecto'!N44+'Metas por Proyecto'!N45+'Metas por Proyecto'!N62+'Metas por Proyecto'!N71+'Metas por Proyecto'!N80+'Metas por Proyecto'!N82+'Metas por Proyecto'!N83+'Metas por Proyecto'!N84+'Metas por Proyecto'!N85+'Metas por Proyecto'!N86+'Metas por Proyecto'!N87+'Metas por Proyecto'!N92+'Metas por Proyecto'!N93+'Metas por Proyecto'!N94+'Metas por Proyecto'!N95+'Metas por Proyecto'!N154+'Metas por Proyecto'!N155+'Metas por Proyecto'!N156+'Metas por Proyecto'!N157++'Metas por Proyecto'!N184+'Metas por Proyecto'!N185+'Metas por Proyecto'!N186+'Metas por Proyecto'!N187+'Metas por Proyecto'!N202+'Metas por Proyecto'!N218+'Metas por Proyecto'!N231+'Metas por Proyecto'!N232+'Metas por Proyecto'!N233+'Metas por Proyecto'!N243</f>
        <v>19.22</v>
      </c>
      <c r="M8" s="213">
        <f>+'Metas por Proyecto'!O28+'Metas por Proyecto'!O39+'Metas por Proyecto'!O44+'Metas por Proyecto'!O45+'Metas por Proyecto'!O62+'Metas por Proyecto'!O71+'Metas por Proyecto'!O80+'Metas por Proyecto'!O82+'Metas por Proyecto'!O83+'Metas por Proyecto'!O84+'Metas por Proyecto'!O85+'Metas por Proyecto'!O86+'Metas por Proyecto'!O87+'Metas por Proyecto'!O92+'Metas por Proyecto'!O93+'Metas por Proyecto'!O94+'Metas por Proyecto'!O95+'Metas por Proyecto'!O154+'Metas por Proyecto'!O155+'Metas por Proyecto'!O156+'Metas por Proyecto'!O157++'Metas por Proyecto'!O184+'Metas por Proyecto'!O185+'Metas por Proyecto'!O186+'Metas por Proyecto'!O187+'Metas por Proyecto'!O202+'Metas por Proyecto'!O218+'Metas por Proyecto'!O231+'Metas por Proyecto'!O232+'Metas por Proyecto'!O233+'Metas por Proyecto'!O243</f>
        <v>37.298</v>
      </c>
      <c r="N8" s="213">
        <f>+'Metas por Proyecto'!P28+'Metas por Proyecto'!P39+'Metas por Proyecto'!P44+'Metas por Proyecto'!P45+'Metas por Proyecto'!P62+'Metas por Proyecto'!P71+'Metas por Proyecto'!P80+'Metas por Proyecto'!P82+'Metas por Proyecto'!P83+'Metas por Proyecto'!P84+'Metas por Proyecto'!P85+'Metas por Proyecto'!P86+'Metas por Proyecto'!P87+'Metas por Proyecto'!P92+'Metas por Proyecto'!P93+'Metas por Proyecto'!P94+'Metas por Proyecto'!P95+'Metas por Proyecto'!P154+'Metas por Proyecto'!P155+'Metas por Proyecto'!P156+'Metas por Proyecto'!P157++'Metas por Proyecto'!P184+'Metas por Proyecto'!P185+'Metas por Proyecto'!P186+'Metas por Proyecto'!P187+'Metas por Proyecto'!P202+'Metas por Proyecto'!P218+'Metas por Proyecto'!P231+'Metas por Proyecto'!P232+'Metas por Proyecto'!P233+'Metas por Proyecto'!P243</f>
        <v>24.09</v>
      </c>
      <c r="O8" s="213">
        <f>+'Metas por Proyecto'!Q28+'Metas por Proyecto'!Q39+'Metas por Proyecto'!Q44+'Metas por Proyecto'!Q45+'Metas por Proyecto'!Q62+'Metas por Proyecto'!Q71+'Metas por Proyecto'!Q80+'Metas por Proyecto'!Q82+'Metas por Proyecto'!Q83+'Metas por Proyecto'!Q84+'Metas por Proyecto'!Q85+'Metas por Proyecto'!Q86+'Metas por Proyecto'!Q87+'Metas por Proyecto'!Q92+'Metas por Proyecto'!Q93+'Metas por Proyecto'!Q94+'Metas por Proyecto'!Q95+'Metas por Proyecto'!Q154+'Metas por Proyecto'!Q155+'Metas por Proyecto'!Q156+'Metas por Proyecto'!Q157++'Metas por Proyecto'!Q184+'Metas por Proyecto'!Q185+'Metas por Proyecto'!Q186+'Metas por Proyecto'!Q187+'Metas por Proyecto'!Q202+'Metas por Proyecto'!Q218+'Metas por Proyecto'!Q231+'Metas por Proyecto'!Q232+'Metas por Proyecto'!Q233+'Metas por Proyecto'!Q243</f>
        <v>56.43000000000001</v>
      </c>
      <c r="P8" s="213">
        <f aca="true" t="shared" si="0" ref="P8:P15">SUM(D8:F8)</f>
        <v>30</v>
      </c>
      <c r="Q8" s="213">
        <f aca="true" t="shared" si="1" ref="Q8:Q15">SUM(G8:I8)</f>
        <v>27.04</v>
      </c>
      <c r="R8" s="213">
        <f aca="true" t="shared" si="2" ref="R8:R15">SUM(J8:L8)</f>
        <v>125.5</v>
      </c>
      <c r="S8" s="213">
        <f aca="true" t="shared" si="3" ref="S8:S15">SUM(M8:O8)</f>
        <v>117.81800000000001</v>
      </c>
    </row>
    <row r="9" spans="1:19" s="69" customFormat="1" ht="12.75">
      <c r="A9" s="322" t="s">
        <v>840</v>
      </c>
      <c r="B9" s="215" t="s">
        <v>109</v>
      </c>
      <c r="C9" s="213">
        <f>+'Metas por Proyecto'!E58+'Metas por Proyecto'!E71+'Metas por Proyecto'!E158+'Metas por Proyecto'!E185+'Metas por Proyecto'!E186+'Metas por Proyecto'!E187+'Metas por Proyecto'!E202+'Metas por Proyecto'!E245</f>
        <v>114.19999999999999</v>
      </c>
      <c r="D9" s="213">
        <f>+'Metas por Proyecto'!F58+'Metas por Proyecto'!F71+'Metas por Proyecto'!F158+'Metas por Proyecto'!F185+'Metas por Proyecto'!F186+'Metas por Proyecto'!F187++'Metas por Proyecto'!F202+'Metas por Proyecto'!F245</f>
        <v>1.2666666666666666</v>
      </c>
      <c r="E9" s="213">
        <f>+'Metas por Proyecto'!G58+'Metas por Proyecto'!G71+'Metas por Proyecto'!G158+'Metas por Proyecto'!G185+'Metas por Proyecto'!G186+'Metas por Proyecto'!G187+'Metas por Proyecto'!G202+'Metas por Proyecto'!G245</f>
        <v>1.2666666666666666</v>
      </c>
      <c r="F9" s="213">
        <f>+'Metas por Proyecto'!H58+'Metas por Proyecto'!H71+'Metas por Proyecto'!H158+'Metas por Proyecto'!H185+'Metas por Proyecto'!H186+'Metas por Proyecto'!H187+'Metas por Proyecto'!H202+'Metas por Proyecto'!H245</f>
        <v>1.2666666666666666</v>
      </c>
      <c r="G9" s="213">
        <f>+'Metas por Proyecto'!I58+'Metas por Proyecto'!I71+'Metas por Proyecto'!I158+'Metas por Proyecto'!I185+'Metas por Proyecto'!I186+'Metas por Proyecto'!I187+'Metas por Proyecto'!I202+'Metas por Proyecto'!I245</f>
        <v>2.2666666666666666</v>
      </c>
      <c r="H9" s="213">
        <f>+'Metas por Proyecto'!J58+'Metas por Proyecto'!J71+'Metas por Proyecto'!J158+'Metas por Proyecto'!J185+'Metas por Proyecto'!J186+'Metas por Proyecto'!J187+'Metas por Proyecto'!J202+'Metas por Proyecto'!J245</f>
        <v>1.2666666666666666</v>
      </c>
      <c r="I9" s="213">
        <f>+'Metas por Proyecto'!K58+'Metas por Proyecto'!K71+'Metas por Proyecto'!K158+'Metas por Proyecto'!K185+'Metas por Proyecto'!K186+'Metas por Proyecto'!K187+'Metas por Proyecto'!K202+'Metas por Proyecto'!K245</f>
        <v>4.266666666666667</v>
      </c>
      <c r="J9" s="213">
        <f>+'Metas por Proyecto'!L58+'Metas por Proyecto'!L71+'Metas por Proyecto'!L158+'Metas por Proyecto'!L185+'Metas por Proyecto'!L186+'Metas por Proyecto'!L187+'Metas por Proyecto'!L202+'Metas por Proyecto'!L245</f>
        <v>24.266666666666666</v>
      </c>
      <c r="K9" s="213">
        <f>+'Metas por Proyecto'!M58+'Metas por Proyecto'!M71+'Metas por Proyecto'!M158+'Metas por Proyecto'!M185+'Metas por Proyecto'!M186+'Metas por Proyecto'!M187+'Metas por Proyecto'!M202+'Metas por Proyecto'!M245</f>
        <v>45.06666666666666</v>
      </c>
      <c r="L9" s="213">
        <f>+'Metas por Proyecto'!N58+'Metas por Proyecto'!N71+'Metas por Proyecto'!N158+'Metas por Proyecto'!N185+'Metas por Proyecto'!N186+'Metas por Proyecto'!N187+'Metas por Proyecto'!N202+'Metas por Proyecto'!N245</f>
        <v>1.2666666666666666</v>
      </c>
      <c r="M9" s="213">
        <f>+'Metas por Proyecto'!O58+'Metas por Proyecto'!O71+'Metas por Proyecto'!O158+'Metas por Proyecto'!O185+'Metas por Proyecto'!O186+'Metas por Proyecto'!O187+'Metas por Proyecto'!O202+'Metas por Proyecto'!O245</f>
        <v>1.2666666666666666</v>
      </c>
      <c r="N9" s="213">
        <f>+'Metas por Proyecto'!P58+'Metas por Proyecto'!P71+'Metas por Proyecto'!P158+'Metas por Proyecto'!P185+'Metas por Proyecto'!P186+'Metas por Proyecto'!P187+'Metas por Proyecto'!P202+'Metas por Proyecto'!P245</f>
        <v>1.2666666666666666</v>
      </c>
      <c r="O9" s="213">
        <f>+'Metas por Proyecto'!Q58+'Metas por Proyecto'!Q71+'Metas por Proyecto'!Q158+'Metas por Proyecto'!Q185+'Metas por Proyecto'!Q186+'Metas por Proyecto'!Q187+'Metas por Proyecto'!Q202+'Metas por Proyecto'!Q245</f>
        <v>29.466666666666665</v>
      </c>
      <c r="P9" s="213">
        <f t="shared" si="0"/>
        <v>3.8</v>
      </c>
      <c r="Q9" s="213">
        <f t="shared" si="1"/>
        <v>7.8</v>
      </c>
      <c r="R9" s="213">
        <f t="shared" si="2"/>
        <v>70.6</v>
      </c>
      <c r="S9" s="213">
        <f t="shared" si="3"/>
        <v>32</v>
      </c>
    </row>
    <row r="10" spans="1:19" s="69" customFormat="1" ht="12.75">
      <c r="A10" s="322" t="s">
        <v>124</v>
      </c>
      <c r="B10" s="215" t="s">
        <v>109</v>
      </c>
      <c r="C10" s="213">
        <f>+'Metas por Proyecto'!E29+'Metas por Proyecto'!E219+'Metas por Proyecto'!E224+'Metas por Proyecto'!E225+'Metas por Proyecto'!E226+'Metas por Proyecto'!E227+'Metas por Proyecto'!E228+'Metas por Proyecto'!E229+'Metas por Proyecto'!E244</f>
        <v>525.73</v>
      </c>
      <c r="D10" s="213">
        <f>+'Metas por Proyecto'!F29+'Metas por Proyecto'!F219+'Metas por Proyecto'!F224+'Metas por Proyecto'!F225+'Metas por Proyecto'!F226+'Metas por Proyecto'!F227+'Metas por Proyecto'!F228+'Metas por Proyecto'!F229+'Metas por Proyecto'!F244</f>
        <v>23.990000000000002</v>
      </c>
      <c r="E10" s="213">
        <f>+'Metas por Proyecto'!G29+'Metas por Proyecto'!G219+'Metas por Proyecto'!G224+'Metas por Proyecto'!G225+'Metas por Proyecto'!G226+'Metas por Proyecto'!G227+'Metas por Proyecto'!G228+'Metas por Proyecto'!G229+'Metas por Proyecto'!G244</f>
        <v>50</v>
      </c>
      <c r="F10" s="213">
        <f>+'Metas por Proyecto'!H29+'Metas por Proyecto'!H219+'Metas por Proyecto'!H224+'Metas por Proyecto'!H225+'Metas por Proyecto'!H226+'Metas por Proyecto'!H227+'Metas por Proyecto'!H228+'Metas por Proyecto'!H229+'Metas por Proyecto'!H244</f>
        <v>25.35</v>
      </c>
      <c r="G10" s="213">
        <f>+'Metas por Proyecto'!I29+'Metas por Proyecto'!I219+'Metas por Proyecto'!I224+'Metas por Proyecto'!I225+'Metas por Proyecto'!I226+'Metas por Proyecto'!I227+'Metas por Proyecto'!I228+'Metas por Proyecto'!I229+'Metas por Proyecto'!I244</f>
        <v>39.26</v>
      </c>
      <c r="H10" s="213">
        <f>+'Metas por Proyecto'!J29+'Metas por Proyecto'!J219+'Metas por Proyecto'!J224+'Metas por Proyecto'!J225+'Metas por Proyecto'!J226+'Metas por Proyecto'!J227+'Metas por Proyecto'!J228+'Metas por Proyecto'!J229+'Metas por Proyecto'!J244</f>
        <v>52.57</v>
      </c>
      <c r="I10" s="213">
        <f>+'Metas por Proyecto'!K29+'Metas por Proyecto'!K219+'Metas por Proyecto'!K224+'Metas por Proyecto'!K225+'Metas por Proyecto'!K226+'Metas por Proyecto'!K227+'Metas por Proyecto'!K228+'Metas por Proyecto'!K229+'Metas por Proyecto'!K244</f>
        <v>35.81</v>
      </c>
      <c r="J10" s="213">
        <f>+'Metas por Proyecto'!L29+'Metas por Proyecto'!L219+'Metas por Proyecto'!L224+'Metas por Proyecto'!L225+'Metas por Proyecto'!L226+'Metas por Proyecto'!L227+'Metas por Proyecto'!L228+'Metas por Proyecto'!L229+'Metas por Proyecto'!L244</f>
        <v>42.47</v>
      </c>
      <c r="K10" s="213">
        <f>+'Metas por Proyecto'!M29+'Metas por Proyecto'!M219+'Metas por Proyecto'!M224+'Metas por Proyecto'!M225+'Metas por Proyecto'!M226+'Metas por Proyecto'!M227+'Metas por Proyecto'!M228+'Metas por Proyecto'!M229+'Metas por Proyecto'!M244</f>
        <v>77.46000000000001</v>
      </c>
      <c r="L10" s="213">
        <f>+'Metas por Proyecto'!N29+'Metas por Proyecto'!N219+'Metas por Proyecto'!N224+'Metas por Proyecto'!N225+'Metas por Proyecto'!N226+'Metas por Proyecto'!N227+'Metas por Proyecto'!N228+'Metas por Proyecto'!N229+'Metas por Proyecto'!N244</f>
        <v>50</v>
      </c>
      <c r="M10" s="213">
        <f>+'Metas por Proyecto'!O29+'Metas por Proyecto'!O219+'Metas por Proyecto'!O224+'Metas por Proyecto'!O225+'Metas por Proyecto'!O226+'Metas por Proyecto'!O227+'Metas por Proyecto'!O228+'Metas por Proyecto'!O229+'Metas por Proyecto'!O244</f>
        <v>33.2</v>
      </c>
      <c r="N10" s="213">
        <f>+'Metas por Proyecto'!P29+'Metas por Proyecto'!P219+'Metas por Proyecto'!P224+'Metas por Proyecto'!P225+'Metas por Proyecto'!P226+'Metas por Proyecto'!P227+'Metas por Proyecto'!P228+'Metas por Proyecto'!P229+'Metas por Proyecto'!P244</f>
        <v>37</v>
      </c>
      <c r="O10" s="213">
        <f>+'Metas por Proyecto'!Q29+'Metas por Proyecto'!Q219+'Metas por Proyecto'!Q224+'Metas por Proyecto'!Q225+'Metas por Proyecto'!Q226+'Metas por Proyecto'!Q227+'Metas por Proyecto'!Q228+'Metas por Proyecto'!Q229+'Metas por Proyecto'!Q244</f>
        <v>58.62</v>
      </c>
      <c r="P10" s="213">
        <f>SUM(D10:F10)</f>
        <v>99.34</v>
      </c>
      <c r="Q10" s="213">
        <f>SUM(G10:I10)</f>
        <v>127.64</v>
      </c>
      <c r="R10" s="213">
        <f>SUM(J10:L10)</f>
        <v>169.93</v>
      </c>
      <c r="S10" s="213">
        <f>SUM(M10:O10)</f>
        <v>128.82</v>
      </c>
    </row>
    <row r="11" spans="1:19" s="69" customFormat="1" ht="12.75">
      <c r="A11" s="322" t="s">
        <v>188</v>
      </c>
      <c r="B11" s="215" t="s">
        <v>143</v>
      </c>
      <c r="C11" s="213">
        <f>+'Metas por Proyecto'!E30+'Metas por Proyecto'!E40+'Metas por Proyecto'!E191+'Metas por Proyecto'!E203+'Metas por Proyecto'!E204+'Metas por Proyecto'!E205+'Metas por Proyecto'!E206+'Metas por Proyecto'!E207+'Metas por Proyecto'!E208+'Metas por Proyecto'!E209+'Metas por Proyecto'!E210+'Metas por Proyecto'!E212+'Metas por Proyecto'!E246</f>
        <v>35</v>
      </c>
      <c r="D11" s="213">
        <f>+'Metas por Proyecto'!F30+'Metas por Proyecto'!F40+'Metas por Proyecto'!F191+'Metas por Proyecto'!F203+'Metas por Proyecto'!F204+'Metas por Proyecto'!F205+'Metas por Proyecto'!F206+'Metas por Proyecto'!F207+'Metas por Proyecto'!F208+'Metas por Proyecto'!F209+'Metas por Proyecto'!F210+'Metas por Proyecto'!F212+'Metas por Proyecto'!F246</f>
        <v>0</v>
      </c>
      <c r="E11" s="213">
        <f>+'Metas por Proyecto'!G30+'Metas por Proyecto'!G40+'Metas por Proyecto'!G191+'Metas por Proyecto'!G203+'Metas por Proyecto'!G204+'Metas por Proyecto'!G205+'Metas por Proyecto'!G206+'Metas por Proyecto'!G207+'Metas por Proyecto'!G208+'Metas por Proyecto'!G209+'Metas por Proyecto'!G210+'Metas por Proyecto'!G212+'Metas por Proyecto'!G246</f>
        <v>1</v>
      </c>
      <c r="F11" s="213">
        <f>+'Metas por Proyecto'!H30+'Metas por Proyecto'!H40+'Metas por Proyecto'!H191+'Metas por Proyecto'!H203+'Metas por Proyecto'!H204+'Metas por Proyecto'!H205+'Metas por Proyecto'!H206+'Metas por Proyecto'!H207+'Metas por Proyecto'!H208+'Metas por Proyecto'!H209+'Metas por Proyecto'!H210+'Metas por Proyecto'!H212+'Metas por Proyecto'!H246</f>
        <v>2</v>
      </c>
      <c r="G11" s="213">
        <f>+'Metas por Proyecto'!I30+'Metas por Proyecto'!I40+'Metas por Proyecto'!I191+'Metas por Proyecto'!I203+'Metas por Proyecto'!I204+'Metas por Proyecto'!I205+'Metas por Proyecto'!I206+'Metas por Proyecto'!I207+'Metas por Proyecto'!I208+'Metas por Proyecto'!I209+'Metas por Proyecto'!I210+'Metas por Proyecto'!I212+'Metas por Proyecto'!I246</f>
        <v>0</v>
      </c>
      <c r="H11" s="213">
        <f>+'Metas por Proyecto'!J30+'Metas por Proyecto'!J40+'Metas por Proyecto'!J191+'Metas por Proyecto'!J203+'Metas por Proyecto'!J204+'Metas por Proyecto'!J205+'Metas por Proyecto'!J206+'Metas por Proyecto'!J207+'Metas por Proyecto'!J208+'Metas por Proyecto'!J209+'Metas por Proyecto'!J210+'Metas por Proyecto'!J212+'Metas por Proyecto'!J246</f>
        <v>0</v>
      </c>
      <c r="I11" s="213">
        <f>+'Metas por Proyecto'!K30+'Metas por Proyecto'!K40+'Metas por Proyecto'!K191+'Metas por Proyecto'!K203+'Metas por Proyecto'!K204+'Metas por Proyecto'!K205+'Metas por Proyecto'!K206+'Metas por Proyecto'!K207+'Metas por Proyecto'!K208+'Metas por Proyecto'!K209+'Metas por Proyecto'!K210+'Metas por Proyecto'!K212+'Metas por Proyecto'!K246</f>
        <v>0</v>
      </c>
      <c r="J11" s="213">
        <f>+'Metas por Proyecto'!L30+'Metas por Proyecto'!L40+'Metas por Proyecto'!L191+'Metas por Proyecto'!L203+'Metas por Proyecto'!L204+'Metas por Proyecto'!L205+'Metas por Proyecto'!L206+'Metas por Proyecto'!L207+'Metas por Proyecto'!L208+'Metas por Proyecto'!L209+'Metas por Proyecto'!L210+'Metas por Proyecto'!L212+'Metas por Proyecto'!L246</f>
        <v>3</v>
      </c>
      <c r="K11" s="213">
        <f>+'Metas por Proyecto'!M30+'Metas por Proyecto'!M40+'Metas por Proyecto'!M191+'Metas por Proyecto'!M203+'Metas por Proyecto'!M204+'Metas por Proyecto'!M205+'Metas por Proyecto'!M206+'Metas por Proyecto'!M207+'Metas por Proyecto'!M208+'Metas por Proyecto'!M209+'Metas por Proyecto'!M210+'Metas por Proyecto'!M212+'Metas por Proyecto'!M246</f>
        <v>16</v>
      </c>
      <c r="L11" s="213">
        <f>+'Metas por Proyecto'!N30+'Metas por Proyecto'!N40+'Metas por Proyecto'!N191+'Metas por Proyecto'!N203+'Metas por Proyecto'!N204+'Metas por Proyecto'!N205+'Metas por Proyecto'!N206+'Metas por Proyecto'!N207+'Metas por Proyecto'!N208+'Metas por Proyecto'!N209+'Metas por Proyecto'!N210+'Metas por Proyecto'!N212+'Metas por Proyecto'!N246</f>
        <v>0</v>
      </c>
      <c r="M11" s="213">
        <f>+'Metas por Proyecto'!O30+'Metas por Proyecto'!O40+'Metas por Proyecto'!O191+'Metas por Proyecto'!O203+'Metas por Proyecto'!O204+'Metas por Proyecto'!O205+'Metas por Proyecto'!O206+'Metas por Proyecto'!O207+'Metas por Proyecto'!O208+'Metas por Proyecto'!O209+'Metas por Proyecto'!O210+'Metas por Proyecto'!O212+'Metas por Proyecto'!O246</f>
        <v>0</v>
      </c>
      <c r="N11" s="213">
        <f>+'Metas por Proyecto'!P30+'Metas por Proyecto'!P40+'Metas por Proyecto'!P191+'Metas por Proyecto'!P203+'Metas por Proyecto'!P204+'Metas por Proyecto'!P205+'Metas por Proyecto'!P206+'Metas por Proyecto'!P207+'Metas por Proyecto'!P208+'Metas por Proyecto'!P209+'Metas por Proyecto'!P210+'Metas por Proyecto'!P212+'Metas por Proyecto'!P246</f>
        <v>1</v>
      </c>
      <c r="O11" s="213">
        <f>+'Metas por Proyecto'!Q30+'Metas por Proyecto'!Q40+'Metas por Proyecto'!Q191+'Metas por Proyecto'!Q203+'Metas por Proyecto'!Q204+'Metas por Proyecto'!Q205+'Metas por Proyecto'!Q206+'Metas por Proyecto'!Q207+'Metas por Proyecto'!Q208+'Metas por Proyecto'!Q209+'Metas por Proyecto'!Q210+'Metas por Proyecto'!Q212+'Metas por Proyecto'!Q246</f>
        <v>12</v>
      </c>
      <c r="P11" s="213">
        <f>SUM(D11:F11)</f>
        <v>3</v>
      </c>
      <c r="Q11" s="213">
        <f>SUM(G11:I11)</f>
        <v>0</v>
      </c>
      <c r="R11" s="213">
        <f>SUM(J11:L11)</f>
        <v>19</v>
      </c>
      <c r="S11" s="213">
        <f>SUM(M11:O11)</f>
        <v>13</v>
      </c>
    </row>
    <row r="12" spans="1:19" s="69" customFormat="1" ht="12.75">
      <c r="A12" s="322" t="s">
        <v>187</v>
      </c>
      <c r="B12" s="215" t="s">
        <v>143</v>
      </c>
      <c r="C12" s="213">
        <f>+'Metas por Proyecto'!E72+'Metas por Proyecto'!E97+'Metas por Proyecto'!E98+'Metas por Proyecto'!E99+'Metas por Proyecto'!E100+'Metas por Proyecto'!E101+'Metas por Proyecto'!E102+'Metas por Proyecto'!E103+'Metas por Proyecto'!E104+'Metas por Proyecto'!E105+'Metas por Proyecto'!E106+'Metas por Proyecto'!E107+'Metas por Proyecto'!E108+'Metas por Proyecto'!E109+'Metas por Proyecto'!E110+'Metas por Proyecto'!E111+'Metas por Proyecto'!E112+'Metas por Proyecto'!E113+'Metas por Proyecto'!E114+'Metas por Proyecto'!E115+'Metas por Proyecto'!E116+'Metas por Proyecto'!E117+'Metas por Proyecto'!E118+'Metas por Proyecto'!E159+'Metas por Proyecto'!E192</f>
        <v>29</v>
      </c>
      <c r="D12" s="213">
        <f>+'Metas por Proyecto'!F72+'Metas por Proyecto'!F97+'Metas por Proyecto'!F98+'Metas por Proyecto'!F99+'Metas por Proyecto'!F100+'Metas por Proyecto'!F101+'Metas por Proyecto'!F102+'Metas por Proyecto'!F103+'Metas por Proyecto'!F104+'Metas por Proyecto'!F105+'Metas por Proyecto'!F106+'Metas por Proyecto'!F107+'Metas por Proyecto'!F108+'Metas por Proyecto'!F109+'Metas por Proyecto'!F110+'Metas por Proyecto'!F111+'Metas por Proyecto'!F112+'Metas por Proyecto'!F113+'Metas por Proyecto'!F114+'Metas por Proyecto'!F115+'Metas por Proyecto'!F116+'Metas por Proyecto'!F117+'Metas por Proyecto'!F118+'Metas por Proyecto'!F159+'Metas por Proyecto'!F192</f>
        <v>0</v>
      </c>
      <c r="E12" s="213">
        <f>+'Metas por Proyecto'!G72+'Metas por Proyecto'!G97+'Metas por Proyecto'!G98+'Metas por Proyecto'!G99+'Metas por Proyecto'!G100+'Metas por Proyecto'!G101+'Metas por Proyecto'!G102+'Metas por Proyecto'!G103+'Metas por Proyecto'!G104+'Metas por Proyecto'!G105+'Metas por Proyecto'!G106+'Metas por Proyecto'!G107+'Metas por Proyecto'!G108+'Metas por Proyecto'!G109+'Metas por Proyecto'!G110+'Metas por Proyecto'!G111+'Metas por Proyecto'!G112+'Metas por Proyecto'!G113+'Metas por Proyecto'!G114+'Metas por Proyecto'!G115+'Metas por Proyecto'!G116+'Metas por Proyecto'!G117+'Metas por Proyecto'!G118+'Metas por Proyecto'!G159+'Metas por Proyecto'!G192</f>
        <v>1.9999999999999998</v>
      </c>
      <c r="F12" s="213">
        <f>+'Metas por Proyecto'!H72+'Metas por Proyecto'!H97+'Metas por Proyecto'!H98+'Metas por Proyecto'!H99+'Metas por Proyecto'!H100+'Metas por Proyecto'!H101+'Metas por Proyecto'!H102+'Metas por Proyecto'!H103+'Metas por Proyecto'!H104+'Metas por Proyecto'!H105+'Metas por Proyecto'!H106+'Metas por Proyecto'!H107+'Metas por Proyecto'!H108+'Metas por Proyecto'!H109+'Metas por Proyecto'!H110+'Metas por Proyecto'!H111+'Metas por Proyecto'!H112+'Metas por Proyecto'!H113+'Metas por Proyecto'!H114+'Metas por Proyecto'!H115+'Metas por Proyecto'!H116+'Metas por Proyecto'!H117+'Metas por Proyecto'!H118+'Metas por Proyecto'!H159+'Metas por Proyecto'!H192</f>
        <v>3.999999999999999</v>
      </c>
      <c r="G12" s="213">
        <f>+'Metas por Proyecto'!I72+'Metas por Proyecto'!I97+'Metas por Proyecto'!I98+'Metas por Proyecto'!I99+'Metas por Proyecto'!I100+'Metas por Proyecto'!I101+'Metas por Proyecto'!I102+'Metas por Proyecto'!I103+'Metas por Proyecto'!I104+'Metas por Proyecto'!I105+'Metas por Proyecto'!I106+'Metas por Proyecto'!I107+'Metas por Proyecto'!I108+'Metas por Proyecto'!I109+'Metas por Proyecto'!I110+'Metas por Proyecto'!I111+'Metas por Proyecto'!I112+'Metas por Proyecto'!I113+'Metas por Proyecto'!I114+'Metas por Proyecto'!I115+'Metas por Proyecto'!I116+'Metas por Proyecto'!I117+'Metas por Proyecto'!I118+'Metas por Proyecto'!I159+'Metas por Proyecto'!I192</f>
        <v>3</v>
      </c>
      <c r="H12" s="213">
        <f>+'Metas por Proyecto'!J72+'Metas por Proyecto'!J97+'Metas por Proyecto'!J98+'Metas por Proyecto'!J99+'Metas por Proyecto'!J100+'Metas por Proyecto'!J101+'Metas por Proyecto'!J102+'Metas por Proyecto'!J103+'Metas por Proyecto'!J104+'Metas por Proyecto'!J105+'Metas por Proyecto'!J106+'Metas por Proyecto'!J107+'Metas por Proyecto'!J108+'Metas por Proyecto'!J109+'Metas por Proyecto'!J110+'Metas por Proyecto'!J111+'Metas por Proyecto'!J112+'Metas por Proyecto'!J113+'Metas por Proyecto'!J114+'Metas por Proyecto'!J115+'Metas por Proyecto'!J116+'Metas por Proyecto'!J117+'Metas por Proyecto'!J118+'Metas por Proyecto'!J159+'Metas por Proyecto'!J192</f>
        <v>3</v>
      </c>
      <c r="I12" s="213">
        <f>+'Metas por Proyecto'!K72+'Metas por Proyecto'!K97+'Metas por Proyecto'!K98+'Metas por Proyecto'!K99+'Metas por Proyecto'!K100+'Metas por Proyecto'!K101+'Metas por Proyecto'!K102+'Metas por Proyecto'!K103+'Metas por Proyecto'!K104+'Metas por Proyecto'!K105+'Metas por Proyecto'!K106+'Metas por Proyecto'!K107+'Metas por Proyecto'!K108+'Metas por Proyecto'!K109+'Metas por Proyecto'!K110+'Metas por Proyecto'!K111+'Metas por Proyecto'!K112+'Metas por Proyecto'!K113+'Metas por Proyecto'!K114+'Metas por Proyecto'!K115+'Metas por Proyecto'!K116+'Metas por Proyecto'!K117+'Metas por Proyecto'!K118+'Metas por Proyecto'!K159+'Metas por Proyecto'!K192</f>
        <v>8</v>
      </c>
      <c r="J12" s="213">
        <f>+'Metas por Proyecto'!L72+'Metas por Proyecto'!L97+'Metas por Proyecto'!L98+'Metas por Proyecto'!L99+'Metas por Proyecto'!L100+'Metas por Proyecto'!L101+'Metas por Proyecto'!L102+'Metas por Proyecto'!L103+'Metas por Proyecto'!L104+'Metas por Proyecto'!L105+'Metas por Proyecto'!L106+'Metas por Proyecto'!L107+'Metas por Proyecto'!L108+'Metas por Proyecto'!L109+'Metas por Proyecto'!L110+'Metas por Proyecto'!L111+'Metas por Proyecto'!L112+'Metas por Proyecto'!L113+'Metas por Proyecto'!L114+'Metas por Proyecto'!L115+'Metas por Proyecto'!L116+'Metas por Proyecto'!L117+'Metas por Proyecto'!L118+'Metas por Proyecto'!L159+'Metas por Proyecto'!L192</f>
        <v>2</v>
      </c>
      <c r="K12" s="213">
        <f>+'Metas por Proyecto'!M72+'Metas por Proyecto'!M97+'Metas por Proyecto'!M98+'Metas por Proyecto'!M99+'Metas por Proyecto'!M100+'Metas por Proyecto'!M101+'Metas por Proyecto'!M102+'Metas por Proyecto'!M103+'Metas por Proyecto'!M104+'Metas por Proyecto'!M105+'Metas por Proyecto'!M106+'Metas por Proyecto'!M107+'Metas por Proyecto'!M108+'Metas por Proyecto'!M109+'Metas por Proyecto'!M110+'Metas por Proyecto'!M111+'Metas por Proyecto'!M112+'Metas por Proyecto'!M113+'Metas por Proyecto'!M114+'Metas por Proyecto'!M115+'Metas por Proyecto'!M116+'Metas por Proyecto'!M117+'Metas por Proyecto'!M118+'Metas por Proyecto'!M159+'Metas por Proyecto'!M192</f>
        <v>0</v>
      </c>
      <c r="L12" s="213">
        <f>+'Metas por Proyecto'!N72+'Metas por Proyecto'!N97+'Metas por Proyecto'!N98+'Metas por Proyecto'!N99+'Metas por Proyecto'!N100+'Metas por Proyecto'!N101+'Metas por Proyecto'!N102+'Metas por Proyecto'!N103+'Metas por Proyecto'!N104+'Metas por Proyecto'!N105+'Metas por Proyecto'!N106+'Metas por Proyecto'!N107+'Metas por Proyecto'!N108+'Metas por Proyecto'!N109+'Metas por Proyecto'!N110+'Metas por Proyecto'!N111+'Metas por Proyecto'!N112+'Metas por Proyecto'!N113+'Metas por Proyecto'!N114+'Metas por Proyecto'!N115+'Metas por Proyecto'!N116+'Metas por Proyecto'!N117+'Metas por Proyecto'!N118+'Metas por Proyecto'!N159+'Metas por Proyecto'!N192</f>
        <v>0</v>
      </c>
      <c r="M12" s="213">
        <f>+'Metas por Proyecto'!O72+'Metas por Proyecto'!O97+'Metas por Proyecto'!O98+'Metas por Proyecto'!O99+'Metas por Proyecto'!O100+'Metas por Proyecto'!O101+'Metas por Proyecto'!O102+'Metas por Proyecto'!O103+'Metas por Proyecto'!O104+'Metas por Proyecto'!O105+'Metas por Proyecto'!O106+'Metas por Proyecto'!O107+'Metas por Proyecto'!O108+'Metas por Proyecto'!O109+'Metas por Proyecto'!O110+'Metas por Proyecto'!O111+'Metas por Proyecto'!O112+'Metas por Proyecto'!O113+'Metas por Proyecto'!O114+'Metas por Proyecto'!O115+'Metas por Proyecto'!O116+'Metas por Proyecto'!O117+'Metas por Proyecto'!O118+'Metas por Proyecto'!O159+'Metas por Proyecto'!O192</f>
        <v>1</v>
      </c>
      <c r="N12" s="213">
        <f>+'Metas por Proyecto'!P72+'Metas por Proyecto'!P97+'Metas por Proyecto'!P98+'Metas por Proyecto'!P99+'Metas por Proyecto'!P100+'Metas por Proyecto'!P101+'Metas por Proyecto'!P102+'Metas por Proyecto'!P103+'Metas por Proyecto'!P104+'Metas por Proyecto'!P105+'Metas por Proyecto'!P106+'Metas por Proyecto'!P107+'Metas por Proyecto'!P108+'Metas por Proyecto'!P109+'Metas por Proyecto'!P110+'Metas por Proyecto'!P111+'Metas por Proyecto'!P112+'Metas por Proyecto'!P113+'Metas por Proyecto'!P114+'Metas por Proyecto'!P115+'Metas por Proyecto'!P116+'Metas por Proyecto'!P117+'Metas por Proyecto'!P118+'Metas por Proyecto'!P159+'Metas por Proyecto'!P192</f>
        <v>0</v>
      </c>
      <c r="O12" s="213">
        <f>+'Metas por Proyecto'!Q72+'Metas por Proyecto'!Q97+'Metas por Proyecto'!Q98+'Metas por Proyecto'!Q99+'Metas por Proyecto'!Q100+'Metas por Proyecto'!Q101+'Metas por Proyecto'!Q102+'Metas por Proyecto'!Q103+'Metas por Proyecto'!Q104+'Metas por Proyecto'!Q105+'Metas por Proyecto'!Q106+'Metas por Proyecto'!Q107+'Metas por Proyecto'!Q108+'Metas por Proyecto'!Q109+'Metas por Proyecto'!Q110+'Metas por Proyecto'!Q111+'Metas por Proyecto'!Q112+'Metas por Proyecto'!Q113+'Metas por Proyecto'!Q114+'Metas por Proyecto'!Q115+'Metas por Proyecto'!Q116+'Metas por Proyecto'!Q117+'Metas por Proyecto'!Q118+'Metas por Proyecto'!Q159+'Metas por Proyecto'!Q192</f>
        <v>6</v>
      </c>
      <c r="P12" s="213">
        <f t="shared" si="0"/>
        <v>5.999999999999999</v>
      </c>
      <c r="Q12" s="213">
        <f t="shared" si="1"/>
        <v>14</v>
      </c>
      <c r="R12" s="213">
        <f t="shared" si="2"/>
        <v>2</v>
      </c>
      <c r="S12" s="213">
        <f t="shared" si="3"/>
        <v>7</v>
      </c>
    </row>
    <row r="13" spans="1:19" s="69" customFormat="1" ht="12.75">
      <c r="A13" s="322" t="s">
        <v>563</v>
      </c>
      <c r="B13" s="215" t="s">
        <v>143</v>
      </c>
      <c r="C13" s="213">
        <f>+'Metas por Proyecto'!E41+'Metas por Proyecto'!E211</f>
        <v>6</v>
      </c>
      <c r="D13" s="213">
        <f>+'Metas por Proyecto'!F41+'Metas por Proyecto'!F211</f>
        <v>0</v>
      </c>
      <c r="E13" s="213">
        <f>+'Metas por Proyecto'!G41+'Metas por Proyecto'!G211</f>
        <v>0</v>
      </c>
      <c r="F13" s="213">
        <f>+'Metas por Proyecto'!H41+'Metas por Proyecto'!H211</f>
        <v>0</v>
      </c>
      <c r="G13" s="213">
        <f>+'Metas por Proyecto'!I41+'Metas por Proyecto'!I211</f>
        <v>0</v>
      </c>
      <c r="H13" s="213">
        <f>+'Metas por Proyecto'!J41+'Metas por Proyecto'!J211</f>
        <v>0</v>
      </c>
      <c r="I13" s="213">
        <f>+'Metas por Proyecto'!K41+'Metas por Proyecto'!K211</f>
        <v>0</v>
      </c>
      <c r="J13" s="213">
        <f>+'Metas por Proyecto'!L41+'Metas por Proyecto'!L211</f>
        <v>0</v>
      </c>
      <c r="K13" s="213">
        <f>+'Metas por Proyecto'!M41+'Metas por Proyecto'!M211</f>
        <v>2</v>
      </c>
      <c r="L13" s="213">
        <f>+'Metas por Proyecto'!N41+'Metas por Proyecto'!N211</f>
        <v>0</v>
      </c>
      <c r="M13" s="213">
        <f>+'Metas por Proyecto'!O41+'Metas por Proyecto'!O211</f>
        <v>0</v>
      </c>
      <c r="N13" s="213">
        <f>+'Metas por Proyecto'!P41+'Metas por Proyecto'!P211</f>
        <v>0</v>
      </c>
      <c r="O13" s="213">
        <f>+'Metas por Proyecto'!Q41+'Metas por Proyecto'!Q211</f>
        <v>4</v>
      </c>
      <c r="P13" s="213">
        <f t="shared" si="0"/>
        <v>0</v>
      </c>
      <c r="Q13" s="213">
        <f t="shared" si="1"/>
        <v>0</v>
      </c>
      <c r="R13" s="213">
        <f t="shared" si="2"/>
        <v>2</v>
      </c>
      <c r="S13" s="213">
        <f t="shared" si="3"/>
        <v>4</v>
      </c>
    </row>
    <row r="14" spans="1:19" s="69" customFormat="1" ht="12.75">
      <c r="A14" s="322" t="s">
        <v>116</v>
      </c>
      <c r="B14" s="215" t="s">
        <v>109</v>
      </c>
      <c r="C14" s="213">
        <f>+'Metas por Proyecto'!E25+'Metas por Proyecto'!E31+'Metas por Proyecto'!E36+'Metas por Proyecto'!E47+'Metas por Proyecto'!E51+'Metas por Proyecto'!E55+'Metas por Proyecto'!E59+'Metas por Proyecto'!E63+'Metas por Proyecto'!E67+'Metas por Proyecto'!E75+'Metas por Proyecto'!E88+'Metas por Proyecto'!E134+'Metas por Proyecto'!E141+'Metas por Proyecto'!E150+'Metas por Proyecto'!E181+'Metas por Proyecto'!E194+'Metas por Proyecto'!E199</f>
        <v>2881.34</v>
      </c>
      <c r="D14" s="213">
        <f>+'Metas por Proyecto'!F25+'Metas por Proyecto'!F31+'Metas por Proyecto'!F36+'Metas por Proyecto'!F47+'Metas por Proyecto'!F51+'Metas por Proyecto'!F55+'Metas por Proyecto'!F59+'Metas por Proyecto'!F63+'Metas por Proyecto'!F67+'Metas por Proyecto'!F75+'Metas por Proyecto'!F88+'Metas por Proyecto'!F134+'Metas por Proyecto'!F141+'Metas por Proyecto'!F150+'Metas por Proyecto'!F181+'Metas por Proyecto'!F194+'Metas por Proyecto'!F199</f>
        <v>2881.34</v>
      </c>
      <c r="E14" s="213">
        <f>+'Metas por Proyecto'!G25+'Metas por Proyecto'!G31+'Metas por Proyecto'!G36+'Metas por Proyecto'!G47+'Metas por Proyecto'!G51+'Metas por Proyecto'!G55+'Metas por Proyecto'!G59+'Metas por Proyecto'!G63+'Metas por Proyecto'!G67+'Metas por Proyecto'!G75+'Metas por Proyecto'!G88+'Metas por Proyecto'!G134+'Metas por Proyecto'!G141+'Metas por Proyecto'!G150+'Metas por Proyecto'!G181+'Metas por Proyecto'!G194+'Metas por Proyecto'!G199</f>
        <v>2881.34</v>
      </c>
      <c r="F14" s="213">
        <f>+'Metas por Proyecto'!H25+'Metas por Proyecto'!H31+'Metas por Proyecto'!H36+'Metas por Proyecto'!H47+'Metas por Proyecto'!H51+'Metas por Proyecto'!H55+'Metas por Proyecto'!H59+'Metas por Proyecto'!H63+'Metas por Proyecto'!H67+'Metas por Proyecto'!H75+'Metas por Proyecto'!H88+'Metas por Proyecto'!H134+'Metas por Proyecto'!H141+'Metas por Proyecto'!H150+'Metas por Proyecto'!H181+'Metas por Proyecto'!H194+'Metas por Proyecto'!H199</f>
        <v>2881.34</v>
      </c>
      <c r="G14" s="213">
        <f>+'Metas por Proyecto'!I25+'Metas por Proyecto'!I31+'Metas por Proyecto'!I36+'Metas por Proyecto'!I47+'Metas por Proyecto'!I51+'Metas por Proyecto'!I55+'Metas por Proyecto'!I59+'Metas por Proyecto'!I63+'Metas por Proyecto'!I67+'Metas por Proyecto'!I75+'Metas por Proyecto'!I88+'Metas por Proyecto'!I134+'Metas por Proyecto'!I141+'Metas por Proyecto'!I150+'Metas por Proyecto'!I181+'Metas por Proyecto'!I194+'Metas por Proyecto'!I199</f>
        <v>2881.34</v>
      </c>
      <c r="H14" s="213">
        <f>+'Metas por Proyecto'!J25+'Metas por Proyecto'!J31+'Metas por Proyecto'!J36+'Metas por Proyecto'!J47+'Metas por Proyecto'!J51+'Metas por Proyecto'!J55+'Metas por Proyecto'!J59+'Metas por Proyecto'!J63+'Metas por Proyecto'!J67+'Metas por Proyecto'!J75+'Metas por Proyecto'!J88+'Metas por Proyecto'!J134+'Metas por Proyecto'!J141+'Metas por Proyecto'!J150+'Metas por Proyecto'!J181+'Metas por Proyecto'!J194+'Metas por Proyecto'!J199</f>
        <v>2881.34</v>
      </c>
      <c r="I14" s="213">
        <f>+'Metas por Proyecto'!K25+'Metas por Proyecto'!K31+'Metas por Proyecto'!K36+'Metas por Proyecto'!K47+'Metas por Proyecto'!K51+'Metas por Proyecto'!K55+'Metas por Proyecto'!K59+'Metas por Proyecto'!K63+'Metas por Proyecto'!K67+'Metas por Proyecto'!K75+'Metas por Proyecto'!K88+'Metas por Proyecto'!K134+'Metas por Proyecto'!K141+'Metas por Proyecto'!K150+'Metas por Proyecto'!K181+'Metas por Proyecto'!K194+'Metas por Proyecto'!K199</f>
        <v>2881.34</v>
      </c>
      <c r="J14" s="213">
        <f>+'Metas por Proyecto'!L25+'Metas por Proyecto'!L31+'Metas por Proyecto'!L36+'Metas por Proyecto'!L47+'Metas por Proyecto'!L51+'Metas por Proyecto'!L55+'Metas por Proyecto'!L59+'Metas por Proyecto'!L63+'Metas por Proyecto'!L67+'Metas por Proyecto'!L75+'Metas por Proyecto'!L88+'Metas por Proyecto'!L134+'Metas por Proyecto'!L141+'Metas por Proyecto'!L150+'Metas por Proyecto'!L181+'Metas por Proyecto'!L194+'Metas por Proyecto'!L199</f>
        <v>2881.34</v>
      </c>
      <c r="K14" s="213">
        <f>+'Metas por Proyecto'!M25+'Metas por Proyecto'!M31+'Metas por Proyecto'!M36+'Metas por Proyecto'!M47+'Metas por Proyecto'!M51+'Metas por Proyecto'!M55+'Metas por Proyecto'!M59+'Metas por Proyecto'!M63+'Metas por Proyecto'!M67+'Metas por Proyecto'!M75+'Metas por Proyecto'!M88+'Metas por Proyecto'!M134+'Metas por Proyecto'!M141+'Metas por Proyecto'!M150+'Metas por Proyecto'!M181+'Metas por Proyecto'!M194+'Metas por Proyecto'!M199</f>
        <v>2881.34</v>
      </c>
      <c r="L14" s="213">
        <f>+'Metas por Proyecto'!N25+'Metas por Proyecto'!N31+'Metas por Proyecto'!N36+'Metas por Proyecto'!N47+'Metas por Proyecto'!N51+'Metas por Proyecto'!N55+'Metas por Proyecto'!N59+'Metas por Proyecto'!N63+'Metas por Proyecto'!N67+'Metas por Proyecto'!N75+'Metas por Proyecto'!N88+'Metas por Proyecto'!N134+'Metas por Proyecto'!N141+'Metas por Proyecto'!N150+'Metas por Proyecto'!N181+'Metas por Proyecto'!N194+'Metas por Proyecto'!N199</f>
        <v>2881.34</v>
      </c>
      <c r="M14" s="213">
        <f>+'Metas por Proyecto'!O25+'Metas por Proyecto'!O31+'Metas por Proyecto'!O36+'Metas por Proyecto'!O47+'Metas por Proyecto'!O51+'Metas por Proyecto'!O55+'Metas por Proyecto'!O59+'Metas por Proyecto'!O63+'Metas por Proyecto'!O67+'Metas por Proyecto'!O75+'Metas por Proyecto'!O88+'Metas por Proyecto'!O134+'Metas por Proyecto'!O141+'Metas por Proyecto'!O150+'Metas por Proyecto'!O181+'Metas por Proyecto'!O194+'Metas por Proyecto'!O199</f>
        <v>2881.34</v>
      </c>
      <c r="N14" s="213">
        <f>+'Metas por Proyecto'!P25+'Metas por Proyecto'!P31+'Metas por Proyecto'!P36+'Metas por Proyecto'!P47+'Metas por Proyecto'!P51+'Metas por Proyecto'!P55+'Metas por Proyecto'!P59+'Metas por Proyecto'!P63+'Metas por Proyecto'!P67+'Metas por Proyecto'!P75+'Metas por Proyecto'!P88+'Metas por Proyecto'!P134+'Metas por Proyecto'!P141+'Metas por Proyecto'!P150+'Metas por Proyecto'!P181+'Metas por Proyecto'!P194+'Metas por Proyecto'!P199</f>
        <v>2881.34</v>
      </c>
      <c r="O14" s="213">
        <f>+'Metas por Proyecto'!Q25+'Metas por Proyecto'!Q31+'Metas por Proyecto'!Q36+'Metas por Proyecto'!Q47+'Metas por Proyecto'!Q51+'Metas por Proyecto'!Q55+'Metas por Proyecto'!Q59+'Metas por Proyecto'!Q63+'Metas por Proyecto'!Q67+'Metas por Proyecto'!Q75+'Metas por Proyecto'!Q88+'Metas por Proyecto'!Q134+'Metas por Proyecto'!Q141+'Metas por Proyecto'!Q150+'Metas por Proyecto'!Q181+'Metas por Proyecto'!Q194+'Metas por Proyecto'!Q199</f>
        <v>2881.34</v>
      </c>
      <c r="P14" s="213">
        <v>2881.34</v>
      </c>
      <c r="Q14" s="213">
        <v>2881.34</v>
      </c>
      <c r="R14" s="213">
        <v>2881.34</v>
      </c>
      <c r="S14" s="213">
        <v>2881.34</v>
      </c>
    </row>
    <row r="15" spans="1:19" s="69" customFormat="1" ht="12.75">
      <c r="A15" s="322" t="s">
        <v>189</v>
      </c>
      <c r="B15" s="215" t="s">
        <v>143</v>
      </c>
      <c r="C15" s="213">
        <f>+'Metas por Proyecto'!E34+'Metas por Proyecto'!E35+'Metas por Proyecto'!E50+'Metas por Proyecto'!E81+'Metas por Proyecto'!E120+'Metas por Proyecto'!E122+'Metas por Proyecto'!E121+'Metas por Proyecto'!E123+'Metas por Proyecto'!E124+'Metas por Proyecto'!E125+'Metas por Proyecto'!E126+'Metas por Proyecto'!E159</f>
        <v>12</v>
      </c>
      <c r="D15" s="213">
        <f>+'Metas por Proyecto'!F34+'Metas por Proyecto'!F35+'Metas por Proyecto'!F50+'Metas por Proyecto'!F81+'Metas por Proyecto'!F120+'Metas por Proyecto'!F122+'Metas por Proyecto'!F121+'Metas por Proyecto'!F123+'Metas por Proyecto'!F124+'Metas por Proyecto'!F125+'Metas por Proyecto'!F126+'Metas por Proyecto'!F159</f>
        <v>0</v>
      </c>
      <c r="E15" s="213">
        <f>+'Metas por Proyecto'!G34+'Metas por Proyecto'!G35+'Metas por Proyecto'!G50+'Metas por Proyecto'!G81+'Metas por Proyecto'!G120+'Metas por Proyecto'!G122+'Metas por Proyecto'!G121+'Metas por Proyecto'!G123+'Metas por Proyecto'!G124+'Metas por Proyecto'!G125+'Metas por Proyecto'!G126+'Metas por Proyecto'!G159</f>
        <v>0</v>
      </c>
      <c r="F15" s="213">
        <f>+'Metas por Proyecto'!H34+'Metas por Proyecto'!H35+'Metas por Proyecto'!H50+'Metas por Proyecto'!H81+'Metas por Proyecto'!H120+'Metas por Proyecto'!H122+'Metas por Proyecto'!H121+'Metas por Proyecto'!H123+'Metas por Proyecto'!H124+'Metas por Proyecto'!H125+'Metas por Proyecto'!H126+'Metas por Proyecto'!H159</f>
        <v>2</v>
      </c>
      <c r="G15" s="213">
        <f>+'Metas por Proyecto'!I34+'Metas por Proyecto'!I35+'Metas por Proyecto'!I50+'Metas por Proyecto'!I81+'Metas por Proyecto'!I120+'Metas por Proyecto'!I122+'Metas por Proyecto'!I121+'Metas por Proyecto'!I123+'Metas por Proyecto'!I124+'Metas por Proyecto'!I125+'Metas por Proyecto'!I126+'Metas por Proyecto'!I159</f>
        <v>0</v>
      </c>
      <c r="H15" s="213">
        <f>+'Metas por Proyecto'!J34+'Metas por Proyecto'!J35+'Metas por Proyecto'!J50+'Metas por Proyecto'!J81+'Metas por Proyecto'!J120+'Metas por Proyecto'!J122+'Metas por Proyecto'!J121+'Metas por Proyecto'!J123+'Metas por Proyecto'!J124+'Metas por Proyecto'!J125+'Metas por Proyecto'!J126+'Metas por Proyecto'!J159</f>
        <v>5</v>
      </c>
      <c r="I15" s="213">
        <f>+'Metas por Proyecto'!K34+'Metas por Proyecto'!K35+'Metas por Proyecto'!K50+'Metas por Proyecto'!K81+'Metas por Proyecto'!K120+'Metas por Proyecto'!K122+'Metas por Proyecto'!K121+'Metas por Proyecto'!K123+'Metas por Proyecto'!K124+'Metas por Proyecto'!K125+'Metas por Proyecto'!K126+'Metas por Proyecto'!K159</f>
        <v>0</v>
      </c>
      <c r="J15" s="213">
        <f>+'Metas por Proyecto'!L34+'Metas por Proyecto'!L35+'Metas por Proyecto'!L50+'Metas por Proyecto'!L81+'Metas por Proyecto'!L120+'Metas por Proyecto'!L122+'Metas por Proyecto'!L121+'Metas por Proyecto'!L123+'Metas por Proyecto'!L124+'Metas por Proyecto'!L125+'Metas por Proyecto'!L126+'Metas por Proyecto'!L159</f>
        <v>1</v>
      </c>
      <c r="K15" s="213">
        <f>+'Metas por Proyecto'!M34+'Metas por Proyecto'!M35+'Metas por Proyecto'!M50+'Metas por Proyecto'!M81+'Metas por Proyecto'!M120+'Metas por Proyecto'!M122+'Metas por Proyecto'!M121+'Metas por Proyecto'!M123+'Metas por Proyecto'!M124+'Metas por Proyecto'!M125+'Metas por Proyecto'!M126+'Metas por Proyecto'!M159</f>
        <v>1</v>
      </c>
      <c r="L15" s="213">
        <f>+'Metas por Proyecto'!N34+'Metas por Proyecto'!N35+'Metas por Proyecto'!N50+'Metas por Proyecto'!N81+'Metas por Proyecto'!N120+'Metas por Proyecto'!N122+'Metas por Proyecto'!N121+'Metas por Proyecto'!N123+'Metas por Proyecto'!N124+'Metas por Proyecto'!N125+'Metas por Proyecto'!N126+'Metas por Proyecto'!N159</f>
        <v>0</v>
      </c>
      <c r="M15" s="213">
        <f>+'Metas por Proyecto'!O34+'Metas por Proyecto'!O35+'Metas por Proyecto'!O50+'Metas por Proyecto'!O81+'Metas por Proyecto'!O120+'Metas por Proyecto'!O122+'Metas por Proyecto'!O121+'Metas por Proyecto'!O123+'Metas por Proyecto'!O124+'Metas por Proyecto'!O125+'Metas por Proyecto'!O126+'Metas por Proyecto'!O159</f>
        <v>0</v>
      </c>
      <c r="N15" s="213">
        <f>+'Metas por Proyecto'!P34+'Metas por Proyecto'!P35+'Metas por Proyecto'!P50+'Metas por Proyecto'!P81+'Metas por Proyecto'!P120+'Metas por Proyecto'!P122+'Metas por Proyecto'!P121+'Metas por Proyecto'!P123+'Metas por Proyecto'!P124+'Metas por Proyecto'!P125+'Metas por Proyecto'!P126+'Metas por Proyecto'!P159</f>
        <v>0</v>
      </c>
      <c r="O15" s="213">
        <f>+'Metas por Proyecto'!Q34+'Metas por Proyecto'!Q35+'Metas por Proyecto'!Q50+'Metas por Proyecto'!Q81+'Metas por Proyecto'!Q120+'Metas por Proyecto'!Q122+'Metas por Proyecto'!Q121+'Metas por Proyecto'!Q123+'Metas por Proyecto'!Q124+'Metas por Proyecto'!Q125+'Metas por Proyecto'!Q126+'Metas por Proyecto'!Q159</f>
        <v>3</v>
      </c>
      <c r="P15" s="213">
        <f t="shared" si="0"/>
        <v>2</v>
      </c>
      <c r="Q15" s="213">
        <f t="shared" si="1"/>
        <v>5</v>
      </c>
      <c r="R15" s="213">
        <f t="shared" si="2"/>
        <v>2</v>
      </c>
      <c r="S15" s="213">
        <f t="shared" si="3"/>
        <v>3</v>
      </c>
    </row>
    <row r="16" spans="1:19" s="69" customFormat="1" ht="12.75">
      <c r="A16" s="322" t="s">
        <v>564</v>
      </c>
      <c r="B16" s="215" t="s">
        <v>143</v>
      </c>
      <c r="C16" s="213">
        <f>+'Metas por Proyecto'!E73+'Metas por Proyecto'!E161+'Metas por Proyecto'!E162+'Metas por Proyecto'!E163+'Metas por Proyecto'!E189+'Metas por Proyecto'!E235</f>
        <v>6</v>
      </c>
      <c r="D16" s="213">
        <f>+'Metas por Proyecto'!F73+'Metas por Proyecto'!F161+'Metas por Proyecto'!F162+'Metas por Proyecto'!F163+'Metas por Proyecto'!F189+'Metas por Proyecto'!F235</f>
        <v>0</v>
      </c>
      <c r="E16" s="213">
        <f>+'Metas por Proyecto'!G73+'Metas por Proyecto'!G161+'Metas por Proyecto'!G162+'Metas por Proyecto'!G163+'Metas por Proyecto'!G189+'Metas por Proyecto'!G235</f>
        <v>0</v>
      </c>
      <c r="F16" s="213">
        <f>+'Metas por Proyecto'!H73+'Metas por Proyecto'!H161+'Metas por Proyecto'!H162+'Metas por Proyecto'!H163+'Metas por Proyecto'!H189+'Metas por Proyecto'!H235</f>
        <v>3</v>
      </c>
      <c r="G16" s="213">
        <f>+'Metas por Proyecto'!I73+'Metas por Proyecto'!I161+'Metas por Proyecto'!I162+'Metas por Proyecto'!I163+'Metas por Proyecto'!I189+'Metas por Proyecto'!I235</f>
        <v>0</v>
      </c>
      <c r="H16" s="213">
        <f>+'Metas por Proyecto'!J73+'Metas por Proyecto'!J161+'Metas por Proyecto'!J162+'Metas por Proyecto'!J163+'Metas por Proyecto'!J189+'Metas por Proyecto'!J235</f>
        <v>0</v>
      </c>
      <c r="I16" s="213">
        <f>+'Metas por Proyecto'!K73+'Metas por Proyecto'!K161+'Metas por Proyecto'!K162+'Metas por Proyecto'!K163+'Metas por Proyecto'!K189+'Metas por Proyecto'!K235</f>
        <v>1</v>
      </c>
      <c r="J16" s="213">
        <f>+'Metas por Proyecto'!L73+'Metas por Proyecto'!L161+'Metas por Proyecto'!L162+'Metas por Proyecto'!L163+'Metas por Proyecto'!L189+'Metas por Proyecto'!L235</f>
        <v>0</v>
      </c>
      <c r="K16" s="213">
        <f>+'Metas por Proyecto'!M73+'Metas por Proyecto'!M161+'Metas por Proyecto'!M162+'Metas por Proyecto'!M163+'Metas por Proyecto'!M189+'Metas por Proyecto'!M235</f>
        <v>1</v>
      </c>
      <c r="L16" s="213">
        <f>+'Metas por Proyecto'!N73+'Metas por Proyecto'!N161+'Metas por Proyecto'!N162+'Metas por Proyecto'!N163+'Metas por Proyecto'!N189+'Metas por Proyecto'!N235</f>
        <v>0</v>
      </c>
      <c r="M16" s="213">
        <f>+'Metas por Proyecto'!O73+'Metas por Proyecto'!O161+'Metas por Proyecto'!O162+'Metas por Proyecto'!O163+'Metas por Proyecto'!O189+'Metas por Proyecto'!O235</f>
        <v>0</v>
      </c>
      <c r="N16" s="213">
        <f>+'Metas por Proyecto'!P73+'Metas por Proyecto'!P161+'Metas por Proyecto'!P162+'Metas por Proyecto'!P163+'Metas por Proyecto'!P189+'Metas por Proyecto'!P235</f>
        <v>0</v>
      </c>
      <c r="O16" s="213">
        <f>+'Metas por Proyecto'!Q73+'Metas por Proyecto'!Q161+'Metas por Proyecto'!Q162+'Metas por Proyecto'!Q163+'Metas por Proyecto'!Q189+'Metas por Proyecto'!Q235</f>
        <v>1</v>
      </c>
      <c r="P16" s="213">
        <f>SUM(D16:F16)</f>
        <v>3</v>
      </c>
      <c r="Q16" s="213">
        <f>SUM(G16:I16)</f>
        <v>1</v>
      </c>
      <c r="R16" s="213">
        <f>SUM(J16:L16)</f>
        <v>1</v>
      </c>
      <c r="S16" s="213">
        <f>SUM(M16:O16)</f>
        <v>1</v>
      </c>
    </row>
    <row r="17" spans="1:19" s="69" customFormat="1" ht="12.75">
      <c r="A17" s="322" t="s">
        <v>139</v>
      </c>
      <c r="B17" s="215" t="s">
        <v>73</v>
      </c>
      <c r="C17" s="213">
        <f>+'Metas por Proyecto'!E26+'Metas por Proyecto'!E32+'Metas por Proyecto'!E37+'Metas por Proyecto'!E42+'Metas por Proyecto'!E48+'Metas por Proyecto'!E53+'Metas por Proyecto'!E56+'Metas por Proyecto'!E60+'Metas por Proyecto'!E65+'Metas por Proyecto'!E69+'Metas por Proyecto'!E76+'Metas por Proyecto'!E89+'Metas por Proyecto'!E136+'Metas por Proyecto'!E132+'Metas por Proyecto'!E142+'Metas por Proyecto'!E151+'Metas por Proyecto'!E179+'Metas por Proyecto'!E182+'Metas por Proyecto'!E195+'Metas por Proyecto'!E200+'Metas por Proyecto'!E216+'Metas por Proyecto'!E221+'Metas por Proyecto'!E241+'Metas por Proyecto'!E247</f>
        <v>288</v>
      </c>
      <c r="D17" s="213">
        <f>+'Metas por Proyecto'!F26+'Metas por Proyecto'!F32+'Metas por Proyecto'!F37+'Metas por Proyecto'!F42+'Metas por Proyecto'!F48+'Metas por Proyecto'!F53+'Metas por Proyecto'!F56+'Metas por Proyecto'!F60+'Metas por Proyecto'!F65+'Metas por Proyecto'!F69+'Metas por Proyecto'!F76+'Metas por Proyecto'!F89+'Metas por Proyecto'!F136+'Metas por Proyecto'!F132+'Metas por Proyecto'!F142+'Metas por Proyecto'!F151+'Metas por Proyecto'!F179+'Metas por Proyecto'!F182+'Metas por Proyecto'!F195+'Metas por Proyecto'!F200+'Metas por Proyecto'!F216+'Metas por Proyecto'!F221+'Metas por Proyecto'!F241+'Metas por Proyecto'!F247</f>
        <v>24</v>
      </c>
      <c r="E17" s="213">
        <f>+'Metas por Proyecto'!G26+'Metas por Proyecto'!G32+'Metas por Proyecto'!G37+'Metas por Proyecto'!G42+'Metas por Proyecto'!G48+'Metas por Proyecto'!G53+'Metas por Proyecto'!G56+'Metas por Proyecto'!G60+'Metas por Proyecto'!G65+'Metas por Proyecto'!G69+'Metas por Proyecto'!G76+'Metas por Proyecto'!G89+'Metas por Proyecto'!G136+'Metas por Proyecto'!G132+'Metas por Proyecto'!G142+'Metas por Proyecto'!G151+'Metas por Proyecto'!G179+'Metas por Proyecto'!G182+'Metas por Proyecto'!G195+'Metas por Proyecto'!G200+'Metas por Proyecto'!G216+'Metas por Proyecto'!G221+'Metas por Proyecto'!G241+'Metas por Proyecto'!G247</f>
        <v>24</v>
      </c>
      <c r="F17" s="213">
        <f>+'Metas por Proyecto'!H26+'Metas por Proyecto'!H32+'Metas por Proyecto'!H37+'Metas por Proyecto'!H42+'Metas por Proyecto'!H48+'Metas por Proyecto'!H53+'Metas por Proyecto'!H56+'Metas por Proyecto'!H60+'Metas por Proyecto'!H65+'Metas por Proyecto'!H69+'Metas por Proyecto'!H76+'Metas por Proyecto'!H89+'Metas por Proyecto'!H136+'Metas por Proyecto'!H132+'Metas por Proyecto'!H142+'Metas por Proyecto'!H151+'Metas por Proyecto'!H179+'Metas por Proyecto'!H182+'Metas por Proyecto'!H195+'Metas por Proyecto'!H200+'Metas por Proyecto'!H216+'Metas por Proyecto'!H221+'Metas por Proyecto'!H241+'Metas por Proyecto'!H247</f>
        <v>24</v>
      </c>
      <c r="G17" s="213">
        <f>+'Metas por Proyecto'!I26+'Metas por Proyecto'!I32+'Metas por Proyecto'!I37+'Metas por Proyecto'!I42+'Metas por Proyecto'!I48+'Metas por Proyecto'!I53+'Metas por Proyecto'!I56+'Metas por Proyecto'!I60+'Metas por Proyecto'!I65+'Metas por Proyecto'!I69+'Metas por Proyecto'!I76+'Metas por Proyecto'!I89+'Metas por Proyecto'!I136+'Metas por Proyecto'!I132+'Metas por Proyecto'!I142+'Metas por Proyecto'!I151+'Metas por Proyecto'!I179+'Metas por Proyecto'!I182+'Metas por Proyecto'!I195+'Metas por Proyecto'!I200+'Metas por Proyecto'!I216+'Metas por Proyecto'!I221+'Metas por Proyecto'!I241+'Metas por Proyecto'!I247</f>
        <v>24</v>
      </c>
      <c r="H17" s="213">
        <f>+'Metas por Proyecto'!J26+'Metas por Proyecto'!J32+'Metas por Proyecto'!J37+'Metas por Proyecto'!J42+'Metas por Proyecto'!J48+'Metas por Proyecto'!J53+'Metas por Proyecto'!J56+'Metas por Proyecto'!J60+'Metas por Proyecto'!J65+'Metas por Proyecto'!J69+'Metas por Proyecto'!J76+'Metas por Proyecto'!J89+'Metas por Proyecto'!J136+'Metas por Proyecto'!J132+'Metas por Proyecto'!J142+'Metas por Proyecto'!J151+'Metas por Proyecto'!J179+'Metas por Proyecto'!J182+'Metas por Proyecto'!J195+'Metas por Proyecto'!J200+'Metas por Proyecto'!J216+'Metas por Proyecto'!J221+'Metas por Proyecto'!J241+'Metas por Proyecto'!J247</f>
        <v>24</v>
      </c>
      <c r="I17" s="213">
        <f>+'Metas por Proyecto'!K26+'Metas por Proyecto'!K32+'Metas por Proyecto'!K37+'Metas por Proyecto'!K42+'Metas por Proyecto'!K48+'Metas por Proyecto'!K53+'Metas por Proyecto'!K56+'Metas por Proyecto'!K60+'Metas por Proyecto'!K65+'Metas por Proyecto'!K69+'Metas por Proyecto'!K76+'Metas por Proyecto'!K89+'Metas por Proyecto'!K136+'Metas por Proyecto'!K132+'Metas por Proyecto'!K142+'Metas por Proyecto'!K151+'Metas por Proyecto'!K179+'Metas por Proyecto'!K182+'Metas por Proyecto'!K195+'Metas por Proyecto'!K200+'Metas por Proyecto'!K216+'Metas por Proyecto'!K221+'Metas por Proyecto'!K241+'Metas por Proyecto'!K247</f>
        <v>24</v>
      </c>
      <c r="J17" s="213">
        <f>+'Metas por Proyecto'!L26+'Metas por Proyecto'!L32+'Metas por Proyecto'!L37+'Metas por Proyecto'!L42+'Metas por Proyecto'!L48+'Metas por Proyecto'!L53+'Metas por Proyecto'!L56+'Metas por Proyecto'!L60+'Metas por Proyecto'!L65+'Metas por Proyecto'!L69+'Metas por Proyecto'!L76+'Metas por Proyecto'!L89+'Metas por Proyecto'!L136+'Metas por Proyecto'!L132+'Metas por Proyecto'!L142+'Metas por Proyecto'!L151+'Metas por Proyecto'!L179+'Metas por Proyecto'!L182+'Metas por Proyecto'!L195+'Metas por Proyecto'!L200+'Metas por Proyecto'!L216+'Metas por Proyecto'!L221+'Metas por Proyecto'!L241+'Metas por Proyecto'!L247</f>
        <v>24</v>
      </c>
      <c r="K17" s="213">
        <f>+'Metas por Proyecto'!M26+'Metas por Proyecto'!M32+'Metas por Proyecto'!M37+'Metas por Proyecto'!M42+'Metas por Proyecto'!M48+'Metas por Proyecto'!M53+'Metas por Proyecto'!M56+'Metas por Proyecto'!M60+'Metas por Proyecto'!M65+'Metas por Proyecto'!M69+'Metas por Proyecto'!M76+'Metas por Proyecto'!M89+'Metas por Proyecto'!M136+'Metas por Proyecto'!M132+'Metas por Proyecto'!M142+'Metas por Proyecto'!M151+'Metas por Proyecto'!M179+'Metas por Proyecto'!M182+'Metas por Proyecto'!M195+'Metas por Proyecto'!M200+'Metas por Proyecto'!M216+'Metas por Proyecto'!M221+'Metas por Proyecto'!M241+'Metas por Proyecto'!M247</f>
        <v>24</v>
      </c>
      <c r="L17" s="213">
        <f>+'Metas por Proyecto'!N26+'Metas por Proyecto'!N32+'Metas por Proyecto'!N37+'Metas por Proyecto'!N42+'Metas por Proyecto'!N48+'Metas por Proyecto'!N53+'Metas por Proyecto'!N56+'Metas por Proyecto'!N60+'Metas por Proyecto'!N65+'Metas por Proyecto'!N69+'Metas por Proyecto'!N76+'Metas por Proyecto'!N89+'Metas por Proyecto'!N136+'Metas por Proyecto'!N132+'Metas por Proyecto'!N142+'Metas por Proyecto'!N151+'Metas por Proyecto'!N179+'Metas por Proyecto'!N182+'Metas por Proyecto'!N195+'Metas por Proyecto'!N200+'Metas por Proyecto'!N216+'Metas por Proyecto'!N221+'Metas por Proyecto'!N241+'Metas por Proyecto'!N247</f>
        <v>24</v>
      </c>
      <c r="M17" s="213">
        <f>+'Metas por Proyecto'!O26+'Metas por Proyecto'!O32+'Metas por Proyecto'!O37+'Metas por Proyecto'!O42+'Metas por Proyecto'!O48+'Metas por Proyecto'!O53+'Metas por Proyecto'!O56+'Metas por Proyecto'!O60+'Metas por Proyecto'!O65+'Metas por Proyecto'!O69+'Metas por Proyecto'!O76+'Metas por Proyecto'!O89+'Metas por Proyecto'!O136+'Metas por Proyecto'!O132+'Metas por Proyecto'!O142+'Metas por Proyecto'!O151+'Metas por Proyecto'!O179+'Metas por Proyecto'!O182+'Metas por Proyecto'!O195+'Metas por Proyecto'!O200+'Metas por Proyecto'!O216+'Metas por Proyecto'!O221+'Metas por Proyecto'!O241+'Metas por Proyecto'!O247</f>
        <v>24</v>
      </c>
      <c r="N17" s="213">
        <f>+'Metas por Proyecto'!P26+'Metas por Proyecto'!P32+'Metas por Proyecto'!P37+'Metas por Proyecto'!P42+'Metas por Proyecto'!P48+'Metas por Proyecto'!P53+'Metas por Proyecto'!P56+'Metas por Proyecto'!P60+'Metas por Proyecto'!P65+'Metas por Proyecto'!P69+'Metas por Proyecto'!P76+'Metas por Proyecto'!P89+'Metas por Proyecto'!P136+'Metas por Proyecto'!P132+'Metas por Proyecto'!P142+'Metas por Proyecto'!P151+'Metas por Proyecto'!P179+'Metas por Proyecto'!P182+'Metas por Proyecto'!P195+'Metas por Proyecto'!P200+'Metas por Proyecto'!P216+'Metas por Proyecto'!P221+'Metas por Proyecto'!P241+'Metas por Proyecto'!P247</f>
        <v>24</v>
      </c>
      <c r="O17" s="213">
        <f>+'Metas por Proyecto'!Q26+'Metas por Proyecto'!Q32+'Metas por Proyecto'!Q37+'Metas por Proyecto'!Q42+'Metas por Proyecto'!Q48+'Metas por Proyecto'!Q53+'Metas por Proyecto'!Q56+'Metas por Proyecto'!Q60+'Metas por Proyecto'!Q65+'Metas por Proyecto'!Q69+'Metas por Proyecto'!Q76+'Metas por Proyecto'!Q89+'Metas por Proyecto'!Q136+'Metas por Proyecto'!Q132+'Metas por Proyecto'!Q142+'Metas por Proyecto'!Q151+'Metas por Proyecto'!Q179+'Metas por Proyecto'!Q182+'Metas por Proyecto'!Q195+'Metas por Proyecto'!Q200+'Metas por Proyecto'!Q216+'Metas por Proyecto'!Q221+'Metas por Proyecto'!Q241+'Metas por Proyecto'!Q247</f>
        <v>24</v>
      </c>
      <c r="P17" s="213">
        <f>SUM(D17:F17)</f>
        <v>72</v>
      </c>
      <c r="Q17" s="213">
        <f>SUM(G17:I17)</f>
        <v>72</v>
      </c>
      <c r="R17" s="213">
        <f>SUM(J17:L17)</f>
        <v>72</v>
      </c>
      <c r="S17" s="213">
        <f>SUM(M17:O17)</f>
        <v>72</v>
      </c>
    </row>
    <row r="18" spans="1:19" s="69" customFormat="1" ht="12.75">
      <c r="A18" s="306"/>
      <c r="B18" s="307"/>
      <c r="C18" s="305"/>
      <c r="D18" s="305"/>
      <c r="E18" s="305"/>
      <c r="F18" s="305"/>
      <c r="G18" s="305"/>
      <c r="H18" s="305"/>
      <c r="I18" s="305"/>
      <c r="J18" s="305"/>
      <c r="K18" s="305"/>
      <c r="L18" s="305"/>
      <c r="M18" s="305"/>
      <c r="N18" s="305"/>
      <c r="O18" s="305"/>
      <c r="P18" s="305"/>
      <c r="Q18" s="305"/>
      <c r="R18" s="305"/>
      <c r="S18" s="305"/>
    </row>
    <row r="19" spans="1:19" ht="12.75">
      <c r="A19" s="83" t="s">
        <v>231</v>
      </c>
      <c r="B19" s="194"/>
      <c r="C19" s="194"/>
      <c r="D19" s="194"/>
      <c r="E19" s="194"/>
      <c r="F19" s="194"/>
      <c r="G19" s="194"/>
      <c r="H19" s="194"/>
      <c r="I19" s="194"/>
      <c r="J19" s="194"/>
      <c r="K19" s="194"/>
      <c r="L19" s="194"/>
      <c r="M19" s="194"/>
      <c r="N19" s="194"/>
      <c r="O19" s="194"/>
      <c r="P19" s="194"/>
      <c r="Q19" s="194"/>
      <c r="R19" s="194"/>
      <c r="S19" s="194"/>
    </row>
    <row r="20" spans="1:19" ht="12.75">
      <c r="A20" s="322" t="s">
        <v>66</v>
      </c>
      <c r="B20" s="215" t="s">
        <v>67</v>
      </c>
      <c r="C20" s="213">
        <v>12</v>
      </c>
      <c r="D20" s="213">
        <v>1</v>
      </c>
      <c r="E20" s="213">
        <v>1</v>
      </c>
      <c r="F20" s="213">
        <v>1</v>
      </c>
      <c r="G20" s="213">
        <v>1</v>
      </c>
      <c r="H20" s="213">
        <v>1</v>
      </c>
      <c r="I20" s="213">
        <v>1</v>
      </c>
      <c r="J20" s="213">
        <v>1</v>
      </c>
      <c r="K20" s="213">
        <v>1</v>
      </c>
      <c r="L20" s="213">
        <v>1</v>
      </c>
      <c r="M20" s="213">
        <v>1</v>
      </c>
      <c r="N20" s="213">
        <v>1</v>
      </c>
      <c r="O20" s="213">
        <v>1</v>
      </c>
      <c r="P20" s="213">
        <f aca="true" t="shared" si="4" ref="P20:P25">SUM(D20:F20)</f>
        <v>3</v>
      </c>
      <c r="Q20" s="213">
        <f aca="true" t="shared" si="5" ref="Q20:Q25">SUM(G20:I20)</f>
        <v>3</v>
      </c>
      <c r="R20" s="213">
        <f aca="true" t="shared" si="6" ref="R20:R25">SUM(J20:L20)</f>
        <v>3</v>
      </c>
      <c r="S20" s="213">
        <f aca="true" t="shared" si="7" ref="S20:S25">SUM(M20:O20)</f>
        <v>3</v>
      </c>
    </row>
    <row r="21" spans="1:19" ht="12.75">
      <c r="A21" s="322" t="s">
        <v>68</v>
      </c>
      <c r="B21" s="215" t="s">
        <v>67</v>
      </c>
      <c r="C21" s="213">
        <v>12</v>
      </c>
      <c r="D21" s="213">
        <v>1</v>
      </c>
      <c r="E21" s="213">
        <v>1</v>
      </c>
      <c r="F21" s="213">
        <v>1</v>
      </c>
      <c r="G21" s="213">
        <v>1</v>
      </c>
      <c r="H21" s="213">
        <v>1</v>
      </c>
      <c r="I21" s="213">
        <v>1</v>
      </c>
      <c r="J21" s="213">
        <v>1</v>
      </c>
      <c r="K21" s="213">
        <v>1</v>
      </c>
      <c r="L21" s="213">
        <v>1</v>
      </c>
      <c r="M21" s="213">
        <v>1</v>
      </c>
      <c r="N21" s="213">
        <v>1</v>
      </c>
      <c r="O21" s="213">
        <v>1</v>
      </c>
      <c r="P21" s="213">
        <f t="shared" si="4"/>
        <v>3</v>
      </c>
      <c r="Q21" s="213">
        <f t="shared" si="5"/>
        <v>3</v>
      </c>
      <c r="R21" s="213">
        <f t="shared" si="6"/>
        <v>3</v>
      </c>
      <c r="S21" s="213">
        <f t="shared" si="7"/>
        <v>3</v>
      </c>
    </row>
    <row r="22" spans="1:19" ht="12.75">
      <c r="A22" s="322" t="s">
        <v>69</v>
      </c>
      <c r="B22" s="215" t="s">
        <v>70</v>
      </c>
      <c r="C22" s="213">
        <v>392</v>
      </c>
      <c r="D22" s="213">
        <v>32.65</v>
      </c>
      <c r="E22" s="213">
        <v>32.65</v>
      </c>
      <c r="F22" s="213">
        <v>32.65</v>
      </c>
      <c r="G22" s="213">
        <v>32.65</v>
      </c>
      <c r="H22" s="213">
        <v>32.65</v>
      </c>
      <c r="I22" s="213">
        <v>32.65</v>
      </c>
      <c r="J22" s="213">
        <v>32.65</v>
      </c>
      <c r="K22" s="213">
        <v>32.65</v>
      </c>
      <c r="L22" s="213">
        <v>32.65</v>
      </c>
      <c r="M22" s="213">
        <v>32.65</v>
      </c>
      <c r="N22" s="213">
        <v>32.65</v>
      </c>
      <c r="O22" s="213">
        <v>32.65</v>
      </c>
      <c r="P22" s="213">
        <f t="shared" si="4"/>
        <v>97.94999999999999</v>
      </c>
      <c r="Q22" s="213">
        <f t="shared" si="5"/>
        <v>97.94999999999999</v>
      </c>
      <c r="R22" s="213">
        <f t="shared" si="6"/>
        <v>97.94999999999999</v>
      </c>
      <c r="S22" s="213">
        <f t="shared" si="7"/>
        <v>97.94999999999999</v>
      </c>
    </row>
    <row r="23" spans="1:19" ht="12.75">
      <c r="A23" s="322" t="s">
        <v>125</v>
      </c>
      <c r="B23" s="215" t="s">
        <v>71</v>
      </c>
      <c r="C23" s="214">
        <v>44200000</v>
      </c>
      <c r="D23" s="214">
        <f>+'Metas por Proyecto'!F10</f>
        <v>3683333.3333333335</v>
      </c>
      <c r="E23" s="214">
        <f>+'Metas por Proyecto'!G10</f>
        <v>3683333.3333333335</v>
      </c>
      <c r="F23" s="214">
        <f>+'Metas por Proyecto'!H10</f>
        <v>3683333.3333333335</v>
      </c>
      <c r="G23" s="214">
        <f>+'Metas por Proyecto'!I10</f>
        <v>3683333.3333333335</v>
      </c>
      <c r="H23" s="214">
        <f>+'Metas por Proyecto'!J10</f>
        <v>3683333.3333333335</v>
      </c>
      <c r="I23" s="214">
        <f>+'Metas por Proyecto'!K10</f>
        <v>3683333.3333333335</v>
      </c>
      <c r="J23" s="214">
        <f>+'Metas por Proyecto'!L10</f>
        <v>3683333.3333333335</v>
      </c>
      <c r="K23" s="214">
        <f>+'Metas por Proyecto'!M10</f>
        <v>3683333.3333333335</v>
      </c>
      <c r="L23" s="214">
        <f>+'Metas por Proyecto'!N10</f>
        <v>3683333.3333333335</v>
      </c>
      <c r="M23" s="214">
        <f>+'Metas por Proyecto'!O10</f>
        <v>3683333.3333333335</v>
      </c>
      <c r="N23" s="214">
        <f>+'Metas por Proyecto'!P10</f>
        <v>3683333.3333333335</v>
      </c>
      <c r="O23" s="214">
        <f>+'Metas por Proyecto'!Q10</f>
        <v>3683333.3333333335</v>
      </c>
      <c r="P23" s="214">
        <f t="shared" si="4"/>
        <v>11050000</v>
      </c>
      <c r="Q23" s="214">
        <f t="shared" si="5"/>
        <v>11050000</v>
      </c>
      <c r="R23" s="214">
        <f t="shared" si="6"/>
        <v>11050000</v>
      </c>
      <c r="S23" s="214">
        <f t="shared" si="7"/>
        <v>11050000</v>
      </c>
    </row>
    <row r="24" spans="1:19" ht="12.75">
      <c r="A24" s="322" t="s">
        <v>142</v>
      </c>
      <c r="B24" s="215" t="s">
        <v>71</v>
      </c>
      <c r="C24" s="213">
        <f>+'Metas por Proyecto'!E11</f>
        <v>190000</v>
      </c>
      <c r="D24" s="213">
        <f>+'Metas por Proyecto'!F11</f>
        <v>10000</v>
      </c>
      <c r="E24" s="213">
        <f>+'Metas por Proyecto'!G11</f>
        <v>10000</v>
      </c>
      <c r="F24" s="213">
        <f>+'Metas por Proyecto'!H11</f>
        <v>11500</v>
      </c>
      <c r="G24" s="213">
        <f>+'Metas por Proyecto'!I11</f>
        <v>12500</v>
      </c>
      <c r="H24" s="213">
        <f>+'Metas por Proyecto'!J11</f>
        <v>13300</v>
      </c>
      <c r="I24" s="213">
        <f>+'Metas por Proyecto'!K11</f>
        <v>15100</v>
      </c>
      <c r="J24" s="213">
        <f>+'Metas por Proyecto'!L11</f>
        <v>17800</v>
      </c>
      <c r="K24" s="213">
        <f>+'Metas por Proyecto'!M11</f>
        <v>17800</v>
      </c>
      <c r="L24" s="213">
        <f>+'Metas por Proyecto'!N11</f>
        <v>19000</v>
      </c>
      <c r="M24" s="213">
        <f>+'Metas por Proyecto'!O11</f>
        <v>19000</v>
      </c>
      <c r="N24" s="213">
        <f>+'Metas por Proyecto'!P11</f>
        <v>22000</v>
      </c>
      <c r="O24" s="213">
        <f>+'Metas por Proyecto'!Q11</f>
        <v>22000</v>
      </c>
      <c r="P24" s="213">
        <f t="shared" si="4"/>
        <v>31500</v>
      </c>
      <c r="Q24" s="213">
        <f t="shared" si="5"/>
        <v>40900</v>
      </c>
      <c r="R24" s="213">
        <f t="shared" si="6"/>
        <v>54600</v>
      </c>
      <c r="S24" s="213">
        <f t="shared" si="7"/>
        <v>63000</v>
      </c>
    </row>
    <row r="25" spans="1:19" ht="12.75">
      <c r="A25" s="322" t="s">
        <v>826</v>
      </c>
      <c r="B25" s="215" t="s">
        <v>828</v>
      </c>
      <c r="C25" s="213">
        <v>4</v>
      </c>
      <c r="D25" s="213"/>
      <c r="E25" s="213"/>
      <c r="F25" s="213">
        <v>1</v>
      </c>
      <c r="G25" s="213"/>
      <c r="H25" s="213"/>
      <c r="I25" s="213"/>
      <c r="J25" s="213"/>
      <c r="K25" s="213">
        <v>2</v>
      </c>
      <c r="L25" s="213">
        <v>1</v>
      </c>
      <c r="M25" s="213"/>
      <c r="N25" s="213"/>
      <c r="O25" s="213"/>
      <c r="P25" s="213">
        <f t="shared" si="4"/>
        <v>1</v>
      </c>
      <c r="Q25" s="213">
        <f t="shared" si="5"/>
        <v>0</v>
      </c>
      <c r="R25" s="213">
        <f t="shared" si="6"/>
        <v>3</v>
      </c>
      <c r="S25" s="213">
        <f t="shared" si="7"/>
        <v>0</v>
      </c>
    </row>
    <row r="26" spans="1:19" ht="12.75">
      <c r="A26" s="303"/>
      <c r="B26" s="304"/>
      <c r="C26" s="305"/>
      <c r="D26" s="305"/>
      <c r="E26" s="305"/>
      <c r="F26" s="305"/>
      <c r="G26" s="305"/>
      <c r="H26" s="305"/>
      <c r="I26" s="305"/>
      <c r="J26" s="305"/>
      <c r="K26" s="305"/>
      <c r="L26" s="305"/>
      <c r="M26" s="305"/>
      <c r="N26" s="305"/>
      <c r="O26" s="305"/>
      <c r="P26" s="305"/>
      <c r="Q26" s="305"/>
      <c r="R26" s="305"/>
      <c r="S26" s="305"/>
    </row>
    <row r="27" spans="1:19" ht="12.75">
      <c r="A27" s="83" t="s">
        <v>77</v>
      </c>
      <c r="B27" s="194"/>
      <c r="C27" s="194"/>
      <c r="D27" s="194"/>
      <c r="E27" s="194"/>
      <c r="F27" s="194"/>
      <c r="G27" s="194"/>
      <c r="H27" s="194"/>
      <c r="I27" s="194"/>
      <c r="J27" s="194"/>
      <c r="K27" s="194"/>
      <c r="L27" s="194"/>
      <c r="M27" s="194"/>
      <c r="N27" s="194"/>
      <c r="O27" s="194"/>
      <c r="P27" s="194"/>
      <c r="Q27" s="194"/>
      <c r="R27" s="194"/>
      <c r="S27" s="194"/>
    </row>
    <row r="28" spans="1:19" ht="12.75">
      <c r="A28" s="198" t="str">
        <f>+'Metas por Proyecto'!C14</f>
        <v>Informes de interventoria</v>
      </c>
      <c r="B28" s="199" t="str">
        <f>+'Metas por Proyecto'!D14</f>
        <v>Informe</v>
      </c>
      <c r="C28" s="200">
        <f>+'Metas por Proyecto'!E14</f>
        <v>21</v>
      </c>
      <c r="D28" s="200">
        <f>+'Metas por Proyecto'!F14</f>
        <v>3</v>
      </c>
      <c r="E28" s="200">
        <f>+'Metas por Proyecto'!G14</f>
        <v>3</v>
      </c>
      <c r="F28" s="200">
        <f>+'Metas por Proyecto'!H14</f>
        <v>3</v>
      </c>
      <c r="G28" s="200">
        <f>+'Metas por Proyecto'!I14</f>
        <v>3</v>
      </c>
      <c r="H28" s="200">
        <f>+'Metas por Proyecto'!J14</f>
        <v>3</v>
      </c>
      <c r="I28" s="200">
        <f>+'Metas por Proyecto'!K14</f>
        <v>3</v>
      </c>
      <c r="J28" s="200">
        <f>+'Metas por Proyecto'!L14</f>
        <v>3</v>
      </c>
      <c r="K28" s="200">
        <f>+'Metas por Proyecto'!M14</f>
        <v>0</v>
      </c>
      <c r="L28" s="200">
        <f>+'Metas por Proyecto'!N14</f>
        <v>0</v>
      </c>
      <c r="M28" s="200">
        <f>+'Metas por Proyecto'!O14</f>
        <v>0</v>
      </c>
      <c r="N28" s="200">
        <f>+'Metas por Proyecto'!P14</f>
        <v>0</v>
      </c>
      <c r="O28" s="200">
        <f>+'Metas por Proyecto'!Q14</f>
        <v>0</v>
      </c>
      <c r="P28" s="200">
        <f>SUM(D28:F28)</f>
        <v>9</v>
      </c>
      <c r="Q28" s="200">
        <f>SUM(G28:I28)</f>
        <v>9</v>
      </c>
      <c r="R28" s="200">
        <f>SUM(J28:L28)</f>
        <v>3</v>
      </c>
      <c r="S28" s="200">
        <f>SUM(M28:O28)</f>
        <v>0</v>
      </c>
    </row>
    <row r="29" spans="1:19" ht="12.75">
      <c r="A29" s="198" t="str">
        <f>+'Metas por Proyecto'!C15</f>
        <v>Realización estudio de capacidad de puertos</v>
      </c>
      <c r="B29" s="199" t="str">
        <f>+'Metas por Proyecto'!D15</f>
        <v>Estudio</v>
      </c>
      <c r="C29" s="200">
        <f>+'Metas por Proyecto'!E15</f>
        <v>1</v>
      </c>
      <c r="D29" s="200">
        <f>+'Metas por Proyecto'!F15</f>
        <v>0</v>
      </c>
      <c r="E29" s="200">
        <f>+'Metas por Proyecto'!G15</f>
        <v>0</v>
      </c>
      <c r="F29" s="200">
        <f>+'Metas por Proyecto'!H15</f>
        <v>0</v>
      </c>
      <c r="G29" s="200">
        <f>+'Metas por Proyecto'!I15</f>
        <v>0</v>
      </c>
      <c r="H29" s="200">
        <f>+'Metas por Proyecto'!J15</f>
        <v>0</v>
      </c>
      <c r="I29" s="200">
        <f>+'Metas por Proyecto'!K15</f>
        <v>0</v>
      </c>
      <c r="J29" s="200">
        <f>+'Metas por Proyecto'!L15</f>
        <v>0</v>
      </c>
      <c r="K29" s="200">
        <f>+'Metas por Proyecto'!M15</f>
        <v>0</v>
      </c>
      <c r="L29" s="200">
        <f>+'Metas por Proyecto'!N15</f>
        <v>0</v>
      </c>
      <c r="M29" s="200">
        <f>+'Metas por Proyecto'!O15</f>
        <v>0</v>
      </c>
      <c r="N29" s="200">
        <f>+'Metas por Proyecto'!P15</f>
        <v>0</v>
      </c>
      <c r="O29" s="200">
        <f>+'Metas por Proyecto'!Q15</f>
        <v>1</v>
      </c>
      <c r="P29" s="200">
        <f>SUM(D29:F29)</f>
        <v>0</v>
      </c>
      <c r="Q29" s="200">
        <f>SUM(G29:I29)</f>
        <v>0</v>
      </c>
      <c r="R29" s="200">
        <f>SUM(J29:L29)</f>
        <v>0</v>
      </c>
      <c r="S29" s="200">
        <f>SUM(M29:O29)</f>
        <v>1</v>
      </c>
    </row>
    <row r="30" spans="1:19" ht="12.75">
      <c r="A30" s="198" t="str">
        <f>+'Metas por Proyecto'!C16</f>
        <v>Realizar el inventario de los puertos</v>
      </c>
      <c r="B30" s="199" t="str">
        <f>+'Metas por Proyecto'!D16</f>
        <v>Estudio</v>
      </c>
      <c r="C30" s="200">
        <f>+'Metas por Proyecto'!E16</f>
        <v>1</v>
      </c>
      <c r="D30" s="200">
        <f>+'Metas por Proyecto'!F16</f>
        <v>0</v>
      </c>
      <c r="E30" s="200">
        <f>+'Metas por Proyecto'!G16</f>
        <v>0</v>
      </c>
      <c r="F30" s="200">
        <f>+'Metas por Proyecto'!H16</f>
        <v>0</v>
      </c>
      <c r="G30" s="200">
        <f>+'Metas por Proyecto'!I16</f>
        <v>0</v>
      </c>
      <c r="H30" s="200">
        <f>+'Metas por Proyecto'!J16</f>
        <v>0</v>
      </c>
      <c r="I30" s="200">
        <f>+'Metas por Proyecto'!K16</f>
        <v>0</v>
      </c>
      <c r="J30" s="200">
        <f>+'Metas por Proyecto'!L16</f>
        <v>0</v>
      </c>
      <c r="K30" s="200">
        <f>+'Metas por Proyecto'!M16</f>
        <v>0</v>
      </c>
      <c r="L30" s="200">
        <f>+'Metas por Proyecto'!N16</f>
        <v>0</v>
      </c>
      <c r="M30" s="200">
        <f>+'Metas por Proyecto'!O16</f>
        <v>0</v>
      </c>
      <c r="N30" s="200">
        <f>+'Metas por Proyecto'!P16</f>
        <v>0</v>
      </c>
      <c r="O30" s="200">
        <f>+'Metas por Proyecto'!Q16</f>
        <v>1</v>
      </c>
      <c r="P30" s="200">
        <f>SUM(D30:F30)</f>
        <v>0</v>
      </c>
      <c r="Q30" s="200">
        <f>SUM(G30:I30)</f>
        <v>0</v>
      </c>
      <c r="R30" s="200">
        <f>SUM(J30:L30)</f>
        <v>0</v>
      </c>
      <c r="S30" s="200">
        <f>SUM(M30:O30)</f>
        <v>1</v>
      </c>
    </row>
    <row r="31" spans="1:19" ht="12.75">
      <c r="A31" s="198" t="str">
        <f>+'Metas por Proyecto'!C17</f>
        <v>Visitas de supervisión</v>
      </c>
      <c r="B31" s="199" t="str">
        <f>+'Metas por Proyecto'!D17</f>
        <v>Informe</v>
      </c>
      <c r="C31" s="200">
        <f>+'Metas por Proyecto'!E17</f>
        <v>100</v>
      </c>
      <c r="D31" s="200">
        <f>+'Metas por Proyecto'!F17</f>
        <v>8</v>
      </c>
      <c r="E31" s="200">
        <f>+'Metas por Proyecto'!G17</f>
        <v>8</v>
      </c>
      <c r="F31" s="200">
        <f>+'Metas por Proyecto'!H17</f>
        <v>8</v>
      </c>
      <c r="G31" s="200">
        <f>+'Metas por Proyecto'!I17</f>
        <v>8</v>
      </c>
      <c r="H31" s="200">
        <f>+'Metas por Proyecto'!J17</f>
        <v>8</v>
      </c>
      <c r="I31" s="200">
        <f>+'Metas por Proyecto'!K17</f>
        <v>8</v>
      </c>
      <c r="J31" s="200">
        <f>+'Metas por Proyecto'!L17</f>
        <v>9</v>
      </c>
      <c r="K31" s="200">
        <f>+'Metas por Proyecto'!M17</f>
        <v>7</v>
      </c>
      <c r="L31" s="200">
        <f>+'Metas por Proyecto'!N17</f>
        <v>9</v>
      </c>
      <c r="M31" s="200">
        <f>+'Metas por Proyecto'!O17</f>
        <v>9</v>
      </c>
      <c r="N31" s="200">
        <f>+'Metas por Proyecto'!P17</f>
        <v>9</v>
      </c>
      <c r="O31" s="200">
        <f>+'Metas por Proyecto'!Q17</f>
        <v>9</v>
      </c>
      <c r="P31" s="200">
        <f>SUM(D31:F31)</f>
        <v>24</v>
      </c>
      <c r="Q31" s="200">
        <f>SUM(G31:I31)</f>
        <v>24</v>
      </c>
      <c r="R31" s="200">
        <f>SUM(J31:L31)</f>
        <v>25</v>
      </c>
      <c r="S31" s="200">
        <f>SUM(M31:O31)</f>
        <v>27</v>
      </c>
    </row>
    <row r="32" spans="1:19" ht="12.75">
      <c r="A32" s="198" t="str">
        <f>+'Metas por Proyecto'!C18</f>
        <v>Revisión cumplimiento plan de inversiones</v>
      </c>
      <c r="B32" s="199" t="str">
        <f>+'Metas por Proyecto'!D18</f>
        <v>Informe</v>
      </c>
      <c r="C32" s="200">
        <f>+'Metas por Proyecto'!E18</f>
        <v>16</v>
      </c>
      <c r="D32" s="200">
        <f>+'Metas por Proyecto'!F18</f>
        <v>0</v>
      </c>
      <c r="E32" s="200">
        <f>+'Metas por Proyecto'!G18</f>
        <v>0</v>
      </c>
      <c r="F32" s="200">
        <f>+'Metas por Proyecto'!H18</f>
        <v>2</v>
      </c>
      <c r="G32" s="200">
        <f>+'Metas por Proyecto'!I18</f>
        <v>2</v>
      </c>
      <c r="H32" s="200">
        <f>+'Metas por Proyecto'!J18</f>
        <v>2</v>
      </c>
      <c r="I32" s="200">
        <f>+'Metas por Proyecto'!K18</f>
        <v>2</v>
      </c>
      <c r="J32" s="200">
        <f>+'Metas por Proyecto'!L18</f>
        <v>2</v>
      </c>
      <c r="K32" s="200">
        <f>+'Metas por Proyecto'!M18</f>
        <v>2</v>
      </c>
      <c r="L32" s="200">
        <f>+'Metas por Proyecto'!N18</f>
        <v>2</v>
      </c>
      <c r="M32" s="200">
        <f>+'Metas por Proyecto'!O18</f>
        <v>2</v>
      </c>
      <c r="N32" s="200">
        <f>+'Metas por Proyecto'!P18</f>
        <v>0</v>
      </c>
      <c r="O32" s="200">
        <f>+'Metas por Proyecto'!Q18</f>
        <v>0</v>
      </c>
      <c r="P32" s="200">
        <f>SUM(D32:F32)</f>
        <v>2</v>
      </c>
      <c r="Q32" s="200">
        <f>SUM(G32:I32)</f>
        <v>6</v>
      </c>
      <c r="R32" s="200">
        <f>SUM(J32:L32)</f>
        <v>6</v>
      </c>
      <c r="S32" s="200">
        <f>SUM(M32:O32)</f>
        <v>2</v>
      </c>
    </row>
    <row r="33" spans="1:19" ht="12.75">
      <c r="A33" s="303"/>
      <c r="B33" s="304"/>
      <c r="C33" s="352"/>
      <c r="D33" s="352"/>
      <c r="E33" s="352"/>
      <c r="F33" s="352"/>
      <c r="G33" s="352"/>
      <c r="H33" s="352"/>
      <c r="I33" s="352"/>
      <c r="J33" s="352"/>
      <c r="K33" s="352"/>
      <c r="L33" s="352"/>
      <c r="M33" s="352"/>
      <c r="N33" s="352"/>
      <c r="O33" s="352"/>
      <c r="P33" s="352"/>
      <c r="Q33" s="352"/>
      <c r="R33" s="352"/>
      <c r="S33" s="352"/>
    </row>
    <row r="34" spans="1:19" ht="12.75">
      <c r="A34" s="83" t="s">
        <v>492</v>
      </c>
      <c r="B34" s="194"/>
      <c r="C34" s="194"/>
      <c r="D34" s="194"/>
      <c r="E34" s="194"/>
      <c r="F34" s="194"/>
      <c r="G34" s="194"/>
      <c r="H34" s="194"/>
      <c r="I34" s="194"/>
      <c r="J34" s="194"/>
      <c r="K34" s="194"/>
      <c r="L34" s="194"/>
      <c r="M34" s="194"/>
      <c r="N34" s="194"/>
      <c r="O34" s="194"/>
      <c r="P34" s="194"/>
      <c r="Q34" s="194"/>
      <c r="R34" s="194"/>
      <c r="S34" s="194"/>
    </row>
    <row r="35" spans="1:19" ht="12.75">
      <c r="A35" s="195" t="s">
        <v>571</v>
      </c>
      <c r="B35" s="196" t="s">
        <v>73</v>
      </c>
      <c r="C35" s="197">
        <v>12</v>
      </c>
      <c r="D35" s="197">
        <f>'Metas por Proyecto'!F20</f>
        <v>1</v>
      </c>
      <c r="E35" s="197">
        <f>'Metas por Proyecto'!G20</f>
        <v>1</v>
      </c>
      <c r="F35" s="197">
        <f>'Metas por Proyecto'!H20</f>
        <v>1</v>
      </c>
      <c r="G35" s="197">
        <f>'Metas por Proyecto'!I20</f>
        <v>1</v>
      </c>
      <c r="H35" s="197">
        <f>'Metas por Proyecto'!J20</f>
        <v>1</v>
      </c>
      <c r="I35" s="197">
        <f>'Metas por Proyecto'!K20</f>
        <v>1</v>
      </c>
      <c r="J35" s="197">
        <f>'Metas por Proyecto'!L20</f>
        <v>1</v>
      </c>
      <c r="K35" s="197">
        <f>'Metas por Proyecto'!M20</f>
        <v>1</v>
      </c>
      <c r="L35" s="197">
        <f>'Metas por Proyecto'!N20</f>
        <v>1</v>
      </c>
      <c r="M35" s="197">
        <f>'Metas por Proyecto'!O20</f>
        <v>1</v>
      </c>
      <c r="N35" s="197">
        <f>'Metas por Proyecto'!P20</f>
        <v>1</v>
      </c>
      <c r="O35" s="197">
        <f>'Metas por Proyecto'!Q20</f>
        <v>1</v>
      </c>
      <c r="P35" s="197">
        <f>SUM(D35:F35)</f>
        <v>3</v>
      </c>
      <c r="Q35" s="197">
        <f>SUM(G35:I35)</f>
        <v>3</v>
      </c>
      <c r="R35" s="197">
        <f>SUM(J35:L35)</f>
        <v>3</v>
      </c>
      <c r="S35" s="197">
        <f>SUM(M35:O35)</f>
        <v>3</v>
      </c>
    </row>
    <row r="36" spans="1:19" ht="12.75">
      <c r="A36" s="198" t="s">
        <v>572</v>
      </c>
      <c r="B36" s="199" t="s">
        <v>73</v>
      </c>
      <c r="C36" s="200">
        <v>2</v>
      </c>
      <c r="D36" s="200">
        <f>'Metas por Proyecto'!F21</f>
        <v>0</v>
      </c>
      <c r="E36" s="200">
        <f>'Metas por Proyecto'!G21</f>
        <v>0</v>
      </c>
      <c r="F36" s="200">
        <f>'Metas por Proyecto'!H21</f>
        <v>0</v>
      </c>
      <c r="G36" s="200">
        <f>'Metas por Proyecto'!I21</f>
        <v>0</v>
      </c>
      <c r="H36" s="200">
        <f>'Metas por Proyecto'!J21</f>
        <v>0</v>
      </c>
      <c r="I36" s="200">
        <f>'Metas por Proyecto'!K21</f>
        <v>0</v>
      </c>
      <c r="J36" s="200">
        <f>'Metas por Proyecto'!L21</f>
        <v>0</v>
      </c>
      <c r="K36" s="200">
        <f>'Metas por Proyecto'!M21</f>
        <v>0</v>
      </c>
      <c r="L36" s="200">
        <f>'Metas por Proyecto'!N21</f>
        <v>1</v>
      </c>
      <c r="M36" s="200">
        <f>'Metas por Proyecto'!O21</f>
        <v>0</v>
      </c>
      <c r="N36" s="200">
        <f>'Metas por Proyecto'!P21</f>
        <v>0</v>
      </c>
      <c r="O36" s="200">
        <f>'Metas por Proyecto'!Q21</f>
        <v>1</v>
      </c>
      <c r="P36" s="200">
        <f>SUM(D36:F36)</f>
        <v>0</v>
      </c>
      <c r="Q36" s="200">
        <f>SUM(G36:I36)</f>
        <v>0</v>
      </c>
      <c r="R36" s="200">
        <f>SUM(J36:L36)</f>
        <v>1</v>
      </c>
      <c r="S36" s="200">
        <f>SUM(M36:O36)</f>
        <v>1</v>
      </c>
    </row>
    <row r="37" spans="1:19" ht="12.75">
      <c r="A37" s="198" t="s">
        <v>573</v>
      </c>
      <c r="B37" s="199" t="s">
        <v>73</v>
      </c>
      <c r="C37" s="200">
        <v>12</v>
      </c>
      <c r="D37" s="200">
        <f>'Metas por Proyecto'!F22</f>
        <v>1</v>
      </c>
      <c r="E37" s="200">
        <f>'Metas por Proyecto'!G22</f>
        <v>1</v>
      </c>
      <c r="F37" s="200">
        <f>'Metas por Proyecto'!H22</f>
        <v>1</v>
      </c>
      <c r="G37" s="200">
        <f>'Metas por Proyecto'!I22</f>
        <v>1</v>
      </c>
      <c r="H37" s="200">
        <f>'Metas por Proyecto'!J22</f>
        <v>1</v>
      </c>
      <c r="I37" s="200">
        <f>'Metas por Proyecto'!K22</f>
        <v>1</v>
      </c>
      <c r="J37" s="200">
        <f>'Metas por Proyecto'!L22</f>
        <v>1</v>
      </c>
      <c r="K37" s="200">
        <f>'Metas por Proyecto'!M22</f>
        <v>1</v>
      </c>
      <c r="L37" s="200">
        <f>'Metas por Proyecto'!N22</f>
        <v>1</v>
      </c>
      <c r="M37" s="200">
        <f>'Metas por Proyecto'!O22</f>
        <v>1</v>
      </c>
      <c r="N37" s="200">
        <f>'Metas por Proyecto'!P22</f>
        <v>1</v>
      </c>
      <c r="O37" s="200">
        <f>'Metas por Proyecto'!Q22</f>
        <v>1</v>
      </c>
      <c r="P37" s="200">
        <f>SUM(D37:F37)</f>
        <v>3</v>
      </c>
      <c r="Q37" s="200">
        <f>SUM(G37:I37)</f>
        <v>3</v>
      </c>
      <c r="R37" s="200">
        <f>SUM(J37:L37)</f>
        <v>3</v>
      </c>
      <c r="S37" s="200">
        <f>SUM(M37:O37)</f>
        <v>3</v>
      </c>
    </row>
    <row r="38" ht="12">
      <c r="A38" s="29"/>
    </row>
    <row r="39" spans="1:19" ht="15">
      <c r="A39" s="217" t="s">
        <v>212</v>
      </c>
      <c r="B39" s="218"/>
      <c r="C39" s="218"/>
      <c r="D39" s="218"/>
      <c r="E39" s="218"/>
      <c r="F39" s="218"/>
      <c r="G39" s="218"/>
      <c r="H39" s="218"/>
      <c r="I39" s="218"/>
      <c r="J39" s="218"/>
      <c r="K39" s="218"/>
      <c r="L39" s="218"/>
      <c r="M39" s="218"/>
      <c r="N39" s="218"/>
      <c r="O39" s="218"/>
      <c r="P39" s="218"/>
      <c r="Q39" s="218"/>
      <c r="R39" s="218"/>
      <c r="S39" s="218"/>
    </row>
    <row r="40" spans="1:19" ht="12.75">
      <c r="A40" s="192" t="s">
        <v>64</v>
      </c>
      <c r="B40" s="193" t="s">
        <v>151</v>
      </c>
      <c r="C40" s="192" t="s">
        <v>152</v>
      </c>
      <c r="D40" s="194"/>
      <c r="E40" s="194"/>
      <c r="F40" s="194"/>
      <c r="G40" s="194"/>
      <c r="H40" s="194"/>
      <c r="I40" s="194"/>
      <c r="J40" s="194"/>
      <c r="K40" s="194"/>
      <c r="L40" s="194"/>
      <c r="M40" s="194"/>
      <c r="N40" s="194"/>
      <c r="O40" s="194"/>
      <c r="P40" s="192" t="s">
        <v>215</v>
      </c>
      <c r="Q40" s="192" t="s">
        <v>216</v>
      </c>
      <c r="R40" s="192" t="s">
        <v>217</v>
      </c>
      <c r="S40" s="192" t="s">
        <v>218</v>
      </c>
    </row>
    <row r="41" spans="1:19" ht="76.5">
      <c r="A41" s="206" t="s">
        <v>588</v>
      </c>
      <c r="B41" s="206" t="s">
        <v>837</v>
      </c>
      <c r="C41" s="212">
        <v>5</v>
      </c>
      <c r="D41" s="197"/>
      <c r="E41" s="197"/>
      <c r="F41" s="197"/>
      <c r="G41" s="197"/>
      <c r="H41" s="197"/>
      <c r="I41" s="197"/>
      <c r="J41" s="197"/>
      <c r="K41" s="197"/>
      <c r="L41" s="197"/>
      <c r="M41" s="197"/>
      <c r="N41" s="197">
        <v>2</v>
      </c>
      <c r="O41" s="197">
        <v>3</v>
      </c>
      <c r="P41" s="197">
        <f aca="true" t="shared" si="8" ref="P41:P49">SUM(D41:F41)</f>
        <v>0</v>
      </c>
      <c r="Q41" s="197">
        <f aca="true" t="shared" si="9" ref="Q41:Q49">SUM(G41:I41)</f>
        <v>0</v>
      </c>
      <c r="R41" s="197">
        <f aca="true" t="shared" si="10" ref="R41:R49">SUM(J41:L41)</f>
        <v>0</v>
      </c>
      <c r="S41" s="197">
        <f aca="true" t="shared" si="11" ref="S41:S49">SUM(M41:O41)</f>
        <v>5</v>
      </c>
    </row>
    <row r="42" spans="1:19" ht="51">
      <c r="A42" s="206" t="s">
        <v>593</v>
      </c>
      <c r="B42" s="387" t="s">
        <v>830</v>
      </c>
      <c r="C42" s="320">
        <v>10</v>
      </c>
      <c r="D42" s="320"/>
      <c r="E42" s="320"/>
      <c r="F42" s="320">
        <v>2</v>
      </c>
      <c r="G42" s="320"/>
      <c r="H42" s="320">
        <v>2</v>
      </c>
      <c r="I42" s="320"/>
      <c r="J42" s="320">
        <v>2</v>
      </c>
      <c r="K42" s="320"/>
      <c r="L42" s="320">
        <v>2</v>
      </c>
      <c r="M42" s="320"/>
      <c r="N42" s="320">
        <v>2</v>
      </c>
      <c r="O42" s="320"/>
      <c r="P42" s="320">
        <f t="shared" si="8"/>
        <v>2</v>
      </c>
      <c r="Q42" s="320">
        <f t="shared" si="9"/>
        <v>2</v>
      </c>
      <c r="R42" s="320">
        <f t="shared" si="10"/>
        <v>4</v>
      </c>
      <c r="S42" s="320">
        <f t="shared" si="11"/>
        <v>2</v>
      </c>
    </row>
    <row r="43" spans="1:19" ht="25.5">
      <c r="A43" s="206" t="s">
        <v>831</v>
      </c>
      <c r="B43" s="387" t="s">
        <v>830</v>
      </c>
      <c r="C43" s="320">
        <v>22</v>
      </c>
      <c r="D43" s="320"/>
      <c r="E43" s="320">
        <v>2</v>
      </c>
      <c r="F43" s="320">
        <v>2</v>
      </c>
      <c r="G43" s="320">
        <v>2</v>
      </c>
      <c r="H43" s="320">
        <v>2</v>
      </c>
      <c r="I43" s="320">
        <v>2</v>
      </c>
      <c r="J43" s="320">
        <v>2</v>
      </c>
      <c r="K43" s="320">
        <v>2</v>
      </c>
      <c r="L43" s="320">
        <v>2</v>
      </c>
      <c r="M43" s="320">
        <v>2</v>
      </c>
      <c r="N43" s="320">
        <v>2</v>
      </c>
      <c r="O43" s="320">
        <v>2</v>
      </c>
      <c r="P43" s="320">
        <f t="shared" si="8"/>
        <v>4</v>
      </c>
      <c r="Q43" s="320">
        <f t="shared" si="9"/>
        <v>6</v>
      </c>
      <c r="R43" s="320">
        <f t="shared" si="10"/>
        <v>6</v>
      </c>
      <c r="S43" s="320">
        <f t="shared" si="11"/>
        <v>6</v>
      </c>
    </row>
    <row r="44" spans="1:19" ht="38.25">
      <c r="A44" s="206" t="s">
        <v>597</v>
      </c>
      <c r="B44" s="387" t="s">
        <v>830</v>
      </c>
      <c r="C44" s="320">
        <v>34</v>
      </c>
      <c r="D44" s="320">
        <v>1</v>
      </c>
      <c r="E44" s="320">
        <v>3</v>
      </c>
      <c r="F44" s="320">
        <v>3</v>
      </c>
      <c r="G44" s="320">
        <v>3</v>
      </c>
      <c r="H44" s="320">
        <v>3</v>
      </c>
      <c r="I44" s="320">
        <v>3</v>
      </c>
      <c r="J44" s="320">
        <v>3</v>
      </c>
      <c r="K44" s="320">
        <v>3</v>
      </c>
      <c r="L44" s="320">
        <v>3</v>
      </c>
      <c r="M44" s="320">
        <v>3</v>
      </c>
      <c r="N44" s="320">
        <v>3</v>
      </c>
      <c r="O44" s="320">
        <v>3</v>
      </c>
      <c r="P44" s="320">
        <f t="shared" si="8"/>
        <v>7</v>
      </c>
      <c r="Q44" s="320">
        <f t="shared" si="9"/>
        <v>9</v>
      </c>
      <c r="R44" s="320">
        <f t="shared" si="10"/>
        <v>9</v>
      </c>
      <c r="S44" s="320">
        <f t="shared" si="11"/>
        <v>9</v>
      </c>
    </row>
    <row r="45" spans="1:19" ht="25.5">
      <c r="A45" s="206" t="s">
        <v>599</v>
      </c>
      <c r="B45" s="387" t="s">
        <v>832</v>
      </c>
      <c r="C45" s="320">
        <v>1</v>
      </c>
      <c r="D45" s="320">
        <v>1</v>
      </c>
      <c r="E45" s="320"/>
      <c r="F45" s="320"/>
      <c r="G45" s="320"/>
      <c r="H45" s="320"/>
      <c r="I45" s="320"/>
      <c r="J45" s="320"/>
      <c r="K45" s="320"/>
      <c r="L45" s="320"/>
      <c r="M45" s="320"/>
      <c r="N45" s="320"/>
      <c r="O45" s="320"/>
      <c r="P45" s="320">
        <f t="shared" si="8"/>
        <v>1</v>
      </c>
      <c r="Q45" s="320">
        <f t="shared" si="9"/>
        <v>0</v>
      </c>
      <c r="R45" s="320">
        <f t="shared" si="10"/>
        <v>0</v>
      </c>
      <c r="S45" s="320">
        <f t="shared" si="11"/>
        <v>0</v>
      </c>
    </row>
    <row r="46" spans="1:19" ht="51">
      <c r="A46" s="206" t="s">
        <v>600</v>
      </c>
      <c r="B46" s="387" t="s">
        <v>833</v>
      </c>
      <c r="C46" s="320">
        <v>3</v>
      </c>
      <c r="D46" s="320">
        <v>0</v>
      </c>
      <c r="E46" s="320">
        <v>1</v>
      </c>
      <c r="F46" s="320">
        <v>2</v>
      </c>
      <c r="G46" s="320"/>
      <c r="H46" s="320"/>
      <c r="I46" s="320"/>
      <c r="J46" s="320"/>
      <c r="K46" s="320"/>
      <c r="L46" s="320"/>
      <c r="M46" s="320"/>
      <c r="N46" s="320"/>
      <c r="O46" s="320"/>
      <c r="P46" s="320">
        <f t="shared" si="8"/>
        <v>3</v>
      </c>
      <c r="Q46" s="320">
        <f t="shared" si="9"/>
        <v>0</v>
      </c>
      <c r="R46" s="320">
        <f t="shared" si="10"/>
        <v>0</v>
      </c>
      <c r="S46" s="320">
        <f t="shared" si="11"/>
        <v>0</v>
      </c>
    </row>
    <row r="47" spans="1:19" ht="25.5">
      <c r="A47" s="206" t="s">
        <v>601</v>
      </c>
      <c r="B47" s="387" t="s">
        <v>834</v>
      </c>
      <c r="C47" s="320">
        <v>2</v>
      </c>
      <c r="D47" s="320"/>
      <c r="E47" s="320"/>
      <c r="F47" s="320"/>
      <c r="G47" s="320"/>
      <c r="H47" s="320"/>
      <c r="I47" s="320"/>
      <c r="J47" s="320"/>
      <c r="K47" s="320"/>
      <c r="L47" s="320"/>
      <c r="M47" s="320">
        <v>1</v>
      </c>
      <c r="N47" s="320">
        <v>1</v>
      </c>
      <c r="O47" s="320"/>
      <c r="P47" s="320">
        <f t="shared" si="8"/>
        <v>0</v>
      </c>
      <c r="Q47" s="320">
        <f t="shared" si="9"/>
        <v>0</v>
      </c>
      <c r="R47" s="320">
        <f t="shared" si="10"/>
        <v>0</v>
      </c>
      <c r="S47" s="320">
        <f t="shared" si="11"/>
        <v>2</v>
      </c>
    </row>
    <row r="48" spans="1:19" ht="25.5">
      <c r="A48" s="206" t="s">
        <v>835</v>
      </c>
      <c r="B48" s="387" t="s">
        <v>830</v>
      </c>
      <c r="C48" s="320">
        <v>24</v>
      </c>
      <c r="D48" s="320">
        <v>2</v>
      </c>
      <c r="E48" s="320">
        <v>2</v>
      </c>
      <c r="F48" s="320">
        <v>2</v>
      </c>
      <c r="G48" s="320">
        <v>2</v>
      </c>
      <c r="H48" s="320">
        <v>2</v>
      </c>
      <c r="I48" s="320">
        <v>2</v>
      </c>
      <c r="J48" s="320">
        <v>2</v>
      </c>
      <c r="K48" s="320">
        <v>2</v>
      </c>
      <c r="L48" s="320">
        <v>2</v>
      </c>
      <c r="M48" s="320">
        <v>2</v>
      </c>
      <c r="N48" s="320">
        <v>2</v>
      </c>
      <c r="O48" s="320">
        <v>2</v>
      </c>
      <c r="P48" s="320">
        <f t="shared" si="8"/>
        <v>6</v>
      </c>
      <c r="Q48" s="320">
        <f t="shared" si="9"/>
        <v>6</v>
      </c>
      <c r="R48" s="320">
        <f t="shared" si="10"/>
        <v>6</v>
      </c>
      <c r="S48" s="320">
        <f t="shared" si="11"/>
        <v>6</v>
      </c>
    </row>
    <row r="49" spans="1:19" ht="51">
      <c r="A49" s="206" t="s">
        <v>836</v>
      </c>
      <c r="B49" s="387" t="s">
        <v>832</v>
      </c>
      <c r="C49" s="320">
        <v>1</v>
      </c>
      <c r="D49" s="320"/>
      <c r="E49" s="320"/>
      <c r="F49" s="320"/>
      <c r="G49" s="320"/>
      <c r="H49" s="320"/>
      <c r="I49" s="320"/>
      <c r="J49" s="320">
        <v>1</v>
      </c>
      <c r="K49" s="320"/>
      <c r="L49" s="320"/>
      <c r="M49" s="320"/>
      <c r="N49" s="320"/>
      <c r="O49" s="320"/>
      <c r="P49" s="320">
        <f t="shared" si="8"/>
        <v>0</v>
      </c>
      <c r="Q49" s="320">
        <f t="shared" si="9"/>
        <v>0</v>
      </c>
      <c r="R49" s="320">
        <f t="shared" si="10"/>
        <v>1</v>
      </c>
      <c r="S49" s="320">
        <f t="shared" si="11"/>
        <v>0</v>
      </c>
    </row>
    <row r="51" spans="1:19" ht="15">
      <c r="A51" s="217" t="s">
        <v>150</v>
      </c>
      <c r="B51" s="218"/>
      <c r="C51" s="218"/>
      <c r="D51" s="218"/>
      <c r="E51" s="218"/>
      <c r="F51" s="218"/>
      <c r="G51" s="218"/>
      <c r="H51" s="218"/>
      <c r="I51" s="218"/>
      <c r="J51" s="218"/>
      <c r="K51" s="218"/>
      <c r="L51" s="218"/>
      <c r="M51" s="218"/>
      <c r="N51" s="218"/>
      <c r="O51" s="218"/>
      <c r="P51" s="218"/>
      <c r="Q51" s="218"/>
      <c r="R51" s="218"/>
      <c r="S51" s="218"/>
    </row>
    <row r="52" spans="1:19" ht="12.75">
      <c r="A52" s="192" t="s">
        <v>64</v>
      </c>
      <c r="B52" s="193" t="s">
        <v>151</v>
      </c>
      <c r="C52" s="192" t="s">
        <v>152</v>
      </c>
      <c r="D52" s="194"/>
      <c r="E52" s="194"/>
      <c r="F52" s="194"/>
      <c r="G52" s="194"/>
      <c r="H52" s="194"/>
      <c r="I52" s="194"/>
      <c r="J52" s="194"/>
      <c r="K52" s="194"/>
      <c r="L52" s="194"/>
      <c r="M52" s="194"/>
      <c r="N52" s="194"/>
      <c r="O52" s="194"/>
      <c r="P52" s="192" t="s">
        <v>215</v>
      </c>
      <c r="Q52" s="192" t="s">
        <v>216</v>
      </c>
      <c r="R52" s="192" t="s">
        <v>217</v>
      </c>
      <c r="S52" s="192" t="s">
        <v>218</v>
      </c>
    </row>
    <row r="53" spans="1:19" ht="12.75" hidden="1">
      <c r="A53" s="209" t="s">
        <v>153</v>
      </c>
      <c r="B53" s="210"/>
      <c r="C53" s="209"/>
      <c r="D53" s="194"/>
      <c r="E53" s="194"/>
      <c r="F53" s="194"/>
      <c r="G53" s="194"/>
      <c r="H53" s="194"/>
      <c r="I53" s="194"/>
      <c r="J53" s="194"/>
      <c r="K53" s="194"/>
      <c r="L53" s="194"/>
      <c r="M53" s="194"/>
      <c r="N53" s="194"/>
      <c r="O53" s="194"/>
      <c r="P53" s="194"/>
      <c r="Q53" s="194"/>
      <c r="R53" s="194"/>
      <c r="S53" s="194"/>
    </row>
    <row r="54" spans="1:19" ht="12.75" hidden="1">
      <c r="A54" s="209" t="s">
        <v>154</v>
      </c>
      <c r="B54" s="210"/>
      <c r="C54" s="209"/>
      <c r="D54" s="194"/>
      <c r="E54" s="194"/>
      <c r="F54" s="194"/>
      <c r="G54" s="194"/>
      <c r="H54" s="194"/>
      <c r="I54" s="194"/>
      <c r="J54" s="194"/>
      <c r="K54" s="194"/>
      <c r="L54" s="194"/>
      <c r="M54" s="194"/>
      <c r="N54" s="194"/>
      <c r="O54" s="194"/>
      <c r="P54" s="194"/>
      <c r="Q54" s="194"/>
      <c r="R54" s="194"/>
      <c r="S54" s="194"/>
    </row>
    <row r="55" spans="1:19" ht="12.75" hidden="1">
      <c r="A55" s="209" t="s">
        <v>132</v>
      </c>
      <c r="B55" s="210"/>
      <c r="C55" s="209"/>
      <c r="D55" s="194"/>
      <c r="E55" s="194"/>
      <c r="F55" s="194"/>
      <c r="G55" s="194"/>
      <c r="H55" s="194"/>
      <c r="I55" s="194"/>
      <c r="J55" s="194"/>
      <c r="K55" s="194"/>
      <c r="L55" s="194"/>
      <c r="M55" s="194"/>
      <c r="N55" s="194"/>
      <c r="O55" s="194"/>
      <c r="P55" s="194"/>
      <c r="Q55" s="194"/>
      <c r="R55" s="194"/>
      <c r="S55" s="194"/>
    </row>
    <row r="56" spans="1:19" ht="12.75" hidden="1">
      <c r="A56" s="209" t="s">
        <v>155</v>
      </c>
      <c r="B56" s="210"/>
      <c r="C56" s="209"/>
      <c r="D56" s="194"/>
      <c r="E56" s="194"/>
      <c r="F56" s="194"/>
      <c r="G56" s="194"/>
      <c r="H56" s="194"/>
      <c r="I56" s="194"/>
      <c r="J56" s="194"/>
      <c r="K56" s="194"/>
      <c r="L56" s="194"/>
      <c r="M56" s="194"/>
      <c r="N56" s="194"/>
      <c r="O56" s="194"/>
      <c r="P56" s="194"/>
      <c r="Q56" s="194"/>
      <c r="R56" s="194"/>
      <c r="S56" s="194"/>
    </row>
    <row r="57" spans="1:19" ht="12.75" hidden="1">
      <c r="A57" s="209" t="s">
        <v>156</v>
      </c>
      <c r="B57" s="210"/>
      <c r="C57" s="209"/>
      <c r="D57" s="194"/>
      <c r="E57" s="194"/>
      <c r="F57" s="194"/>
      <c r="G57" s="194"/>
      <c r="H57" s="194"/>
      <c r="I57" s="194"/>
      <c r="J57" s="194"/>
      <c r="K57" s="194"/>
      <c r="L57" s="194"/>
      <c r="M57" s="194"/>
      <c r="N57" s="194"/>
      <c r="O57" s="194"/>
      <c r="P57" s="194"/>
      <c r="Q57" s="194"/>
      <c r="R57" s="194"/>
      <c r="S57" s="194"/>
    </row>
    <row r="58" spans="1:19" ht="12.75" hidden="1">
      <c r="A58" s="209" t="s">
        <v>91</v>
      </c>
      <c r="B58" s="210"/>
      <c r="C58" s="209"/>
      <c r="D58" s="194"/>
      <c r="E58" s="194"/>
      <c r="F58" s="194"/>
      <c r="G58" s="194"/>
      <c r="H58" s="194"/>
      <c r="I58" s="194"/>
      <c r="J58" s="194"/>
      <c r="K58" s="194"/>
      <c r="L58" s="194"/>
      <c r="M58" s="194"/>
      <c r="N58" s="194"/>
      <c r="O58" s="194"/>
      <c r="P58" s="194"/>
      <c r="Q58" s="194"/>
      <c r="R58" s="194"/>
      <c r="S58" s="194"/>
    </row>
    <row r="59" spans="1:19" ht="12.75" hidden="1">
      <c r="A59" s="209" t="s">
        <v>92</v>
      </c>
      <c r="B59" s="210"/>
      <c r="C59" s="209"/>
      <c r="D59" s="194"/>
      <c r="E59" s="194"/>
      <c r="F59" s="194"/>
      <c r="G59" s="194"/>
      <c r="H59" s="194"/>
      <c r="I59" s="194"/>
      <c r="J59" s="194"/>
      <c r="K59" s="194"/>
      <c r="L59" s="194"/>
      <c r="M59" s="194"/>
      <c r="N59" s="194"/>
      <c r="O59" s="194"/>
      <c r="P59" s="194"/>
      <c r="Q59" s="194"/>
      <c r="R59" s="194"/>
      <c r="S59" s="194"/>
    </row>
    <row r="60" spans="1:19" ht="12.75" hidden="1">
      <c r="A60" s="209" t="s">
        <v>93</v>
      </c>
      <c r="B60" s="210"/>
      <c r="C60" s="209"/>
      <c r="D60" s="194"/>
      <c r="E60" s="194"/>
      <c r="F60" s="194"/>
      <c r="G60" s="194"/>
      <c r="H60" s="194"/>
      <c r="I60" s="194"/>
      <c r="J60" s="194"/>
      <c r="K60" s="194"/>
      <c r="L60" s="194"/>
      <c r="M60" s="194"/>
      <c r="N60" s="194"/>
      <c r="O60" s="194"/>
      <c r="P60" s="194"/>
      <c r="Q60" s="194"/>
      <c r="R60" s="194"/>
      <c r="S60" s="194"/>
    </row>
    <row r="61" spans="1:19" ht="12.75" hidden="1">
      <c r="A61" s="209" t="s">
        <v>94</v>
      </c>
      <c r="B61" s="210"/>
      <c r="C61" s="209"/>
      <c r="D61" s="194"/>
      <c r="E61" s="194"/>
      <c r="F61" s="194"/>
      <c r="G61" s="194"/>
      <c r="H61" s="194"/>
      <c r="I61" s="194"/>
      <c r="J61" s="194"/>
      <c r="K61" s="194"/>
      <c r="L61" s="194"/>
      <c r="M61" s="194"/>
      <c r="N61" s="194"/>
      <c r="O61" s="194"/>
      <c r="P61" s="194"/>
      <c r="Q61" s="194"/>
      <c r="R61" s="194"/>
      <c r="S61" s="194"/>
    </row>
    <row r="62" spans="1:19" ht="12.75" hidden="1">
      <c r="A62" s="209" t="s">
        <v>95</v>
      </c>
      <c r="B62" s="210"/>
      <c r="C62" s="209"/>
      <c r="D62" s="194"/>
      <c r="E62" s="194"/>
      <c r="F62" s="194"/>
      <c r="G62" s="194"/>
      <c r="H62" s="194"/>
      <c r="I62" s="194"/>
      <c r="J62" s="194"/>
      <c r="K62" s="194"/>
      <c r="L62" s="194"/>
      <c r="M62" s="194"/>
      <c r="N62" s="194"/>
      <c r="O62" s="194"/>
      <c r="P62" s="194"/>
      <c r="Q62" s="194"/>
      <c r="R62" s="194"/>
      <c r="S62" s="194"/>
    </row>
    <row r="63" spans="1:19" ht="12.75" hidden="1">
      <c r="A63" s="209" t="s">
        <v>96</v>
      </c>
      <c r="B63" s="210"/>
      <c r="C63" s="209"/>
      <c r="D63" s="194"/>
      <c r="E63" s="194"/>
      <c r="F63" s="194"/>
      <c r="G63" s="194"/>
      <c r="H63" s="194"/>
      <c r="I63" s="194"/>
      <c r="J63" s="194"/>
      <c r="K63" s="194"/>
      <c r="L63" s="194"/>
      <c r="M63" s="194"/>
      <c r="N63" s="194"/>
      <c r="O63" s="194"/>
      <c r="P63" s="194"/>
      <c r="Q63" s="194"/>
      <c r="R63" s="194"/>
      <c r="S63" s="194"/>
    </row>
    <row r="64" spans="1:19" ht="12.75" hidden="1">
      <c r="A64" s="209" t="s">
        <v>97</v>
      </c>
      <c r="B64" s="210"/>
      <c r="C64" s="209"/>
      <c r="D64" s="194"/>
      <c r="E64" s="194"/>
      <c r="F64" s="194"/>
      <c r="G64" s="194"/>
      <c r="H64" s="194"/>
      <c r="I64" s="194"/>
      <c r="J64" s="194"/>
      <c r="K64" s="194"/>
      <c r="L64" s="194"/>
      <c r="M64" s="194"/>
      <c r="N64" s="194"/>
      <c r="O64" s="194"/>
      <c r="P64" s="194"/>
      <c r="Q64" s="194"/>
      <c r="R64" s="194"/>
      <c r="S64" s="194"/>
    </row>
    <row r="65" spans="1:19" ht="12.75" hidden="1">
      <c r="A65" s="209" t="s">
        <v>98</v>
      </c>
      <c r="B65" s="210"/>
      <c r="C65" s="209"/>
      <c r="D65" s="194"/>
      <c r="E65" s="194"/>
      <c r="F65" s="194"/>
      <c r="G65" s="194"/>
      <c r="H65" s="194"/>
      <c r="I65" s="194"/>
      <c r="J65" s="194"/>
      <c r="K65" s="194"/>
      <c r="L65" s="194"/>
      <c r="M65" s="194"/>
      <c r="N65" s="194"/>
      <c r="O65" s="194"/>
      <c r="P65" s="194"/>
      <c r="Q65" s="194"/>
      <c r="R65" s="194"/>
      <c r="S65" s="194"/>
    </row>
    <row r="66" spans="1:19" ht="12.75" hidden="1">
      <c r="A66" s="209" t="s">
        <v>99</v>
      </c>
      <c r="B66" s="210"/>
      <c r="C66" s="209"/>
      <c r="D66" s="194"/>
      <c r="E66" s="194"/>
      <c r="F66" s="194"/>
      <c r="G66" s="194"/>
      <c r="H66" s="194"/>
      <c r="I66" s="194"/>
      <c r="J66" s="194"/>
      <c r="K66" s="194"/>
      <c r="L66" s="194"/>
      <c r="M66" s="194"/>
      <c r="N66" s="194"/>
      <c r="O66" s="194"/>
      <c r="P66" s="194"/>
      <c r="Q66" s="194"/>
      <c r="R66" s="194"/>
      <c r="S66" s="194"/>
    </row>
    <row r="67" spans="1:19" ht="12.75" hidden="1">
      <c r="A67" s="209" t="s">
        <v>133</v>
      </c>
      <c r="B67" s="210"/>
      <c r="C67" s="209"/>
      <c r="D67" s="194"/>
      <c r="E67" s="194"/>
      <c r="F67" s="194"/>
      <c r="G67" s="194"/>
      <c r="H67" s="194"/>
      <c r="I67" s="194"/>
      <c r="J67" s="194"/>
      <c r="K67" s="194"/>
      <c r="L67" s="194"/>
      <c r="M67" s="194"/>
      <c r="N67" s="194"/>
      <c r="O67" s="194"/>
      <c r="P67" s="194"/>
      <c r="Q67" s="194"/>
      <c r="R67" s="194"/>
      <c r="S67" s="194"/>
    </row>
    <row r="68" spans="1:19" ht="12.75" hidden="1">
      <c r="A68" s="209" t="s">
        <v>134</v>
      </c>
      <c r="B68" s="210"/>
      <c r="C68" s="209"/>
      <c r="D68" s="194"/>
      <c r="E68" s="194"/>
      <c r="F68" s="194"/>
      <c r="G68" s="194"/>
      <c r="H68" s="194"/>
      <c r="I68" s="194"/>
      <c r="J68" s="194"/>
      <c r="K68" s="194"/>
      <c r="L68" s="194"/>
      <c r="M68" s="194"/>
      <c r="N68" s="194"/>
      <c r="O68" s="194"/>
      <c r="P68" s="194"/>
      <c r="Q68" s="194"/>
      <c r="R68" s="194"/>
      <c r="S68" s="194"/>
    </row>
    <row r="69" spans="1:19" ht="12.75" hidden="1">
      <c r="A69" s="209" t="s">
        <v>135</v>
      </c>
      <c r="B69" s="210"/>
      <c r="C69" s="209"/>
      <c r="D69" s="194"/>
      <c r="E69" s="194"/>
      <c r="F69" s="194"/>
      <c r="G69" s="194"/>
      <c r="H69" s="194"/>
      <c r="I69" s="194"/>
      <c r="J69" s="194"/>
      <c r="K69" s="194"/>
      <c r="L69" s="194"/>
      <c r="M69" s="194"/>
      <c r="N69" s="194"/>
      <c r="O69" s="194"/>
      <c r="P69" s="194"/>
      <c r="Q69" s="194"/>
      <c r="R69" s="194"/>
      <c r="S69" s="194"/>
    </row>
    <row r="70" spans="1:19" ht="12.75" hidden="1">
      <c r="A70" s="209" t="s">
        <v>136</v>
      </c>
      <c r="B70" s="210"/>
      <c r="C70" s="209"/>
      <c r="D70" s="194"/>
      <c r="E70" s="194"/>
      <c r="F70" s="194"/>
      <c r="G70" s="194"/>
      <c r="H70" s="194"/>
      <c r="I70" s="194"/>
      <c r="J70" s="194"/>
      <c r="K70" s="194"/>
      <c r="L70" s="194"/>
      <c r="M70" s="194"/>
      <c r="N70" s="194"/>
      <c r="O70" s="194"/>
      <c r="P70" s="194"/>
      <c r="Q70" s="194"/>
      <c r="R70" s="194"/>
      <c r="S70" s="194"/>
    </row>
    <row r="71" spans="1:19" ht="12.75" hidden="1">
      <c r="A71" s="209" t="s">
        <v>137</v>
      </c>
      <c r="B71" s="210"/>
      <c r="C71" s="209"/>
      <c r="D71" s="194"/>
      <c r="E71" s="194"/>
      <c r="F71" s="194"/>
      <c r="G71" s="194"/>
      <c r="H71" s="194"/>
      <c r="I71" s="194"/>
      <c r="J71" s="194"/>
      <c r="K71" s="194"/>
      <c r="L71" s="194"/>
      <c r="M71" s="194"/>
      <c r="N71" s="194"/>
      <c r="O71" s="194"/>
      <c r="P71" s="194"/>
      <c r="Q71" s="194"/>
      <c r="R71" s="194"/>
      <c r="S71" s="194"/>
    </row>
    <row r="72" spans="1:19" ht="12.75" hidden="1">
      <c r="A72" s="209" t="s">
        <v>138</v>
      </c>
      <c r="B72" s="210"/>
      <c r="C72" s="209"/>
      <c r="D72" s="194"/>
      <c r="E72" s="194"/>
      <c r="F72" s="194"/>
      <c r="G72" s="194"/>
      <c r="H72" s="194"/>
      <c r="I72" s="194"/>
      <c r="J72" s="194"/>
      <c r="K72" s="194"/>
      <c r="L72" s="194"/>
      <c r="M72" s="194"/>
      <c r="N72" s="194"/>
      <c r="O72" s="194"/>
      <c r="P72" s="194"/>
      <c r="Q72" s="194"/>
      <c r="R72" s="194"/>
      <c r="S72" s="194"/>
    </row>
    <row r="73" spans="1:19" ht="12.75" hidden="1">
      <c r="A73" s="209" t="s">
        <v>100</v>
      </c>
      <c r="B73" s="210"/>
      <c r="C73" s="209"/>
      <c r="D73" s="194"/>
      <c r="E73" s="194"/>
      <c r="F73" s="194"/>
      <c r="G73" s="194"/>
      <c r="H73" s="194"/>
      <c r="I73" s="194"/>
      <c r="J73" s="194"/>
      <c r="K73" s="194"/>
      <c r="L73" s="194"/>
      <c r="M73" s="194"/>
      <c r="N73" s="194"/>
      <c r="O73" s="194"/>
      <c r="P73" s="194"/>
      <c r="Q73" s="194"/>
      <c r="R73" s="194"/>
      <c r="S73" s="194"/>
    </row>
    <row r="74" spans="1:19" ht="12.75" hidden="1">
      <c r="A74" s="209" t="s">
        <v>102</v>
      </c>
      <c r="B74" s="210"/>
      <c r="C74" s="209"/>
      <c r="D74" s="194"/>
      <c r="E74" s="194"/>
      <c r="F74" s="194"/>
      <c r="G74" s="194"/>
      <c r="H74" s="194"/>
      <c r="I74" s="194"/>
      <c r="J74" s="194"/>
      <c r="K74" s="194"/>
      <c r="L74" s="194"/>
      <c r="M74" s="194"/>
      <c r="N74" s="194"/>
      <c r="O74" s="194"/>
      <c r="P74" s="194"/>
      <c r="Q74" s="194"/>
      <c r="R74" s="194"/>
      <c r="S74" s="194"/>
    </row>
    <row r="75" spans="1:19" ht="12.75" hidden="1">
      <c r="A75" s="209" t="s">
        <v>140</v>
      </c>
      <c r="B75" s="210"/>
      <c r="C75" s="209"/>
      <c r="D75" s="194"/>
      <c r="E75" s="194"/>
      <c r="F75" s="194"/>
      <c r="G75" s="194"/>
      <c r="H75" s="194"/>
      <c r="I75" s="194"/>
      <c r="J75" s="194"/>
      <c r="K75" s="194"/>
      <c r="L75" s="194"/>
      <c r="M75" s="194"/>
      <c r="N75" s="194"/>
      <c r="O75" s="194"/>
      <c r="P75" s="194"/>
      <c r="Q75" s="194"/>
      <c r="R75" s="194"/>
      <c r="S75" s="194"/>
    </row>
    <row r="76" spans="1:19" ht="12.75" hidden="1">
      <c r="A76" s="209" t="s">
        <v>127</v>
      </c>
      <c r="B76" s="210"/>
      <c r="C76" s="209"/>
      <c r="D76" s="194"/>
      <c r="E76" s="194"/>
      <c r="F76" s="194"/>
      <c r="G76" s="194"/>
      <c r="H76" s="194"/>
      <c r="I76" s="194"/>
      <c r="J76" s="194"/>
      <c r="K76" s="194"/>
      <c r="L76" s="194"/>
      <c r="M76" s="194"/>
      <c r="N76" s="194"/>
      <c r="O76" s="194"/>
      <c r="P76" s="194"/>
      <c r="Q76" s="194"/>
      <c r="R76" s="194"/>
      <c r="S76" s="194"/>
    </row>
    <row r="77" spans="1:19" ht="12.75" hidden="1">
      <c r="A77" s="209" t="s">
        <v>105</v>
      </c>
      <c r="B77" s="210"/>
      <c r="C77" s="209"/>
      <c r="D77" s="194"/>
      <c r="E77" s="194"/>
      <c r="F77" s="194"/>
      <c r="G77" s="194"/>
      <c r="H77" s="194"/>
      <c r="I77" s="194"/>
      <c r="J77" s="194"/>
      <c r="K77" s="194"/>
      <c r="L77" s="194"/>
      <c r="M77" s="194"/>
      <c r="N77" s="194"/>
      <c r="O77" s="194"/>
      <c r="P77" s="194"/>
      <c r="Q77" s="194"/>
      <c r="R77" s="194"/>
      <c r="S77" s="194"/>
    </row>
    <row r="78" spans="1:19" ht="12.75" hidden="1">
      <c r="A78" s="209" t="s">
        <v>106</v>
      </c>
      <c r="B78" s="210"/>
      <c r="C78" s="209"/>
      <c r="D78" s="194"/>
      <c r="E78" s="194"/>
      <c r="F78" s="194"/>
      <c r="G78" s="194"/>
      <c r="H78" s="194"/>
      <c r="I78" s="194"/>
      <c r="J78" s="194"/>
      <c r="K78" s="194"/>
      <c r="L78" s="194"/>
      <c r="M78" s="194"/>
      <c r="N78" s="194"/>
      <c r="O78" s="194"/>
      <c r="P78" s="194"/>
      <c r="Q78" s="194"/>
      <c r="R78" s="194"/>
      <c r="S78" s="194"/>
    </row>
    <row r="79" spans="1:19" ht="51">
      <c r="A79" s="206" t="s">
        <v>290</v>
      </c>
      <c r="B79" s="212" t="s">
        <v>291</v>
      </c>
      <c r="C79" s="224">
        <v>1</v>
      </c>
      <c r="D79" s="224">
        <v>0</v>
      </c>
      <c r="E79" s="224">
        <v>0</v>
      </c>
      <c r="F79" s="224">
        <v>0</v>
      </c>
      <c r="G79" s="224">
        <v>0</v>
      </c>
      <c r="H79" s="224">
        <v>0</v>
      </c>
      <c r="I79" s="224">
        <v>0</v>
      </c>
      <c r="J79" s="224">
        <v>0</v>
      </c>
      <c r="K79" s="224">
        <v>0</v>
      </c>
      <c r="L79" s="224">
        <v>0</v>
      </c>
      <c r="M79" s="224">
        <v>0</v>
      </c>
      <c r="N79" s="224">
        <v>0</v>
      </c>
      <c r="O79" s="224">
        <v>1</v>
      </c>
      <c r="P79" s="224">
        <f aca="true" t="shared" si="12" ref="P79:P85">SUM(D79:F79)</f>
        <v>0</v>
      </c>
      <c r="Q79" s="224">
        <f aca="true" t="shared" si="13" ref="Q79:Q85">SUM(G79:I79)</f>
        <v>0</v>
      </c>
      <c r="R79" s="224">
        <f aca="true" t="shared" si="14" ref="R79:R85">SUM(J79:L79)</f>
        <v>0</v>
      </c>
      <c r="S79" s="224">
        <f aca="true" t="shared" si="15" ref="S79:S85">SUM(M79:O79)</f>
        <v>1</v>
      </c>
    </row>
    <row r="80" spans="1:19" ht="12.75">
      <c r="A80" s="207" t="s">
        <v>88</v>
      </c>
      <c r="B80" s="208" t="s">
        <v>288</v>
      </c>
      <c r="C80" s="308">
        <v>12</v>
      </c>
      <c r="D80" s="308">
        <v>1</v>
      </c>
      <c r="E80" s="308">
        <v>1</v>
      </c>
      <c r="F80" s="308">
        <v>1</v>
      </c>
      <c r="G80" s="308">
        <v>1</v>
      </c>
      <c r="H80" s="308">
        <v>1</v>
      </c>
      <c r="I80" s="308">
        <v>1</v>
      </c>
      <c r="J80" s="308">
        <v>1</v>
      </c>
      <c r="K80" s="308">
        <v>1</v>
      </c>
      <c r="L80" s="308">
        <v>1</v>
      </c>
      <c r="M80" s="308">
        <v>1</v>
      </c>
      <c r="N80" s="308">
        <v>1</v>
      </c>
      <c r="O80" s="308">
        <v>1</v>
      </c>
      <c r="P80" s="308">
        <f t="shared" si="12"/>
        <v>3</v>
      </c>
      <c r="Q80" s="308">
        <f t="shared" si="13"/>
        <v>3</v>
      </c>
      <c r="R80" s="308">
        <f t="shared" si="14"/>
        <v>3</v>
      </c>
      <c r="S80" s="308">
        <f t="shared" si="15"/>
        <v>3</v>
      </c>
    </row>
    <row r="81" spans="1:19" ht="25.5">
      <c r="A81" s="207" t="s">
        <v>87</v>
      </c>
      <c r="B81" s="208" t="s">
        <v>289</v>
      </c>
      <c r="C81" s="308">
        <v>12</v>
      </c>
      <c r="D81" s="308">
        <v>1</v>
      </c>
      <c r="E81" s="308">
        <v>1</v>
      </c>
      <c r="F81" s="308">
        <v>1</v>
      </c>
      <c r="G81" s="308">
        <v>1</v>
      </c>
      <c r="H81" s="308">
        <v>1</v>
      </c>
      <c r="I81" s="308">
        <v>1</v>
      </c>
      <c r="J81" s="308">
        <v>1</v>
      </c>
      <c r="K81" s="308">
        <v>1</v>
      </c>
      <c r="L81" s="308">
        <v>1</v>
      </c>
      <c r="M81" s="308">
        <v>1</v>
      </c>
      <c r="N81" s="308">
        <v>1</v>
      </c>
      <c r="O81" s="308">
        <v>1</v>
      </c>
      <c r="P81" s="308">
        <f>SUM(D81:F81)</f>
        <v>3</v>
      </c>
      <c r="Q81" s="308">
        <f t="shared" si="13"/>
        <v>3</v>
      </c>
      <c r="R81" s="308">
        <f t="shared" si="14"/>
        <v>3</v>
      </c>
      <c r="S81" s="308">
        <f t="shared" si="15"/>
        <v>3</v>
      </c>
    </row>
    <row r="82" spans="1:19" ht="12.75">
      <c r="A82" s="207" t="s">
        <v>91</v>
      </c>
      <c r="B82" s="208" t="s">
        <v>76</v>
      </c>
      <c r="C82" s="308">
        <v>4</v>
      </c>
      <c r="D82" s="308"/>
      <c r="E82" s="308">
        <v>1</v>
      </c>
      <c r="F82" s="308"/>
      <c r="G82" s="308">
        <v>1</v>
      </c>
      <c r="H82" s="308"/>
      <c r="I82" s="308"/>
      <c r="J82" s="308"/>
      <c r="K82" s="308">
        <v>1</v>
      </c>
      <c r="L82" s="308"/>
      <c r="M82" s="308"/>
      <c r="N82" s="308"/>
      <c r="O82" s="308">
        <v>1</v>
      </c>
      <c r="P82" s="308">
        <f>SUM(D82:F82)</f>
        <v>1</v>
      </c>
      <c r="Q82" s="308">
        <f t="shared" si="13"/>
        <v>1</v>
      </c>
      <c r="R82" s="308">
        <f t="shared" si="14"/>
        <v>1</v>
      </c>
      <c r="S82" s="308">
        <f t="shared" si="15"/>
        <v>1</v>
      </c>
    </row>
    <row r="83" spans="1:19" ht="12.75">
      <c r="A83" s="207" t="s">
        <v>96</v>
      </c>
      <c r="B83" s="208" t="s">
        <v>76</v>
      </c>
      <c r="C83" s="308">
        <v>4</v>
      </c>
      <c r="D83" s="308"/>
      <c r="E83" s="308"/>
      <c r="F83" s="308"/>
      <c r="G83" s="308">
        <v>1</v>
      </c>
      <c r="H83" s="308"/>
      <c r="I83" s="308"/>
      <c r="J83" s="308">
        <v>1</v>
      </c>
      <c r="K83" s="308"/>
      <c r="L83" s="308"/>
      <c r="M83" s="308">
        <v>1</v>
      </c>
      <c r="N83" s="308"/>
      <c r="O83" s="308">
        <v>1</v>
      </c>
      <c r="P83" s="308">
        <f>SUM(D83:F83)</f>
        <v>0</v>
      </c>
      <c r="Q83" s="308">
        <f t="shared" si="13"/>
        <v>1</v>
      </c>
      <c r="R83" s="308">
        <f t="shared" si="14"/>
        <v>1</v>
      </c>
      <c r="S83" s="308">
        <f t="shared" si="15"/>
        <v>2</v>
      </c>
    </row>
    <row r="84" spans="1:19" ht="12.75">
      <c r="A84" s="207" t="s">
        <v>99</v>
      </c>
      <c r="B84" s="208" t="s">
        <v>76</v>
      </c>
      <c r="C84" s="308">
        <v>4</v>
      </c>
      <c r="D84" s="308"/>
      <c r="E84" s="308"/>
      <c r="F84" s="308"/>
      <c r="G84" s="308">
        <v>1</v>
      </c>
      <c r="H84" s="308"/>
      <c r="I84" s="308"/>
      <c r="J84" s="308">
        <v>1</v>
      </c>
      <c r="K84" s="308"/>
      <c r="L84" s="308"/>
      <c r="M84" s="308">
        <v>1</v>
      </c>
      <c r="N84" s="308"/>
      <c r="O84" s="308">
        <v>1</v>
      </c>
      <c r="P84" s="308">
        <f>SUM(D84:F84)</f>
        <v>0</v>
      </c>
      <c r="Q84" s="308">
        <f t="shared" si="13"/>
        <v>1</v>
      </c>
      <c r="R84" s="308">
        <f t="shared" si="14"/>
        <v>1</v>
      </c>
      <c r="S84" s="308">
        <f t="shared" si="15"/>
        <v>2</v>
      </c>
    </row>
    <row r="85" spans="1:19" ht="25.5">
      <c r="A85" s="207" t="s">
        <v>286</v>
      </c>
      <c r="B85" s="208" t="s">
        <v>287</v>
      </c>
      <c r="C85" s="223">
        <v>1</v>
      </c>
      <c r="D85" s="223"/>
      <c r="E85" s="223"/>
      <c r="F85" s="223"/>
      <c r="G85" s="223"/>
      <c r="H85" s="223"/>
      <c r="I85" s="223">
        <v>0.5</v>
      </c>
      <c r="J85" s="223"/>
      <c r="K85" s="223"/>
      <c r="L85" s="223"/>
      <c r="M85" s="223"/>
      <c r="N85" s="223"/>
      <c r="O85" s="223">
        <v>0.5</v>
      </c>
      <c r="P85" s="224">
        <f t="shared" si="12"/>
        <v>0</v>
      </c>
      <c r="Q85" s="223">
        <f t="shared" si="13"/>
        <v>0.5</v>
      </c>
      <c r="R85" s="223">
        <f t="shared" si="14"/>
        <v>0</v>
      </c>
      <c r="S85" s="223">
        <f t="shared" si="15"/>
        <v>0.5</v>
      </c>
    </row>
    <row r="86" spans="1:19" ht="12.75">
      <c r="A86" s="207" t="s">
        <v>276</v>
      </c>
      <c r="B86" s="208" t="s">
        <v>277</v>
      </c>
      <c r="C86" s="308">
        <v>1</v>
      </c>
      <c r="D86" s="308"/>
      <c r="E86" s="308"/>
      <c r="F86" s="308"/>
      <c r="G86" s="308"/>
      <c r="H86" s="308"/>
      <c r="I86" s="308"/>
      <c r="J86" s="308"/>
      <c r="K86" s="308"/>
      <c r="L86" s="308"/>
      <c r="M86" s="308"/>
      <c r="N86" s="308"/>
      <c r="O86" s="308">
        <v>1</v>
      </c>
      <c r="P86" s="310">
        <f aca="true" t="shared" si="16" ref="P86:P91">SUM(D86:F86)</f>
        <v>0</v>
      </c>
      <c r="Q86" s="308">
        <f aca="true" t="shared" si="17" ref="Q86:Q91">SUM(G86:I86)</f>
        <v>0</v>
      </c>
      <c r="R86" s="308">
        <f aca="true" t="shared" si="18" ref="R86:R91">SUM(J86:L86)</f>
        <v>0</v>
      </c>
      <c r="S86" s="308">
        <f aca="true" t="shared" si="19" ref="S86:S91">SUM(M86:O86)</f>
        <v>1</v>
      </c>
    </row>
    <row r="87" spans="1:19" ht="12.75">
      <c r="A87" s="207" t="s">
        <v>280</v>
      </c>
      <c r="B87" s="208" t="s">
        <v>281</v>
      </c>
      <c r="C87" s="308">
        <v>2</v>
      </c>
      <c r="D87" s="308"/>
      <c r="E87" s="308">
        <v>1</v>
      </c>
      <c r="F87" s="308"/>
      <c r="G87" s="308"/>
      <c r="H87" s="308"/>
      <c r="I87" s="308"/>
      <c r="J87" s="308"/>
      <c r="K87" s="308"/>
      <c r="L87" s="308"/>
      <c r="M87" s="308"/>
      <c r="N87" s="308"/>
      <c r="O87" s="308">
        <v>1</v>
      </c>
      <c r="P87" s="310">
        <f t="shared" si="16"/>
        <v>1</v>
      </c>
      <c r="Q87" s="308">
        <f t="shared" si="17"/>
        <v>0</v>
      </c>
      <c r="R87" s="308">
        <f t="shared" si="18"/>
        <v>0</v>
      </c>
      <c r="S87" s="308">
        <f t="shared" si="19"/>
        <v>1</v>
      </c>
    </row>
    <row r="88" spans="1:19" ht="25.5">
      <c r="A88" s="207" t="s">
        <v>282</v>
      </c>
      <c r="B88" s="208" t="s">
        <v>283</v>
      </c>
      <c r="C88" s="223">
        <v>1</v>
      </c>
      <c r="D88" s="223"/>
      <c r="E88" s="223"/>
      <c r="F88" s="223"/>
      <c r="G88" s="223"/>
      <c r="H88" s="223"/>
      <c r="I88" s="223"/>
      <c r="J88" s="223"/>
      <c r="K88" s="223"/>
      <c r="L88" s="223"/>
      <c r="M88" s="223"/>
      <c r="N88" s="223"/>
      <c r="O88" s="223">
        <v>1</v>
      </c>
      <c r="P88" s="224">
        <f t="shared" si="16"/>
        <v>0</v>
      </c>
      <c r="Q88" s="223">
        <f t="shared" si="17"/>
        <v>0</v>
      </c>
      <c r="R88" s="223">
        <f t="shared" si="18"/>
        <v>0</v>
      </c>
      <c r="S88" s="223">
        <f t="shared" si="19"/>
        <v>1</v>
      </c>
    </row>
    <row r="89" spans="1:19" ht="25.5">
      <c r="A89" s="207" t="s">
        <v>278</v>
      </c>
      <c r="B89" s="208" t="s">
        <v>279</v>
      </c>
      <c r="C89" s="308">
        <v>10</v>
      </c>
      <c r="D89" s="308"/>
      <c r="E89" s="308"/>
      <c r="F89" s="308"/>
      <c r="G89" s="308"/>
      <c r="H89" s="308"/>
      <c r="I89" s="308">
        <v>10</v>
      </c>
      <c r="J89" s="308"/>
      <c r="K89" s="308"/>
      <c r="L89" s="308"/>
      <c r="M89" s="308"/>
      <c r="N89" s="308"/>
      <c r="O89" s="308"/>
      <c r="P89" s="314">
        <f t="shared" si="16"/>
        <v>0</v>
      </c>
      <c r="Q89" s="308">
        <f t="shared" si="17"/>
        <v>10</v>
      </c>
      <c r="R89" s="308">
        <f t="shared" si="18"/>
        <v>0</v>
      </c>
      <c r="S89" s="308">
        <f t="shared" si="19"/>
        <v>0</v>
      </c>
    </row>
    <row r="90" spans="1:19" ht="12.75">
      <c r="A90" s="207" t="s">
        <v>141</v>
      </c>
      <c r="B90" s="208" t="s">
        <v>284</v>
      </c>
      <c r="C90" s="223">
        <v>1</v>
      </c>
      <c r="D90" s="223">
        <v>0</v>
      </c>
      <c r="E90" s="223">
        <v>0</v>
      </c>
      <c r="F90" s="223">
        <v>0</v>
      </c>
      <c r="G90" s="223">
        <v>0</v>
      </c>
      <c r="H90" s="223">
        <v>0</v>
      </c>
      <c r="I90" s="223">
        <v>0</v>
      </c>
      <c r="J90" s="223">
        <v>0</v>
      </c>
      <c r="K90" s="223">
        <v>0</v>
      </c>
      <c r="L90" s="223">
        <v>0</v>
      </c>
      <c r="M90" s="223">
        <v>0</v>
      </c>
      <c r="N90" s="223">
        <v>0</v>
      </c>
      <c r="O90" s="223">
        <v>1</v>
      </c>
      <c r="P90" s="309">
        <f t="shared" si="16"/>
        <v>0</v>
      </c>
      <c r="Q90" s="223">
        <f t="shared" si="17"/>
        <v>0</v>
      </c>
      <c r="R90" s="223">
        <f t="shared" si="18"/>
        <v>0</v>
      </c>
      <c r="S90" s="223">
        <f t="shared" si="19"/>
        <v>1</v>
      </c>
    </row>
    <row r="91" spans="1:19" ht="12.75">
      <c r="A91" s="207" t="s">
        <v>285</v>
      </c>
      <c r="B91" s="208" t="s">
        <v>80</v>
      </c>
      <c r="C91" s="308">
        <v>1</v>
      </c>
      <c r="D91" s="308"/>
      <c r="E91" s="308"/>
      <c r="F91" s="308"/>
      <c r="G91" s="308"/>
      <c r="H91" s="308"/>
      <c r="I91" s="308"/>
      <c r="J91" s="308"/>
      <c r="K91" s="308"/>
      <c r="L91" s="308"/>
      <c r="M91" s="308"/>
      <c r="N91" s="308"/>
      <c r="O91" s="308">
        <v>1</v>
      </c>
      <c r="P91" s="308">
        <f t="shared" si="16"/>
        <v>0</v>
      </c>
      <c r="Q91" s="308">
        <f t="shared" si="17"/>
        <v>0</v>
      </c>
      <c r="R91" s="308">
        <f t="shared" si="18"/>
        <v>0</v>
      </c>
      <c r="S91" s="308">
        <f t="shared" si="19"/>
        <v>1</v>
      </c>
    </row>
    <row r="93" spans="1:19" ht="15">
      <c r="A93" s="217" t="s">
        <v>213</v>
      </c>
      <c r="B93" s="218"/>
      <c r="C93" s="218"/>
      <c r="D93" s="218"/>
      <c r="E93" s="218"/>
      <c r="F93" s="218"/>
      <c r="G93" s="218"/>
      <c r="H93" s="218"/>
      <c r="I93" s="218"/>
      <c r="J93" s="218"/>
      <c r="K93" s="218"/>
      <c r="L93" s="218"/>
      <c r="M93" s="218"/>
      <c r="N93" s="218"/>
      <c r="O93" s="218"/>
      <c r="P93" s="218"/>
      <c r="Q93" s="218"/>
      <c r="R93" s="218"/>
      <c r="S93" s="218"/>
    </row>
    <row r="94" spans="1:19" ht="12.75">
      <c r="A94" s="192" t="s">
        <v>64</v>
      </c>
      <c r="B94" s="193" t="s">
        <v>151</v>
      </c>
      <c r="C94" s="192" t="s">
        <v>152</v>
      </c>
      <c r="D94" s="194"/>
      <c r="E94" s="194"/>
      <c r="F94" s="194"/>
      <c r="G94" s="194"/>
      <c r="H94" s="194"/>
      <c r="I94" s="194"/>
      <c r="J94" s="194"/>
      <c r="K94" s="194"/>
      <c r="L94" s="194"/>
      <c r="M94" s="194"/>
      <c r="N94" s="194"/>
      <c r="O94" s="194"/>
      <c r="P94" s="192" t="s">
        <v>215</v>
      </c>
      <c r="Q94" s="192" t="s">
        <v>216</v>
      </c>
      <c r="R94" s="192" t="s">
        <v>217</v>
      </c>
      <c r="S94" s="192" t="s">
        <v>218</v>
      </c>
    </row>
    <row r="95" spans="1:19" ht="12.75" hidden="1">
      <c r="A95" s="209" t="s">
        <v>128</v>
      </c>
      <c r="B95" s="210"/>
      <c r="C95" s="209"/>
      <c r="D95" s="194"/>
      <c r="E95" s="194"/>
      <c r="F95" s="194"/>
      <c r="G95" s="194"/>
      <c r="H95" s="194"/>
      <c r="I95" s="194"/>
      <c r="J95" s="194"/>
      <c r="K95" s="194"/>
      <c r="L95" s="194"/>
      <c r="M95" s="194"/>
      <c r="N95" s="194"/>
      <c r="O95" s="194"/>
      <c r="P95" s="194"/>
      <c r="Q95" s="194"/>
      <c r="R95" s="194"/>
      <c r="S95" s="194"/>
    </row>
    <row r="96" spans="1:19" ht="12.75" hidden="1">
      <c r="A96" s="209" t="s">
        <v>130</v>
      </c>
      <c r="B96" s="210"/>
      <c r="C96" s="209"/>
      <c r="D96" s="194"/>
      <c r="E96" s="194"/>
      <c r="F96" s="194"/>
      <c r="G96" s="194"/>
      <c r="H96" s="194"/>
      <c r="I96" s="194"/>
      <c r="J96" s="194"/>
      <c r="K96" s="194"/>
      <c r="L96" s="194"/>
      <c r="M96" s="194"/>
      <c r="N96" s="194"/>
      <c r="O96" s="194"/>
      <c r="P96" s="194"/>
      <c r="Q96" s="194"/>
      <c r="R96" s="194"/>
      <c r="S96" s="194"/>
    </row>
    <row r="97" spans="1:19" ht="12.75" hidden="1">
      <c r="A97" s="209" t="s">
        <v>131</v>
      </c>
      <c r="B97" s="210"/>
      <c r="C97" s="209"/>
      <c r="D97" s="194"/>
      <c r="E97" s="194"/>
      <c r="F97" s="194"/>
      <c r="G97" s="194"/>
      <c r="H97" s="194"/>
      <c r="I97" s="194"/>
      <c r="J97" s="194"/>
      <c r="K97" s="194"/>
      <c r="L97" s="194"/>
      <c r="M97" s="194"/>
      <c r="N97" s="194"/>
      <c r="O97" s="194"/>
      <c r="P97" s="194"/>
      <c r="Q97" s="194"/>
      <c r="R97" s="194"/>
      <c r="S97" s="194"/>
    </row>
    <row r="98" spans="1:19" ht="12.75">
      <c r="A98" s="206" t="str">
        <f>+'Metas por Proyecto'!C342</f>
        <v>Informe avance metas SISMEG</v>
      </c>
      <c r="B98" s="196" t="str">
        <f>+'Metas por Proyecto'!D342</f>
        <v>Informe</v>
      </c>
      <c r="C98" s="196">
        <f>+'Metas por Proyecto'!E342</f>
        <v>4</v>
      </c>
      <c r="D98" s="310">
        <v>1</v>
      </c>
      <c r="E98" s="310"/>
      <c r="F98" s="310"/>
      <c r="G98" s="310">
        <v>1</v>
      </c>
      <c r="H98" s="310"/>
      <c r="I98" s="310"/>
      <c r="J98" s="310">
        <v>1</v>
      </c>
      <c r="K98" s="310"/>
      <c r="L98" s="310"/>
      <c r="M98" s="310">
        <v>1</v>
      </c>
      <c r="N98" s="310"/>
      <c r="O98" s="310"/>
      <c r="P98" s="200">
        <f aca="true" t="shared" si="20" ref="P98:P103">SUM(D98:F98)</f>
        <v>1</v>
      </c>
      <c r="Q98" s="200">
        <f aca="true" t="shared" si="21" ref="Q98:Q103">SUM(G98:I98)</f>
        <v>1</v>
      </c>
      <c r="R98" s="200">
        <f aca="true" t="shared" si="22" ref="R98:R103">SUM(J98:L98)</f>
        <v>1</v>
      </c>
      <c r="S98" s="200">
        <f aca="true" t="shared" si="23" ref="S98:S103">SUM(M98:O98)</f>
        <v>1</v>
      </c>
    </row>
    <row r="99" spans="1:19" ht="12.75">
      <c r="A99" s="207" t="str">
        <f>+'Metas por Proyecto'!C345</f>
        <v>Trámites presupuestales (vigencias futuras, traslados)</v>
      </c>
      <c r="B99" s="208" t="str">
        <f>+'Metas por Proyecto'!D345</f>
        <v>Trámite</v>
      </c>
      <c r="C99" s="208">
        <f>+'Metas por Proyecto'!E345</f>
        <v>37</v>
      </c>
      <c r="D99" s="308">
        <v>5</v>
      </c>
      <c r="E99" s="308">
        <v>1</v>
      </c>
      <c r="F99" s="308"/>
      <c r="G99" s="308">
        <v>6</v>
      </c>
      <c r="H99" s="308">
        <v>6</v>
      </c>
      <c r="I99" s="308">
        <v>3</v>
      </c>
      <c r="J99" s="308">
        <v>6</v>
      </c>
      <c r="K99" s="308">
        <v>2</v>
      </c>
      <c r="L99" s="308">
        <v>6</v>
      </c>
      <c r="M99" s="308">
        <v>2</v>
      </c>
      <c r="N99" s="308"/>
      <c r="O99" s="308"/>
      <c r="P99" s="200">
        <f t="shared" si="20"/>
        <v>6</v>
      </c>
      <c r="Q99" s="200">
        <f t="shared" si="21"/>
        <v>15</v>
      </c>
      <c r="R99" s="200">
        <f t="shared" si="22"/>
        <v>14</v>
      </c>
      <c r="S99" s="200">
        <f t="shared" si="23"/>
        <v>2</v>
      </c>
    </row>
    <row r="100" spans="1:19" ht="12.75">
      <c r="A100" s="207" t="str">
        <f>+'Metas por Proyecto'!C347</f>
        <v>Formulación de la Planeación Estratégica de la Agencia</v>
      </c>
      <c r="B100" s="208" t="str">
        <f>+'Metas por Proyecto'!D347</f>
        <v>Documento</v>
      </c>
      <c r="C100" s="208">
        <f>+'Metas por Proyecto'!E347</f>
        <v>1</v>
      </c>
      <c r="D100" s="308"/>
      <c r="E100" s="308"/>
      <c r="F100" s="308"/>
      <c r="G100" s="308"/>
      <c r="H100" s="308"/>
      <c r="I100" s="308">
        <v>1</v>
      </c>
      <c r="J100" s="308"/>
      <c r="K100" s="308"/>
      <c r="L100" s="308"/>
      <c r="M100" s="308"/>
      <c r="N100" s="308"/>
      <c r="O100" s="308"/>
      <c r="P100" s="200">
        <f t="shared" si="20"/>
        <v>0</v>
      </c>
      <c r="Q100" s="200">
        <f t="shared" si="21"/>
        <v>1</v>
      </c>
      <c r="R100" s="200">
        <f t="shared" si="22"/>
        <v>0</v>
      </c>
      <c r="S100" s="200">
        <f t="shared" si="23"/>
        <v>0</v>
      </c>
    </row>
    <row r="101" spans="1:19" ht="38.25">
      <c r="A101" s="207" t="str">
        <f>+'Metas por Proyecto'!C348</f>
        <v>Elaboración Manual de interventorias (en conjunto con Oficina de Control Interno y las Vicepresidencias de Gestión Contractual y Ejecutiva)</v>
      </c>
      <c r="B101" s="208" t="str">
        <f>+'Metas por Proyecto'!D348</f>
        <v>Documento</v>
      </c>
      <c r="C101" s="208">
        <f>+'Metas por Proyecto'!E348</f>
        <v>1</v>
      </c>
      <c r="D101" s="308"/>
      <c r="E101" s="308"/>
      <c r="F101" s="308"/>
      <c r="G101" s="308"/>
      <c r="H101" s="308"/>
      <c r="I101" s="308"/>
      <c r="J101" s="308"/>
      <c r="K101" s="308"/>
      <c r="L101" s="308"/>
      <c r="M101" s="308"/>
      <c r="N101" s="308"/>
      <c r="O101" s="308">
        <v>1</v>
      </c>
      <c r="P101" s="200">
        <f t="shared" si="20"/>
        <v>0</v>
      </c>
      <c r="Q101" s="200">
        <f t="shared" si="21"/>
        <v>0</v>
      </c>
      <c r="R101" s="200">
        <f t="shared" si="22"/>
        <v>0</v>
      </c>
      <c r="S101" s="200">
        <f t="shared" si="23"/>
        <v>1</v>
      </c>
    </row>
    <row r="102" spans="1:19" ht="12.75">
      <c r="A102" s="207" t="str">
        <f>+'Metas por Proyecto'!C352</f>
        <v>Realización Auditoria del SGC</v>
      </c>
      <c r="B102" s="208" t="str">
        <f>+'Metas por Proyecto'!D352</f>
        <v>Auditoría</v>
      </c>
      <c r="C102" s="208">
        <f>+'Metas por Proyecto'!E352</f>
        <v>1</v>
      </c>
      <c r="D102" s="308"/>
      <c r="E102" s="308"/>
      <c r="F102" s="308"/>
      <c r="G102" s="308"/>
      <c r="H102" s="308"/>
      <c r="I102" s="308"/>
      <c r="J102" s="308">
        <v>1</v>
      </c>
      <c r="K102" s="308"/>
      <c r="L102" s="308"/>
      <c r="M102" s="308"/>
      <c r="N102" s="308"/>
      <c r="O102" s="308"/>
      <c r="P102" s="200">
        <f t="shared" si="20"/>
        <v>0</v>
      </c>
      <c r="Q102" s="200">
        <f t="shared" si="21"/>
        <v>0</v>
      </c>
      <c r="R102" s="200">
        <f t="shared" si="22"/>
        <v>1</v>
      </c>
      <c r="S102" s="200">
        <f t="shared" si="23"/>
        <v>0</v>
      </c>
    </row>
    <row r="103" spans="1:19" ht="12.75">
      <c r="A103" s="207" t="str">
        <f>+'Metas por Proyecto'!C358</f>
        <v>Elaboración de metodología estandar en Gerencia de Proyectos</v>
      </c>
      <c r="B103" s="208" t="str">
        <f>+'Metas por Proyecto'!D358</f>
        <v>Metodologia </v>
      </c>
      <c r="C103" s="208">
        <f>+'Metas por Proyecto'!E358</f>
        <v>1</v>
      </c>
      <c r="D103" s="308"/>
      <c r="E103" s="308"/>
      <c r="F103" s="308"/>
      <c r="G103" s="308"/>
      <c r="H103" s="308"/>
      <c r="I103" s="308"/>
      <c r="J103" s="308">
        <v>1</v>
      </c>
      <c r="K103" s="308"/>
      <c r="L103" s="308"/>
      <c r="M103" s="308"/>
      <c r="N103" s="308"/>
      <c r="O103" s="308"/>
      <c r="P103" s="200">
        <f t="shared" si="20"/>
        <v>0</v>
      </c>
      <c r="Q103" s="200">
        <f t="shared" si="21"/>
        <v>0</v>
      </c>
      <c r="R103" s="200">
        <f t="shared" si="22"/>
        <v>1</v>
      </c>
      <c r="S103" s="200">
        <f t="shared" si="23"/>
        <v>0</v>
      </c>
    </row>
    <row r="104" spans="1:19" ht="63.75">
      <c r="A104" s="207" t="str">
        <f>+'Metas por Proyecto'!C361</f>
        <v>Presentación del documento con la metodología para el manejo en el Fondo de Contingencias Contractuales de las Entidades Estatales, de recursos por concepto de posibles sentencias y conciliaciones,  teniendo en cuenta las  reglamentaciones necesarias para su desarrollo y con base en la  identificación de procesos en Litigob. </v>
      </c>
      <c r="B104" s="199" t="str">
        <f>+'Metas por Proyecto'!D361</f>
        <v>Documento </v>
      </c>
      <c r="C104" s="308">
        <f>+'Metas por Proyecto'!E361</f>
        <v>2</v>
      </c>
      <c r="D104" s="308"/>
      <c r="E104" s="308"/>
      <c r="F104" s="308">
        <v>1</v>
      </c>
      <c r="G104" s="308"/>
      <c r="H104" s="308"/>
      <c r="I104" s="308">
        <v>1</v>
      </c>
      <c r="J104" s="308"/>
      <c r="K104" s="308"/>
      <c r="L104" s="308"/>
      <c r="M104" s="308"/>
      <c r="N104" s="308"/>
      <c r="O104" s="308"/>
      <c r="P104" s="200">
        <f aca="true" t="shared" si="24" ref="P104:P110">SUM(D104:F104)</f>
        <v>1</v>
      </c>
      <c r="Q104" s="200">
        <f aca="true" t="shared" si="25" ref="Q104:Q110">SUM(G104:I104)</f>
        <v>1</v>
      </c>
      <c r="R104" s="200">
        <f aca="true" t="shared" si="26" ref="R104:R110">SUM(J104:L104)</f>
        <v>0</v>
      </c>
      <c r="S104" s="200">
        <f aca="true" t="shared" si="27" ref="S104:S110">SUM(M104:O104)</f>
        <v>0</v>
      </c>
    </row>
    <row r="105" spans="1:19" ht="63.75">
      <c r="A105" s="207" t="str">
        <f>+'Metas por Proyecto'!C363</f>
        <v>Presentar a la subdirección de riesgos del MHCP Ministerio de Hacienda y Crédito Público para aprobación del plan de aportes para el Fondo de Contingencias Contractuales de las Entidades Estatales, la actualización de  la valoración de contingentes en la matriz de riesgo. </v>
      </c>
      <c r="B105" s="208" t="str">
        <f>+'Metas por Proyecto'!D363</f>
        <v>Planes</v>
      </c>
      <c r="C105" s="208">
        <f>+'Metas por Proyecto'!E363</f>
        <v>17</v>
      </c>
      <c r="D105" s="308">
        <v>4</v>
      </c>
      <c r="E105" s="308">
        <v>2</v>
      </c>
      <c r="F105" s="308">
        <v>4</v>
      </c>
      <c r="G105" s="308">
        <v>2</v>
      </c>
      <c r="H105" s="308">
        <v>1</v>
      </c>
      <c r="I105" s="308"/>
      <c r="J105" s="308">
        <v>3</v>
      </c>
      <c r="K105" s="308">
        <v>1</v>
      </c>
      <c r="L105" s="308"/>
      <c r="M105" s="308"/>
      <c r="N105" s="308"/>
      <c r="O105" s="308"/>
      <c r="P105" s="200">
        <f t="shared" si="24"/>
        <v>10</v>
      </c>
      <c r="Q105" s="200">
        <f t="shared" si="25"/>
        <v>3</v>
      </c>
      <c r="R105" s="200">
        <f t="shared" si="26"/>
        <v>4</v>
      </c>
      <c r="S105" s="200">
        <f t="shared" si="27"/>
        <v>0</v>
      </c>
    </row>
    <row r="106" spans="1:19" ht="25.5">
      <c r="A106" s="207" t="str">
        <f>+'Metas por Proyecto'!C369</f>
        <v>Actividades para fomentar la cultura de administración de los riesgos institucionales y anticorrupción</v>
      </c>
      <c r="B106" s="208" t="str">
        <f>+'Metas por Proyecto'!D369</f>
        <v>Actividades</v>
      </c>
      <c r="C106" s="208">
        <f>+'Metas por Proyecto'!E369</f>
        <v>3</v>
      </c>
      <c r="D106" s="308"/>
      <c r="E106" s="308"/>
      <c r="F106" s="308"/>
      <c r="G106" s="308">
        <v>1</v>
      </c>
      <c r="H106" s="308"/>
      <c r="I106" s="308"/>
      <c r="J106" s="308"/>
      <c r="K106" s="308">
        <v>1</v>
      </c>
      <c r="L106" s="308"/>
      <c r="M106" s="308"/>
      <c r="N106" s="308"/>
      <c r="O106" s="308">
        <v>1</v>
      </c>
      <c r="P106" s="200">
        <f t="shared" si="24"/>
        <v>0</v>
      </c>
      <c r="Q106" s="200">
        <f t="shared" si="25"/>
        <v>1</v>
      </c>
      <c r="R106" s="200">
        <f t="shared" si="26"/>
        <v>1</v>
      </c>
      <c r="S106" s="200">
        <f t="shared" si="27"/>
        <v>1</v>
      </c>
    </row>
    <row r="107" spans="1:19" ht="63.75">
      <c r="A107" s="207" t="str">
        <f>+'Metas por Proyecto'!C374</f>
        <v>Suscripción de un Convenio interadministrativo con el INSTITUTO GEOGRAFICO AGUSTIN CODAZZI, con el objeto de obtener la revisión de la metodología utilizada en avalúos comerciales realizados en diferentes proyectos de concesión  y  disponer de un usuario de consulta del sistema de información catastral del IGAC</v>
      </c>
      <c r="B107" s="208" t="s">
        <v>80</v>
      </c>
      <c r="C107" s="208">
        <f>+'Metas por Proyecto'!E374</f>
        <v>1</v>
      </c>
      <c r="D107" s="308"/>
      <c r="E107" s="308"/>
      <c r="F107" s="308"/>
      <c r="G107" s="308"/>
      <c r="H107" s="308">
        <v>1</v>
      </c>
      <c r="I107" s="308"/>
      <c r="J107" s="308"/>
      <c r="K107" s="308"/>
      <c r="L107" s="308"/>
      <c r="M107" s="308"/>
      <c r="N107" s="308"/>
      <c r="O107" s="308"/>
      <c r="P107" s="200">
        <f t="shared" si="24"/>
        <v>0</v>
      </c>
      <c r="Q107" s="200">
        <f t="shared" si="25"/>
        <v>1</v>
      </c>
      <c r="R107" s="200">
        <f t="shared" si="26"/>
        <v>0</v>
      </c>
      <c r="S107" s="200">
        <f t="shared" si="27"/>
        <v>0</v>
      </c>
    </row>
    <row r="108" spans="1:19" ht="12.75">
      <c r="A108" s="207" t="str">
        <f>+'Metas por Proyecto'!C377</f>
        <v>Reuniones Comité Interinstitucional (ANI-ANLA-otros)</v>
      </c>
      <c r="B108" s="208" t="str">
        <f>+'Metas por Proyecto'!D377</f>
        <v>Matriz actualizada</v>
      </c>
      <c r="C108" s="208">
        <f>+'Metas por Proyecto'!E377</f>
        <v>24</v>
      </c>
      <c r="D108" s="308">
        <v>2</v>
      </c>
      <c r="E108" s="308">
        <v>2</v>
      </c>
      <c r="F108" s="308">
        <v>2</v>
      </c>
      <c r="G108" s="308">
        <v>2</v>
      </c>
      <c r="H108" s="308">
        <v>2</v>
      </c>
      <c r="I108" s="308">
        <v>2</v>
      </c>
      <c r="J108" s="308">
        <v>2</v>
      </c>
      <c r="K108" s="308">
        <v>2</v>
      </c>
      <c r="L108" s="308">
        <v>2</v>
      </c>
      <c r="M108" s="308">
        <v>2</v>
      </c>
      <c r="N108" s="308">
        <v>2</v>
      </c>
      <c r="O108" s="308">
        <v>2</v>
      </c>
      <c r="P108" s="200">
        <f t="shared" si="24"/>
        <v>6</v>
      </c>
      <c r="Q108" s="200">
        <f t="shared" si="25"/>
        <v>6</v>
      </c>
      <c r="R108" s="200">
        <f t="shared" si="26"/>
        <v>6</v>
      </c>
      <c r="S108" s="200">
        <f t="shared" si="27"/>
        <v>6</v>
      </c>
    </row>
    <row r="109" spans="1:19" ht="25.5">
      <c r="A109" s="207" t="str">
        <f>+'Metas por Proyecto'!C387</f>
        <v>Contratar el  servicio de asesoría técnica para optimizar el uso de la infraestructura TIC de la Agencia</v>
      </c>
      <c r="B109" s="208" t="str">
        <f>+'Metas por Proyecto'!D387</f>
        <v>Servicio</v>
      </c>
      <c r="C109" s="208">
        <f>+'Metas por Proyecto'!E387</f>
        <v>1</v>
      </c>
      <c r="D109" s="308"/>
      <c r="E109" s="308"/>
      <c r="F109" s="308">
        <v>1</v>
      </c>
      <c r="G109" s="308"/>
      <c r="H109" s="308"/>
      <c r="I109" s="308"/>
      <c r="J109" s="308"/>
      <c r="K109" s="308"/>
      <c r="L109" s="308"/>
      <c r="M109" s="308"/>
      <c r="N109" s="308"/>
      <c r="O109" s="308"/>
      <c r="P109" s="200">
        <f t="shared" si="24"/>
        <v>1</v>
      </c>
      <c r="Q109" s="200">
        <f t="shared" si="25"/>
        <v>0</v>
      </c>
      <c r="R109" s="200">
        <f t="shared" si="26"/>
        <v>0</v>
      </c>
      <c r="S109" s="200">
        <f t="shared" si="27"/>
        <v>0</v>
      </c>
    </row>
    <row r="110" spans="1:19" ht="25.5">
      <c r="A110" s="207" t="str">
        <f>+'Metas por Proyecto'!C389</f>
        <v>Implementación y puesta en marcha de la Fase 2 del Sistema de Información de Seguimiento y Control de los proyectos de la ANI. </v>
      </c>
      <c r="B110" s="208" t="str">
        <f>+'Metas por Proyecto'!D389</f>
        <v>Software</v>
      </c>
      <c r="C110" s="208">
        <f>+'Metas por Proyecto'!E389</f>
        <v>1</v>
      </c>
      <c r="D110" s="308"/>
      <c r="E110" s="308"/>
      <c r="F110" s="308"/>
      <c r="G110" s="308"/>
      <c r="H110" s="308"/>
      <c r="I110" s="308">
        <v>1</v>
      </c>
      <c r="J110" s="308"/>
      <c r="K110" s="308"/>
      <c r="L110" s="308"/>
      <c r="M110" s="308"/>
      <c r="N110" s="308"/>
      <c r="O110" s="308"/>
      <c r="P110" s="200">
        <f t="shared" si="24"/>
        <v>0</v>
      </c>
      <c r="Q110" s="200">
        <f t="shared" si="25"/>
        <v>1</v>
      </c>
      <c r="R110" s="200">
        <f t="shared" si="26"/>
        <v>0</v>
      </c>
      <c r="S110" s="200">
        <f t="shared" si="27"/>
        <v>0</v>
      </c>
    </row>
    <row r="111" spans="1:3" s="38" customFormat="1" ht="24" hidden="1">
      <c r="A111" s="39" t="s">
        <v>81</v>
      </c>
      <c r="B111" s="37"/>
      <c r="C111" s="36"/>
    </row>
    <row r="112" spans="1:3" s="38" customFormat="1" ht="24" hidden="1">
      <c r="A112" s="39" t="s">
        <v>82</v>
      </c>
      <c r="B112" s="37"/>
      <c r="C112" s="36"/>
    </row>
    <row r="113" spans="1:3" s="38" customFormat="1" ht="24" hidden="1">
      <c r="A113" s="39" t="s">
        <v>83</v>
      </c>
      <c r="B113" s="37"/>
      <c r="C113" s="36"/>
    </row>
    <row r="114" spans="1:3" s="38" customFormat="1" ht="24" hidden="1">
      <c r="A114" s="39" t="s">
        <v>84</v>
      </c>
      <c r="B114" s="37"/>
      <c r="C114" s="36"/>
    </row>
    <row r="116" spans="1:19" ht="15">
      <c r="A116" s="217" t="s">
        <v>214</v>
      </c>
      <c r="B116" s="218"/>
      <c r="C116" s="218"/>
      <c r="D116" s="218"/>
      <c r="E116" s="218"/>
      <c r="F116" s="218"/>
      <c r="G116" s="218"/>
      <c r="H116" s="218"/>
      <c r="I116" s="218"/>
      <c r="J116" s="218"/>
      <c r="K116" s="218"/>
      <c r="L116" s="218"/>
      <c r="M116" s="218"/>
      <c r="N116" s="218"/>
      <c r="O116" s="218"/>
      <c r="P116" s="218"/>
      <c r="Q116" s="218"/>
      <c r="R116" s="218"/>
      <c r="S116" s="218"/>
    </row>
    <row r="117" spans="1:19" ht="12.75">
      <c r="A117" s="192" t="s">
        <v>64</v>
      </c>
      <c r="B117" s="193" t="s">
        <v>151</v>
      </c>
      <c r="C117" s="192" t="s">
        <v>152</v>
      </c>
      <c r="D117" s="194"/>
      <c r="E117" s="194"/>
      <c r="F117" s="194"/>
      <c r="G117" s="194"/>
      <c r="H117" s="194"/>
      <c r="I117" s="194"/>
      <c r="J117" s="194"/>
      <c r="K117" s="194"/>
      <c r="L117" s="194"/>
      <c r="M117" s="194"/>
      <c r="N117" s="194"/>
      <c r="O117" s="194"/>
      <c r="P117" s="192" t="s">
        <v>215</v>
      </c>
      <c r="Q117" s="192" t="s">
        <v>216</v>
      </c>
      <c r="R117" s="192" t="s">
        <v>217</v>
      </c>
      <c r="S117" s="192" t="s">
        <v>218</v>
      </c>
    </row>
    <row r="118" spans="1:19" ht="25.5">
      <c r="A118" s="207" t="str">
        <f>+'Metas por Proyecto'!C264</f>
        <v>Elaboración de un Convenio interadministrativo con el INSTITUTO GEOGRAFICO AGUSTIN CODAZZI. </v>
      </c>
      <c r="B118" s="208" t="str">
        <f>+'Metas por Proyecto'!D264</f>
        <v>Convenio</v>
      </c>
      <c r="C118" s="208">
        <f>+'Metas por Proyecto'!E264</f>
        <v>1</v>
      </c>
      <c r="D118" s="308"/>
      <c r="E118" s="308"/>
      <c r="F118" s="308"/>
      <c r="G118" s="308"/>
      <c r="H118" s="308"/>
      <c r="I118" s="308">
        <v>1</v>
      </c>
      <c r="J118" s="308"/>
      <c r="K118" s="308"/>
      <c r="L118" s="308"/>
      <c r="M118" s="308"/>
      <c r="N118" s="308"/>
      <c r="O118" s="308"/>
      <c r="P118" s="200">
        <f aca="true" t="shared" si="28" ref="P118:P123">SUM(D118:F118)</f>
        <v>0</v>
      </c>
      <c r="Q118" s="200">
        <f aca="true" t="shared" si="29" ref="Q118:Q123">SUM(G118:I118)</f>
        <v>1</v>
      </c>
      <c r="R118" s="200">
        <f aca="true" t="shared" si="30" ref="R118:R123">SUM(J118:L118)</f>
        <v>0</v>
      </c>
      <c r="S118" s="200">
        <f aca="true" t="shared" si="31" ref="S118:S123">SUM(M118:O118)</f>
        <v>0</v>
      </c>
    </row>
    <row r="119" spans="1:19" ht="25.5">
      <c r="A119" s="207" t="str">
        <f>+'Metas por Proyecto'!C265</f>
        <v>Elaboración de un Convenio interadministrativo con el INSTITUTO COLOMBIANO DE TIERRAS - INCODER.</v>
      </c>
      <c r="B119" s="208" t="str">
        <f>+'Metas por Proyecto'!D265</f>
        <v>Convenio</v>
      </c>
      <c r="C119" s="208">
        <f>+'Metas por Proyecto'!E265</f>
        <v>1</v>
      </c>
      <c r="D119" s="308"/>
      <c r="E119" s="308"/>
      <c r="F119" s="308"/>
      <c r="G119" s="308"/>
      <c r="H119" s="308"/>
      <c r="I119" s="308">
        <v>1</v>
      </c>
      <c r="J119" s="308"/>
      <c r="K119" s="308"/>
      <c r="L119" s="308"/>
      <c r="M119" s="308"/>
      <c r="N119" s="308"/>
      <c r="O119" s="308"/>
      <c r="P119" s="200">
        <f t="shared" si="28"/>
        <v>0</v>
      </c>
      <c r="Q119" s="200">
        <f t="shared" si="29"/>
        <v>1</v>
      </c>
      <c r="R119" s="200">
        <f t="shared" si="30"/>
        <v>0</v>
      </c>
      <c r="S119" s="200">
        <f t="shared" si="31"/>
        <v>0</v>
      </c>
    </row>
    <row r="120" spans="1:19" ht="38.25">
      <c r="A120" s="207" t="str">
        <f>+'Metas por Proyecto'!C281</f>
        <v>Elaborar la Resolución por medio de la cual se reglamenta el trámite de Permiso de ocupación temporal en vías Férreas y Carreteras.</v>
      </c>
      <c r="B120" s="208" t="str">
        <f>+'Metas por Proyecto'!D281</f>
        <v>Proyecto de Resolución</v>
      </c>
      <c r="C120" s="208">
        <f>+'Metas por Proyecto'!E281</f>
        <v>1</v>
      </c>
      <c r="D120" s="308"/>
      <c r="E120" s="308"/>
      <c r="F120" s="308"/>
      <c r="G120" s="308"/>
      <c r="H120" s="308"/>
      <c r="I120" s="308"/>
      <c r="J120" s="308">
        <v>1</v>
      </c>
      <c r="K120" s="308"/>
      <c r="L120" s="308"/>
      <c r="M120" s="308"/>
      <c r="N120" s="308"/>
      <c r="O120" s="308"/>
      <c r="P120" s="200">
        <f t="shared" si="28"/>
        <v>0</v>
      </c>
      <c r="Q120" s="200">
        <f t="shared" si="29"/>
        <v>0</v>
      </c>
      <c r="R120" s="200">
        <f t="shared" si="30"/>
        <v>1</v>
      </c>
      <c r="S120" s="200">
        <f t="shared" si="31"/>
        <v>0</v>
      </c>
    </row>
    <row r="121" spans="1:19" ht="38.25">
      <c r="A121" s="207" t="str">
        <f>+'Metas por Proyecto'!C291</f>
        <v>Adelantar la estructuración de documentos de precalificación, pliegos definitivos, igualmente apoyar la respuesta a las observaciones que se realizan por los oferentes a los procesos</v>
      </c>
      <c r="B121" s="208" t="str">
        <f>+'Metas por Proyecto'!D291</f>
        <v>Documentos Estandar </v>
      </c>
      <c r="C121" s="208">
        <f>+'Metas por Proyecto'!E291</f>
        <v>15</v>
      </c>
      <c r="D121" s="308"/>
      <c r="E121" s="308"/>
      <c r="F121" s="308"/>
      <c r="G121" s="308"/>
      <c r="H121" s="308"/>
      <c r="I121" s="308"/>
      <c r="J121" s="308">
        <f>+'Metas por Proyecto'!L291</f>
        <v>4</v>
      </c>
      <c r="K121" s="308">
        <f>+'Metas por Proyecto'!M291</f>
        <v>4</v>
      </c>
      <c r="L121" s="308">
        <f>+'Metas por Proyecto'!N291</f>
        <v>4</v>
      </c>
      <c r="M121" s="308"/>
      <c r="N121" s="308">
        <f>+'Metas por Proyecto'!P291</f>
        <v>3</v>
      </c>
      <c r="O121" s="308"/>
      <c r="P121" s="200">
        <f t="shared" si="28"/>
        <v>0</v>
      </c>
      <c r="Q121" s="200">
        <f t="shared" si="29"/>
        <v>0</v>
      </c>
      <c r="R121" s="200">
        <f t="shared" si="30"/>
        <v>12</v>
      </c>
      <c r="S121" s="200">
        <f t="shared" si="31"/>
        <v>3</v>
      </c>
    </row>
    <row r="122" spans="1:19" ht="31.5" customHeight="1">
      <c r="A122" s="207" t="str">
        <f>+'Metas por Proyecto'!C301</f>
        <v>Convocar mínimo 1 vez al mes el comité asesor de asuntos contractuales</v>
      </c>
      <c r="B122" s="208" t="str">
        <f>+'Metas por Proyecto'!D301</f>
        <v>Comité</v>
      </c>
      <c r="C122" s="208">
        <f>+'Metas por Proyecto'!E301</f>
        <v>12</v>
      </c>
      <c r="D122" s="308">
        <v>1</v>
      </c>
      <c r="E122" s="308">
        <v>1</v>
      </c>
      <c r="F122" s="308">
        <v>1</v>
      </c>
      <c r="G122" s="308">
        <v>1</v>
      </c>
      <c r="H122" s="308">
        <v>1</v>
      </c>
      <c r="I122" s="308">
        <v>1</v>
      </c>
      <c r="J122" s="308">
        <v>1</v>
      </c>
      <c r="K122" s="308">
        <v>1</v>
      </c>
      <c r="L122" s="308">
        <v>1</v>
      </c>
      <c r="M122" s="308">
        <v>1</v>
      </c>
      <c r="N122" s="308">
        <v>1</v>
      </c>
      <c r="O122" s="308">
        <v>1</v>
      </c>
      <c r="P122" s="200">
        <f t="shared" si="28"/>
        <v>3</v>
      </c>
      <c r="Q122" s="200">
        <f t="shared" si="29"/>
        <v>3</v>
      </c>
      <c r="R122" s="200">
        <f t="shared" si="30"/>
        <v>3</v>
      </c>
      <c r="S122" s="200">
        <f t="shared" si="31"/>
        <v>3</v>
      </c>
    </row>
    <row r="123" spans="1:19" ht="25.5">
      <c r="A123" s="207" t="str">
        <f>+'Metas por Proyecto'!C300</f>
        <v>Adelantar los procesos de selección radicados en la Gerencia de Contratación de conformidad con la normatividad vigente</v>
      </c>
      <c r="B123" s="208" t="str">
        <f>+'Metas por Proyecto'!D300</f>
        <v>Procesos adelantados</v>
      </c>
      <c r="C123" s="208">
        <f>+'Metas por Proyecto'!E300</f>
        <v>1</v>
      </c>
      <c r="D123" s="308">
        <f>+'Metas por Proyecto'!F300</f>
        <v>1</v>
      </c>
      <c r="E123" s="308">
        <f>+'Metas por Proyecto'!G300</f>
        <v>1</v>
      </c>
      <c r="F123" s="308">
        <f>+'Metas por Proyecto'!H300</f>
        <v>1</v>
      </c>
      <c r="G123" s="308">
        <f>+'Metas por Proyecto'!I300</f>
        <v>1</v>
      </c>
      <c r="H123" s="308">
        <f>+'Metas por Proyecto'!J300</f>
        <v>1</v>
      </c>
      <c r="I123" s="308">
        <f>+'Metas por Proyecto'!K300</f>
        <v>1</v>
      </c>
      <c r="J123" s="308">
        <f>+'Metas por Proyecto'!L300</f>
        <v>1</v>
      </c>
      <c r="K123" s="308">
        <f>+'Metas por Proyecto'!M300</f>
        <v>1</v>
      </c>
      <c r="L123" s="308">
        <f>+'Metas por Proyecto'!N300</f>
        <v>1</v>
      </c>
      <c r="M123" s="308">
        <f>+'Metas por Proyecto'!O300</f>
        <v>1</v>
      </c>
      <c r="N123" s="308">
        <f>+'Metas por Proyecto'!P300</f>
        <v>1</v>
      </c>
      <c r="O123" s="308">
        <f>+'Metas por Proyecto'!Q300</f>
        <v>1</v>
      </c>
      <c r="P123" s="200">
        <f t="shared" si="28"/>
        <v>3</v>
      </c>
      <c r="Q123" s="200">
        <f t="shared" si="29"/>
        <v>3</v>
      </c>
      <c r="R123" s="200">
        <f t="shared" si="30"/>
        <v>3</v>
      </c>
      <c r="S123" s="200">
        <f t="shared" si="31"/>
        <v>3</v>
      </c>
    </row>
    <row r="125" spans="1:19" ht="15">
      <c r="A125" s="217" t="s">
        <v>79</v>
      </c>
      <c r="B125" s="218"/>
      <c r="C125" s="218"/>
      <c r="D125" s="218"/>
      <c r="E125" s="218"/>
      <c r="F125" s="218"/>
      <c r="G125" s="218"/>
      <c r="H125" s="218"/>
      <c r="I125" s="218"/>
      <c r="J125" s="218"/>
      <c r="K125" s="218"/>
      <c r="L125" s="218"/>
      <c r="M125" s="218"/>
      <c r="N125" s="218"/>
      <c r="O125" s="218"/>
      <c r="P125" s="218"/>
      <c r="Q125" s="218"/>
      <c r="R125" s="218"/>
      <c r="S125" s="218"/>
    </row>
    <row r="126" spans="1:19" ht="24" customHeight="1">
      <c r="A126" s="192" t="s">
        <v>64</v>
      </c>
      <c r="B126" s="193" t="s">
        <v>151</v>
      </c>
      <c r="C126" s="192" t="s">
        <v>152</v>
      </c>
      <c r="D126" s="194"/>
      <c r="E126" s="194"/>
      <c r="F126" s="194"/>
      <c r="G126" s="194"/>
      <c r="H126" s="194"/>
      <c r="I126" s="194"/>
      <c r="J126" s="194"/>
      <c r="K126" s="194"/>
      <c r="L126" s="194"/>
      <c r="M126" s="194"/>
      <c r="N126" s="194"/>
      <c r="O126" s="194"/>
      <c r="P126" s="192" t="s">
        <v>215</v>
      </c>
      <c r="Q126" s="192" t="s">
        <v>216</v>
      </c>
      <c r="R126" s="192" t="s">
        <v>217</v>
      </c>
      <c r="S126" s="192" t="s">
        <v>218</v>
      </c>
    </row>
    <row r="127" spans="1:19" ht="12.75">
      <c r="A127" s="203" t="s">
        <v>266</v>
      </c>
      <c r="B127" s="196" t="s">
        <v>273</v>
      </c>
      <c r="C127" s="197">
        <v>2</v>
      </c>
      <c r="D127" s="315"/>
      <c r="E127" s="315"/>
      <c r="F127" s="315">
        <v>1</v>
      </c>
      <c r="G127" s="315"/>
      <c r="H127" s="315"/>
      <c r="I127" s="315"/>
      <c r="J127" s="315"/>
      <c r="K127" s="315">
        <v>1</v>
      </c>
      <c r="L127" s="315"/>
      <c r="M127" s="315"/>
      <c r="N127" s="315"/>
      <c r="O127" s="315"/>
      <c r="P127" s="197">
        <f aca="true" t="shared" si="32" ref="P127:P134">SUM(D127:F127)</f>
        <v>1</v>
      </c>
      <c r="Q127" s="197">
        <f aca="true" t="shared" si="33" ref="Q127:Q134">SUM(G127:I127)</f>
        <v>0</v>
      </c>
      <c r="R127" s="197">
        <f aca="true" t="shared" si="34" ref="R127:R134">SUM(J127:L127)</f>
        <v>1</v>
      </c>
      <c r="S127" s="197">
        <f aca="true" t="shared" si="35" ref="S127:S134">SUM(M127:O127)</f>
        <v>0</v>
      </c>
    </row>
    <row r="128" spans="1:19" ht="12.75">
      <c r="A128" s="204" t="s">
        <v>267</v>
      </c>
      <c r="B128" s="199" t="s">
        <v>273</v>
      </c>
      <c r="C128" s="200">
        <v>3</v>
      </c>
      <c r="D128" s="316"/>
      <c r="E128" s="316">
        <v>1</v>
      </c>
      <c r="F128" s="316"/>
      <c r="G128" s="316"/>
      <c r="H128" s="316"/>
      <c r="I128" s="316">
        <v>1</v>
      </c>
      <c r="J128" s="316"/>
      <c r="K128" s="316"/>
      <c r="L128" s="316">
        <v>1</v>
      </c>
      <c r="M128" s="316"/>
      <c r="N128" s="316"/>
      <c r="O128" s="316"/>
      <c r="P128" s="200">
        <f t="shared" si="32"/>
        <v>1</v>
      </c>
      <c r="Q128" s="200">
        <f t="shared" si="33"/>
        <v>1</v>
      </c>
      <c r="R128" s="200">
        <f t="shared" si="34"/>
        <v>1</v>
      </c>
      <c r="S128" s="200">
        <f t="shared" si="35"/>
        <v>0</v>
      </c>
    </row>
    <row r="129" spans="1:19" ht="12.75">
      <c r="A129" s="204" t="s">
        <v>268</v>
      </c>
      <c r="B129" s="199" t="s">
        <v>274</v>
      </c>
      <c r="C129" s="200">
        <v>1</v>
      </c>
      <c r="D129" s="316"/>
      <c r="E129" s="316"/>
      <c r="F129" s="316"/>
      <c r="G129" s="316"/>
      <c r="H129" s="316"/>
      <c r="I129" s="316"/>
      <c r="J129" s="316"/>
      <c r="K129" s="316"/>
      <c r="L129" s="316"/>
      <c r="M129" s="316"/>
      <c r="N129" s="316">
        <v>1</v>
      </c>
      <c r="O129" s="316"/>
      <c r="P129" s="200">
        <f t="shared" si="32"/>
        <v>0</v>
      </c>
      <c r="Q129" s="200">
        <f t="shared" si="33"/>
        <v>0</v>
      </c>
      <c r="R129" s="200">
        <f t="shared" si="34"/>
        <v>0</v>
      </c>
      <c r="S129" s="200">
        <f t="shared" si="35"/>
        <v>1</v>
      </c>
    </row>
    <row r="130" spans="1:19" ht="12.75">
      <c r="A130" s="204" t="s">
        <v>269</v>
      </c>
      <c r="B130" s="199" t="s">
        <v>273</v>
      </c>
      <c r="C130" s="200">
        <v>1</v>
      </c>
      <c r="D130" s="316"/>
      <c r="E130" s="316"/>
      <c r="F130" s="316"/>
      <c r="G130" s="316"/>
      <c r="H130" s="316"/>
      <c r="I130" s="316"/>
      <c r="J130" s="316"/>
      <c r="K130" s="316"/>
      <c r="L130" s="316"/>
      <c r="M130" s="316"/>
      <c r="N130" s="316">
        <v>1</v>
      </c>
      <c r="O130" s="316"/>
      <c r="P130" s="200">
        <f t="shared" si="32"/>
        <v>0</v>
      </c>
      <c r="Q130" s="200">
        <f t="shared" si="33"/>
        <v>0</v>
      </c>
      <c r="R130" s="200">
        <f t="shared" si="34"/>
        <v>0</v>
      </c>
      <c r="S130" s="200">
        <f t="shared" si="35"/>
        <v>1</v>
      </c>
    </row>
    <row r="131" spans="1:19" ht="12.75">
      <c r="A131" s="204" t="s">
        <v>270</v>
      </c>
      <c r="B131" s="199" t="s">
        <v>273</v>
      </c>
      <c r="C131" s="200">
        <v>1</v>
      </c>
      <c r="D131" s="316"/>
      <c r="E131" s="316"/>
      <c r="F131" s="316"/>
      <c r="G131" s="316"/>
      <c r="H131" s="316"/>
      <c r="I131" s="316"/>
      <c r="J131" s="316">
        <v>1</v>
      </c>
      <c r="K131" s="316"/>
      <c r="L131" s="316"/>
      <c r="M131" s="316"/>
      <c r="N131" s="316"/>
      <c r="O131" s="316"/>
      <c r="P131" s="200">
        <f t="shared" si="32"/>
        <v>0</v>
      </c>
      <c r="Q131" s="200">
        <f t="shared" si="33"/>
        <v>0</v>
      </c>
      <c r="R131" s="200">
        <f t="shared" si="34"/>
        <v>1</v>
      </c>
      <c r="S131" s="200">
        <f t="shared" si="35"/>
        <v>0</v>
      </c>
    </row>
    <row r="132" spans="1:19" ht="12.75">
      <c r="A132" s="204" t="s">
        <v>271</v>
      </c>
      <c r="B132" s="199" t="s">
        <v>273</v>
      </c>
      <c r="C132" s="200">
        <v>1</v>
      </c>
      <c r="D132" s="316"/>
      <c r="E132" s="316"/>
      <c r="F132" s="316"/>
      <c r="G132" s="316">
        <v>1</v>
      </c>
      <c r="H132" s="316"/>
      <c r="I132" s="316"/>
      <c r="J132" s="316"/>
      <c r="K132" s="316"/>
      <c r="L132" s="316"/>
      <c r="M132" s="316"/>
      <c r="N132" s="316"/>
      <c r="O132" s="316"/>
      <c r="P132" s="200">
        <f t="shared" si="32"/>
        <v>0</v>
      </c>
      <c r="Q132" s="200">
        <f t="shared" si="33"/>
        <v>1</v>
      </c>
      <c r="R132" s="200">
        <f t="shared" si="34"/>
        <v>0</v>
      </c>
      <c r="S132" s="200">
        <f t="shared" si="35"/>
        <v>0</v>
      </c>
    </row>
    <row r="133" spans="1:19" ht="12.75">
      <c r="A133" s="204" t="s">
        <v>78</v>
      </c>
      <c r="B133" s="199" t="s">
        <v>275</v>
      </c>
      <c r="C133" s="200">
        <v>2</v>
      </c>
      <c r="D133" s="316">
        <v>1</v>
      </c>
      <c r="E133" s="316"/>
      <c r="F133" s="316"/>
      <c r="G133" s="316"/>
      <c r="H133" s="316">
        <v>1</v>
      </c>
      <c r="I133" s="316"/>
      <c r="J133" s="316"/>
      <c r="K133" s="316"/>
      <c r="L133" s="316"/>
      <c r="M133" s="316"/>
      <c r="N133" s="316"/>
      <c r="O133" s="316"/>
      <c r="P133" s="200">
        <f t="shared" si="32"/>
        <v>1</v>
      </c>
      <c r="Q133" s="200">
        <f t="shared" si="33"/>
        <v>1</v>
      </c>
      <c r="R133" s="200">
        <f t="shared" si="34"/>
        <v>0</v>
      </c>
      <c r="S133" s="200">
        <f t="shared" si="35"/>
        <v>0</v>
      </c>
    </row>
    <row r="134" spans="1:19" ht="12.75">
      <c r="A134" s="205" t="s">
        <v>272</v>
      </c>
      <c r="B134" s="201" t="s">
        <v>273</v>
      </c>
      <c r="C134" s="202">
        <v>1</v>
      </c>
      <c r="D134" s="317"/>
      <c r="E134" s="317"/>
      <c r="F134" s="317"/>
      <c r="G134" s="317"/>
      <c r="H134" s="317">
        <v>1</v>
      </c>
      <c r="I134" s="317"/>
      <c r="J134" s="317"/>
      <c r="K134" s="317"/>
      <c r="L134" s="317"/>
      <c r="M134" s="317"/>
      <c r="N134" s="317"/>
      <c r="O134" s="317"/>
      <c r="P134" s="202">
        <f t="shared" si="32"/>
        <v>0</v>
      </c>
      <c r="Q134" s="202">
        <f t="shared" si="33"/>
        <v>1</v>
      </c>
      <c r="R134" s="202">
        <f t="shared" si="34"/>
        <v>0</v>
      </c>
      <c r="S134" s="202">
        <f t="shared" si="35"/>
        <v>0</v>
      </c>
    </row>
    <row r="136" spans="1:19" ht="15">
      <c r="A136" s="217" t="s">
        <v>158</v>
      </c>
      <c r="B136" s="218"/>
      <c r="C136" s="218"/>
      <c r="D136" s="218"/>
      <c r="E136" s="218"/>
      <c r="F136" s="218"/>
      <c r="G136" s="218"/>
      <c r="H136" s="218"/>
      <c r="I136" s="218"/>
      <c r="J136" s="218"/>
      <c r="K136" s="218"/>
      <c r="L136" s="218"/>
      <c r="M136" s="218"/>
      <c r="N136" s="218"/>
      <c r="O136" s="218"/>
      <c r="P136" s="218"/>
      <c r="Q136" s="218"/>
      <c r="R136" s="218"/>
      <c r="S136" s="218"/>
    </row>
    <row r="137" spans="1:19" ht="24" customHeight="1">
      <c r="A137" s="192" t="s">
        <v>64</v>
      </c>
      <c r="B137" s="193" t="s">
        <v>151</v>
      </c>
      <c r="C137" s="192" t="s">
        <v>152</v>
      </c>
      <c r="D137" s="194"/>
      <c r="E137" s="194"/>
      <c r="F137" s="194"/>
      <c r="G137" s="194"/>
      <c r="H137" s="194"/>
      <c r="I137" s="194"/>
      <c r="J137" s="194"/>
      <c r="K137" s="194"/>
      <c r="L137" s="194"/>
      <c r="M137" s="194"/>
      <c r="N137" s="194"/>
      <c r="O137" s="194"/>
      <c r="P137" s="192" t="s">
        <v>215</v>
      </c>
      <c r="Q137" s="192" t="s">
        <v>216</v>
      </c>
      <c r="R137" s="192" t="s">
        <v>217</v>
      </c>
      <c r="S137" s="192" t="s">
        <v>218</v>
      </c>
    </row>
    <row r="138" spans="1:19" ht="12.75">
      <c r="A138" s="195" t="s">
        <v>260</v>
      </c>
      <c r="B138" s="196" t="s">
        <v>73</v>
      </c>
      <c r="C138" s="197">
        <v>104</v>
      </c>
      <c r="D138" s="315">
        <v>16</v>
      </c>
      <c r="E138" s="315">
        <v>8</v>
      </c>
      <c r="F138" s="315">
        <v>8</v>
      </c>
      <c r="G138" s="315">
        <v>13</v>
      </c>
      <c r="H138" s="315">
        <v>6</v>
      </c>
      <c r="I138" s="315">
        <v>5</v>
      </c>
      <c r="J138" s="315">
        <v>16</v>
      </c>
      <c r="K138" s="315">
        <v>3</v>
      </c>
      <c r="L138" s="315">
        <v>7</v>
      </c>
      <c r="M138" s="315">
        <v>13</v>
      </c>
      <c r="N138" s="315">
        <v>4</v>
      </c>
      <c r="O138" s="315">
        <v>5</v>
      </c>
      <c r="P138" s="197">
        <f>SUM(D138:F138)</f>
        <v>32</v>
      </c>
      <c r="Q138" s="197">
        <f>SUM(G138:I138)</f>
        <v>24</v>
      </c>
      <c r="R138" s="197">
        <f>SUM(J138:L138)</f>
        <v>26</v>
      </c>
      <c r="S138" s="197">
        <f>SUM(M138:O138)</f>
        <v>22</v>
      </c>
    </row>
    <row r="139" spans="1:19" ht="12.75">
      <c r="A139" s="318" t="s">
        <v>261</v>
      </c>
      <c r="B139" s="319" t="s">
        <v>72</v>
      </c>
      <c r="C139" s="320">
        <v>2</v>
      </c>
      <c r="D139" s="321">
        <v>1</v>
      </c>
      <c r="E139" s="321">
        <v>0</v>
      </c>
      <c r="F139" s="321">
        <v>0</v>
      </c>
      <c r="G139" s="321">
        <v>0</v>
      </c>
      <c r="H139" s="321">
        <v>0</v>
      </c>
      <c r="I139" s="321">
        <v>1</v>
      </c>
      <c r="J139" s="321">
        <v>0</v>
      </c>
      <c r="K139" s="321">
        <v>0</v>
      </c>
      <c r="L139" s="321">
        <v>0</v>
      </c>
      <c r="M139" s="321">
        <v>0</v>
      </c>
      <c r="N139" s="321">
        <v>0</v>
      </c>
      <c r="O139" s="321">
        <v>0</v>
      </c>
      <c r="P139" s="197">
        <f>SUM(D139:F139)</f>
        <v>1</v>
      </c>
      <c r="Q139" s="197">
        <f>SUM(G139:I139)</f>
        <v>1</v>
      </c>
      <c r="R139" s="197">
        <f>SUM(J139:L139)</f>
        <v>0</v>
      </c>
      <c r="S139" s="197">
        <f>SUM(M139:O139)</f>
        <v>0</v>
      </c>
    </row>
    <row r="140" spans="1:19" ht="12.75">
      <c r="A140" s="318" t="s">
        <v>262</v>
      </c>
      <c r="B140" s="319" t="s">
        <v>263</v>
      </c>
      <c r="C140" s="320">
        <v>168</v>
      </c>
      <c r="D140" s="321">
        <v>11</v>
      </c>
      <c r="E140" s="321">
        <v>23</v>
      </c>
      <c r="F140" s="321">
        <v>14</v>
      </c>
      <c r="G140" s="321">
        <v>12</v>
      </c>
      <c r="H140" s="321">
        <v>18</v>
      </c>
      <c r="I140" s="321">
        <v>9</v>
      </c>
      <c r="J140" s="321">
        <v>11</v>
      </c>
      <c r="K140" s="321">
        <v>21</v>
      </c>
      <c r="L140" s="321">
        <v>14</v>
      </c>
      <c r="M140" s="321">
        <v>11</v>
      </c>
      <c r="N140" s="321">
        <v>17</v>
      </c>
      <c r="O140" s="321">
        <v>7</v>
      </c>
      <c r="P140" s="197">
        <f>SUM(D140:F140)</f>
        <v>48</v>
      </c>
      <c r="Q140" s="197">
        <f>SUM(G140:I140)</f>
        <v>39</v>
      </c>
      <c r="R140" s="197">
        <f>SUM(J140:L140)</f>
        <v>46</v>
      </c>
      <c r="S140" s="197">
        <f>SUM(M140:O140)</f>
        <v>35</v>
      </c>
    </row>
    <row r="141" spans="1:19" ht="12.75">
      <c r="A141" s="318" t="s">
        <v>264</v>
      </c>
      <c r="B141" s="319" t="s">
        <v>72</v>
      </c>
      <c r="C141" s="320">
        <v>53</v>
      </c>
      <c r="D141" s="321">
        <v>3</v>
      </c>
      <c r="E141" s="321">
        <v>4</v>
      </c>
      <c r="F141" s="321">
        <v>5</v>
      </c>
      <c r="G141" s="321">
        <v>4</v>
      </c>
      <c r="H141" s="321">
        <v>5</v>
      </c>
      <c r="I141" s="321">
        <v>5</v>
      </c>
      <c r="J141" s="321">
        <v>5</v>
      </c>
      <c r="K141" s="321">
        <v>4</v>
      </c>
      <c r="L141" s="321">
        <v>4</v>
      </c>
      <c r="M141" s="321">
        <v>7</v>
      </c>
      <c r="N141" s="321">
        <v>5</v>
      </c>
      <c r="O141" s="321">
        <v>2</v>
      </c>
      <c r="P141" s="197">
        <f>SUM(D141:F141)</f>
        <v>12</v>
      </c>
      <c r="Q141" s="197">
        <f>SUM(G141:I141)</f>
        <v>14</v>
      </c>
      <c r="R141" s="197">
        <f>SUM(J141:L141)</f>
        <v>13</v>
      </c>
      <c r="S141" s="197">
        <f>SUM(M141:O141)</f>
        <v>14</v>
      </c>
    </row>
    <row r="142" spans="1:19" ht="12.75">
      <c r="A142" s="211" t="s">
        <v>265</v>
      </c>
      <c r="B142" s="201" t="s">
        <v>72</v>
      </c>
      <c r="C142" s="202">
        <v>4</v>
      </c>
      <c r="D142" s="317">
        <v>1</v>
      </c>
      <c r="E142" s="317">
        <v>0</v>
      </c>
      <c r="F142" s="317">
        <v>0</v>
      </c>
      <c r="G142" s="317">
        <v>1</v>
      </c>
      <c r="H142" s="317">
        <v>0</v>
      </c>
      <c r="I142" s="317">
        <v>0</v>
      </c>
      <c r="J142" s="317">
        <v>1</v>
      </c>
      <c r="K142" s="317">
        <v>0</v>
      </c>
      <c r="L142" s="317">
        <v>0</v>
      </c>
      <c r="M142" s="317">
        <v>1</v>
      </c>
      <c r="N142" s="317">
        <v>0</v>
      </c>
      <c r="O142" s="317">
        <v>0</v>
      </c>
      <c r="P142" s="197">
        <f>SUM(D142:F142)</f>
        <v>1</v>
      </c>
      <c r="Q142" s="197">
        <f>SUM(G142:I142)</f>
        <v>1</v>
      </c>
      <c r="R142" s="197">
        <f>SUM(J142:L142)</f>
        <v>1</v>
      </c>
      <c r="S142" s="197">
        <f>SUM(M142:O142)</f>
        <v>1</v>
      </c>
    </row>
    <row r="143" ht="12">
      <c r="A143" s="61" t="s">
        <v>838</v>
      </c>
    </row>
    <row r="145" spans="1:19" ht="26.25" customHeight="1">
      <c r="A145" s="394"/>
      <c r="B145" s="394"/>
      <c r="C145" s="394"/>
      <c r="D145" s="394"/>
      <c r="E145" s="394"/>
      <c r="F145" s="394"/>
      <c r="G145" s="394"/>
      <c r="H145" s="394"/>
      <c r="I145" s="394"/>
      <c r="J145" s="394"/>
      <c r="K145" s="394"/>
      <c r="L145" s="394"/>
      <c r="M145" s="394"/>
      <c r="N145" s="394"/>
      <c r="O145" s="394"/>
      <c r="P145" s="394"/>
      <c r="Q145" s="394"/>
      <c r="R145" s="394"/>
      <c r="S145" s="394"/>
    </row>
  </sheetData>
  <sheetProtection/>
  <mergeCells count="3">
    <mergeCell ref="A2:S2"/>
    <mergeCell ref="A3:R3"/>
    <mergeCell ref="A145:S145"/>
  </mergeCells>
  <printOptions horizontalCentered="1"/>
  <pageMargins left="0.7874015748031497" right="0.7874015748031497" top="0.7874015748031497" bottom="0.7874015748031497" header="0.31496062992125984" footer="0.31496062992125984"/>
  <pageSetup fitToHeight="2" horizontalDpi="600" verticalDpi="600" orientation="portrait" scale="64" r:id="rId1"/>
  <headerFooter>
    <oddFooter>&amp;RPágina &amp;P</oddFooter>
  </headerFooter>
  <rowBreaks count="3" manualBreakCount="3">
    <brk id="91" max="18" man="1"/>
    <brk id="114" max="18" man="1"/>
    <brk id="123" max="18" man="1"/>
  </rowBreaks>
</worksheet>
</file>

<file path=xl/worksheets/sheet4.xml><?xml version="1.0" encoding="utf-8"?>
<worksheet xmlns="http://schemas.openxmlformats.org/spreadsheetml/2006/main" xmlns:r="http://schemas.openxmlformats.org/officeDocument/2006/relationships">
  <dimension ref="A2:W417"/>
  <sheetViews>
    <sheetView showGridLines="0" zoomScalePageLayoutView="0" workbookViewId="0" topLeftCell="A1">
      <selection activeCell="A1" sqref="A1"/>
    </sheetView>
  </sheetViews>
  <sheetFormatPr defaultColWidth="11.421875" defaultRowHeight="15"/>
  <cols>
    <col min="1" max="3" width="39.7109375" style="21" customWidth="1"/>
    <col min="4" max="4" width="17.7109375" style="23" customWidth="1"/>
    <col min="5" max="5" width="8.7109375" style="23" customWidth="1"/>
    <col min="6" max="17" width="8.7109375" style="21" customWidth="1"/>
    <col min="18" max="18" width="8.7109375" style="23" customWidth="1"/>
    <col min="19" max="19" width="23.57421875" style="21" customWidth="1"/>
    <col min="20" max="16384" width="11.421875" style="21" customWidth="1"/>
  </cols>
  <sheetData>
    <row r="2" spans="3:19" ht="19.5">
      <c r="C2" s="443" t="s">
        <v>232</v>
      </c>
      <c r="D2" s="443"/>
      <c r="E2" s="443"/>
      <c r="F2" s="443"/>
      <c r="G2" s="443"/>
      <c r="H2" s="443"/>
      <c r="I2" s="443"/>
      <c r="J2" s="443"/>
      <c r="K2" s="443"/>
      <c r="L2" s="443"/>
      <c r="M2" s="443"/>
      <c r="N2" s="443"/>
      <c r="O2" s="443"/>
      <c r="P2" s="443"/>
      <c r="Q2" s="443"/>
      <c r="R2" s="443"/>
      <c r="S2" s="443"/>
    </row>
    <row r="3" spans="3:19" ht="16.5" thickBot="1">
      <c r="C3" s="444" t="s">
        <v>331</v>
      </c>
      <c r="D3" s="444"/>
      <c r="E3" s="444"/>
      <c r="F3" s="444"/>
      <c r="G3" s="444"/>
      <c r="H3" s="444"/>
      <c r="I3" s="444"/>
      <c r="J3" s="444"/>
      <c r="K3" s="444"/>
      <c r="L3" s="444"/>
      <c r="M3" s="444"/>
      <c r="N3" s="444"/>
      <c r="O3" s="444"/>
      <c r="P3" s="444"/>
      <c r="Q3" s="444"/>
      <c r="R3" s="444"/>
      <c r="S3" s="86">
        <v>41669</v>
      </c>
    </row>
    <row r="4" spans="1:19" s="28" customFormat="1" ht="13.5" thickBot="1">
      <c r="A4" s="88" t="s">
        <v>521</v>
      </c>
      <c r="B4" s="88" t="s">
        <v>522</v>
      </c>
      <c r="C4" s="88" t="s">
        <v>64</v>
      </c>
      <c r="D4" s="89" t="s">
        <v>233</v>
      </c>
      <c r="E4" s="90" t="s">
        <v>65</v>
      </c>
      <c r="F4" s="88" t="s">
        <v>219</v>
      </c>
      <c r="G4" s="89" t="s">
        <v>220</v>
      </c>
      <c r="H4" s="89" t="s">
        <v>221</v>
      </c>
      <c r="I4" s="89" t="s">
        <v>222</v>
      </c>
      <c r="J4" s="89" t="s">
        <v>223</v>
      </c>
      <c r="K4" s="89" t="s">
        <v>224</v>
      </c>
      <c r="L4" s="89" t="s">
        <v>225</v>
      </c>
      <c r="M4" s="89" t="s">
        <v>226</v>
      </c>
      <c r="N4" s="89" t="s">
        <v>227</v>
      </c>
      <c r="O4" s="89" t="s">
        <v>228</v>
      </c>
      <c r="P4" s="89" t="s">
        <v>229</v>
      </c>
      <c r="Q4" s="90" t="s">
        <v>230</v>
      </c>
      <c r="R4" s="91" t="s">
        <v>159</v>
      </c>
      <c r="S4" s="91" t="s">
        <v>186</v>
      </c>
    </row>
    <row r="5" spans="1:19" s="28" customFormat="1" ht="15.75">
      <c r="A5" s="181"/>
      <c r="B5" s="181"/>
      <c r="C5" s="181"/>
      <c r="D5" s="85"/>
      <c r="E5" s="85"/>
      <c r="F5" s="92"/>
      <c r="G5" s="85"/>
      <c r="H5" s="85"/>
      <c r="I5" s="85"/>
      <c r="J5" s="85"/>
      <c r="K5" s="85"/>
      <c r="L5" s="85"/>
      <c r="M5" s="85"/>
      <c r="N5" s="85"/>
      <c r="O5" s="85"/>
      <c r="P5" s="85"/>
      <c r="Q5" s="85"/>
      <c r="R5" s="85"/>
      <c r="S5" s="85"/>
    </row>
    <row r="6" spans="1:19" s="28" customFormat="1" ht="16.5" customHeight="1" thickBot="1">
      <c r="A6" s="406" t="s">
        <v>145</v>
      </c>
      <c r="B6" s="406"/>
      <c r="C6" s="406"/>
      <c r="D6" s="406"/>
      <c r="E6" s="406"/>
      <c r="F6" s="406"/>
      <c r="G6" s="406"/>
      <c r="H6" s="406"/>
      <c r="I6" s="406"/>
      <c r="J6" s="406"/>
      <c r="K6" s="406"/>
      <c r="L6" s="406"/>
      <c r="M6" s="406"/>
      <c r="N6" s="406"/>
      <c r="O6" s="406"/>
      <c r="P6" s="406"/>
      <c r="Q6" s="406"/>
      <c r="R6" s="406"/>
      <c r="S6" s="407"/>
    </row>
    <row r="7" spans="1:19" s="25" customFormat="1" ht="15.75" customHeight="1" thickBot="1">
      <c r="A7" s="436" t="s">
        <v>75</v>
      </c>
      <c r="B7" s="436"/>
      <c r="C7" s="436"/>
      <c r="D7" s="436"/>
      <c r="E7" s="437"/>
      <c r="F7" s="451"/>
      <c r="G7" s="452"/>
      <c r="H7" s="452"/>
      <c r="I7" s="452"/>
      <c r="J7" s="452"/>
      <c r="K7" s="452"/>
      <c r="L7" s="452"/>
      <c r="M7" s="452"/>
      <c r="N7" s="452"/>
      <c r="O7" s="452"/>
      <c r="P7" s="452"/>
      <c r="Q7" s="452"/>
      <c r="R7" s="40"/>
      <c r="S7" s="40"/>
    </row>
    <row r="8" spans="1:19" ht="45">
      <c r="A8" s="104" t="s">
        <v>550</v>
      </c>
      <c r="B8" s="104" t="s">
        <v>699</v>
      </c>
      <c r="C8" s="104" t="s">
        <v>66</v>
      </c>
      <c r="D8" s="105" t="s">
        <v>67</v>
      </c>
      <c r="E8" s="106"/>
      <c r="F8" s="107">
        <v>1</v>
      </c>
      <c r="G8" s="108">
        <v>1</v>
      </c>
      <c r="H8" s="108">
        <v>1</v>
      </c>
      <c r="I8" s="108">
        <v>1</v>
      </c>
      <c r="J8" s="108">
        <v>1</v>
      </c>
      <c r="K8" s="108">
        <v>1</v>
      </c>
      <c r="L8" s="108">
        <v>1</v>
      </c>
      <c r="M8" s="108">
        <v>1</v>
      </c>
      <c r="N8" s="108">
        <v>1</v>
      </c>
      <c r="O8" s="108">
        <v>1</v>
      </c>
      <c r="P8" s="108">
        <v>1</v>
      </c>
      <c r="Q8" s="109">
        <v>1</v>
      </c>
      <c r="R8" s="110">
        <f>SUM(F8:Q8)</f>
        <v>12</v>
      </c>
      <c r="S8" s="110"/>
    </row>
    <row r="9" spans="1:19" ht="45">
      <c r="A9" s="111" t="s">
        <v>550</v>
      </c>
      <c r="B9" s="111" t="s">
        <v>699</v>
      </c>
      <c r="C9" s="111" t="s">
        <v>68</v>
      </c>
      <c r="D9" s="112" t="s">
        <v>67</v>
      </c>
      <c r="E9" s="113"/>
      <c r="F9" s="114">
        <v>1</v>
      </c>
      <c r="G9" s="115">
        <v>1</v>
      </c>
      <c r="H9" s="115">
        <v>1</v>
      </c>
      <c r="I9" s="115">
        <v>1</v>
      </c>
      <c r="J9" s="115">
        <v>1</v>
      </c>
      <c r="K9" s="115">
        <v>1</v>
      </c>
      <c r="L9" s="115">
        <v>1</v>
      </c>
      <c r="M9" s="115">
        <v>1</v>
      </c>
      <c r="N9" s="115">
        <v>1</v>
      </c>
      <c r="O9" s="115">
        <v>1</v>
      </c>
      <c r="P9" s="115">
        <v>1</v>
      </c>
      <c r="Q9" s="116">
        <v>1</v>
      </c>
      <c r="R9" s="117">
        <f aca="true" t="shared" si="0" ref="R9:R16">SUM(F9:Q9)</f>
        <v>12</v>
      </c>
      <c r="S9" s="117"/>
    </row>
    <row r="10" spans="1:19" ht="45">
      <c r="A10" s="111" t="s">
        <v>550</v>
      </c>
      <c r="B10" s="111" t="s">
        <v>699</v>
      </c>
      <c r="C10" s="111" t="s">
        <v>125</v>
      </c>
      <c r="D10" s="112" t="s">
        <v>71</v>
      </c>
      <c r="E10" s="122">
        <v>44200000</v>
      </c>
      <c r="F10" s="123">
        <v>3683333.3333333335</v>
      </c>
      <c r="G10" s="124">
        <v>3683333.3333333335</v>
      </c>
      <c r="H10" s="124">
        <v>3683333.3333333335</v>
      </c>
      <c r="I10" s="124">
        <v>3683333.3333333335</v>
      </c>
      <c r="J10" s="124">
        <v>3683333.3333333335</v>
      </c>
      <c r="K10" s="124">
        <v>3683333.3333333335</v>
      </c>
      <c r="L10" s="124">
        <v>3683333.3333333335</v>
      </c>
      <c r="M10" s="124">
        <v>3683333.3333333335</v>
      </c>
      <c r="N10" s="124">
        <v>3683333.3333333335</v>
      </c>
      <c r="O10" s="124">
        <v>3683333.3333333335</v>
      </c>
      <c r="P10" s="124">
        <v>3683333.3333333335</v>
      </c>
      <c r="Q10" s="125">
        <v>3683333.3333333335</v>
      </c>
      <c r="R10" s="126">
        <f t="shared" si="0"/>
        <v>44200000</v>
      </c>
      <c r="S10" s="126"/>
    </row>
    <row r="11" spans="1:19" ht="45">
      <c r="A11" s="111" t="s">
        <v>550</v>
      </c>
      <c r="B11" s="111" t="s">
        <v>699</v>
      </c>
      <c r="C11" s="111" t="s">
        <v>142</v>
      </c>
      <c r="D11" s="112" t="s">
        <v>71</v>
      </c>
      <c r="E11" s="122">
        <v>190000</v>
      </c>
      <c r="F11" s="123">
        <v>10000</v>
      </c>
      <c r="G11" s="124">
        <v>10000</v>
      </c>
      <c r="H11" s="124">
        <v>11500</v>
      </c>
      <c r="I11" s="124">
        <v>12500</v>
      </c>
      <c r="J11" s="124">
        <v>13300</v>
      </c>
      <c r="K11" s="124">
        <v>15100</v>
      </c>
      <c r="L11" s="124">
        <v>17800</v>
      </c>
      <c r="M11" s="124">
        <v>17800</v>
      </c>
      <c r="N11" s="124">
        <v>19000</v>
      </c>
      <c r="O11" s="124">
        <v>19000</v>
      </c>
      <c r="P11" s="124">
        <v>22000</v>
      </c>
      <c r="Q11" s="125">
        <v>22000</v>
      </c>
      <c r="R11" s="126">
        <f t="shared" si="0"/>
        <v>190000</v>
      </c>
      <c r="S11" s="121"/>
    </row>
    <row r="12" spans="1:19" ht="45.75" thickBot="1">
      <c r="A12" s="111" t="s">
        <v>550</v>
      </c>
      <c r="B12" s="111" t="s">
        <v>699</v>
      </c>
      <c r="C12" s="111" t="s">
        <v>826</v>
      </c>
      <c r="D12" s="112" t="s">
        <v>827</v>
      </c>
      <c r="E12" s="122">
        <v>4</v>
      </c>
      <c r="F12" s="123"/>
      <c r="G12" s="124"/>
      <c r="H12" s="124">
        <v>1</v>
      </c>
      <c r="I12" s="124"/>
      <c r="J12" s="124"/>
      <c r="K12" s="124"/>
      <c r="L12" s="124"/>
      <c r="M12" s="124">
        <v>2</v>
      </c>
      <c r="N12" s="124">
        <v>1</v>
      </c>
      <c r="O12" s="124"/>
      <c r="P12" s="124"/>
      <c r="Q12" s="125"/>
      <c r="R12" s="120">
        <f t="shared" si="0"/>
        <v>4</v>
      </c>
      <c r="S12" s="121"/>
    </row>
    <row r="13" spans="1:19" s="24" customFormat="1" ht="15.75" thickBot="1">
      <c r="A13" s="436" t="s">
        <v>77</v>
      </c>
      <c r="B13" s="436"/>
      <c r="C13" s="436"/>
      <c r="D13" s="436"/>
      <c r="E13" s="437"/>
      <c r="F13" s="445"/>
      <c r="G13" s="446"/>
      <c r="H13" s="446"/>
      <c r="I13" s="446"/>
      <c r="J13" s="446"/>
      <c r="K13" s="446"/>
      <c r="L13" s="446"/>
      <c r="M13" s="446"/>
      <c r="N13" s="446"/>
      <c r="O13" s="446"/>
      <c r="P13" s="446"/>
      <c r="Q13" s="447"/>
      <c r="R13" s="66"/>
      <c r="S13" s="66"/>
    </row>
    <row r="14" spans="1:19" ht="36.75" customHeight="1">
      <c r="A14" s="111" t="s">
        <v>550</v>
      </c>
      <c r="B14" s="111" t="s">
        <v>574</v>
      </c>
      <c r="C14" s="111" t="s">
        <v>733</v>
      </c>
      <c r="D14" s="134" t="s">
        <v>73</v>
      </c>
      <c r="E14" s="135">
        <v>21</v>
      </c>
      <c r="F14" s="100">
        <v>3</v>
      </c>
      <c r="G14" s="96">
        <v>3</v>
      </c>
      <c r="H14" s="96">
        <v>3</v>
      </c>
      <c r="I14" s="96">
        <v>3</v>
      </c>
      <c r="J14" s="96">
        <v>3</v>
      </c>
      <c r="K14" s="96">
        <v>3</v>
      </c>
      <c r="L14" s="96">
        <v>3</v>
      </c>
      <c r="M14" s="96"/>
      <c r="N14" s="96"/>
      <c r="O14" s="96"/>
      <c r="P14" s="96"/>
      <c r="Q14" s="97"/>
      <c r="R14" s="120">
        <f t="shared" si="0"/>
        <v>21</v>
      </c>
      <c r="S14" s="136"/>
    </row>
    <row r="15" spans="1:19" ht="45">
      <c r="A15" s="111" t="s">
        <v>550</v>
      </c>
      <c r="B15" s="111" t="s">
        <v>699</v>
      </c>
      <c r="C15" s="111" t="s">
        <v>734</v>
      </c>
      <c r="D15" s="134" t="s">
        <v>437</v>
      </c>
      <c r="E15" s="135">
        <v>1</v>
      </c>
      <c r="F15" s="100"/>
      <c r="G15" s="96"/>
      <c r="H15" s="96"/>
      <c r="I15" s="96"/>
      <c r="J15" s="96"/>
      <c r="K15" s="96"/>
      <c r="L15" s="96"/>
      <c r="M15" s="96"/>
      <c r="N15" s="96"/>
      <c r="O15" s="96"/>
      <c r="P15" s="96"/>
      <c r="Q15" s="97">
        <v>1</v>
      </c>
      <c r="R15" s="120">
        <f t="shared" si="0"/>
        <v>1</v>
      </c>
      <c r="S15" s="136"/>
    </row>
    <row r="16" spans="1:19" ht="45">
      <c r="A16" s="111" t="s">
        <v>550</v>
      </c>
      <c r="B16" s="111" t="s">
        <v>699</v>
      </c>
      <c r="C16" s="95" t="s">
        <v>735</v>
      </c>
      <c r="D16" s="112" t="s">
        <v>437</v>
      </c>
      <c r="E16" s="135">
        <v>1</v>
      </c>
      <c r="F16" s="119"/>
      <c r="G16" s="234"/>
      <c r="H16" s="234"/>
      <c r="I16" s="234"/>
      <c r="J16" s="234"/>
      <c r="K16" s="234"/>
      <c r="L16" s="234"/>
      <c r="M16" s="234"/>
      <c r="N16" s="234"/>
      <c r="O16" s="234"/>
      <c r="P16" s="234"/>
      <c r="Q16" s="371">
        <v>1</v>
      </c>
      <c r="R16" s="120">
        <f t="shared" si="0"/>
        <v>1</v>
      </c>
      <c r="S16" s="117"/>
    </row>
    <row r="17" spans="1:19" ht="45">
      <c r="A17" s="111" t="s">
        <v>550</v>
      </c>
      <c r="B17" s="111" t="s">
        <v>699</v>
      </c>
      <c r="C17" s="111" t="s">
        <v>258</v>
      </c>
      <c r="D17" s="134" t="s">
        <v>73</v>
      </c>
      <c r="E17" s="135">
        <v>100</v>
      </c>
      <c r="F17" s="100">
        <v>8</v>
      </c>
      <c r="G17" s="96">
        <v>8</v>
      </c>
      <c r="H17" s="96">
        <v>8</v>
      </c>
      <c r="I17" s="96">
        <v>8</v>
      </c>
      <c r="J17" s="96">
        <v>8</v>
      </c>
      <c r="K17" s="96">
        <v>8</v>
      </c>
      <c r="L17" s="96">
        <v>9</v>
      </c>
      <c r="M17" s="96">
        <v>7</v>
      </c>
      <c r="N17" s="96">
        <v>9</v>
      </c>
      <c r="O17" s="96">
        <v>9</v>
      </c>
      <c r="P17" s="96">
        <v>9</v>
      </c>
      <c r="Q17" s="97">
        <v>9</v>
      </c>
      <c r="R17" s="117">
        <f>SUM(F17:Q17)</f>
        <v>100</v>
      </c>
      <c r="S17" s="136"/>
    </row>
    <row r="18" spans="1:19" ht="45.75" thickBot="1">
      <c r="A18" s="111" t="s">
        <v>550</v>
      </c>
      <c r="B18" s="111" t="s">
        <v>699</v>
      </c>
      <c r="C18" s="111" t="s">
        <v>259</v>
      </c>
      <c r="D18" s="134" t="s">
        <v>73</v>
      </c>
      <c r="E18" s="135">
        <v>16</v>
      </c>
      <c r="F18" s="100"/>
      <c r="G18" s="96"/>
      <c r="H18" s="96">
        <v>2</v>
      </c>
      <c r="I18" s="96">
        <v>2</v>
      </c>
      <c r="J18" s="96">
        <v>2</v>
      </c>
      <c r="K18" s="96">
        <v>2</v>
      </c>
      <c r="L18" s="96">
        <v>2</v>
      </c>
      <c r="M18" s="96">
        <v>2</v>
      </c>
      <c r="N18" s="96">
        <v>2</v>
      </c>
      <c r="O18" s="96">
        <v>2</v>
      </c>
      <c r="P18" s="96"/>
      <c r="Q18" s="97"/>
      <c r="R18" s="117">
        <f>SUM(F18:Q18)</f>
        <v>16</v>
      </c>
      <c r="S18" s="136"/>
    </row>
    <row r="19" spans="1:19" s="24" customFormat="1" ht="30.75" customHeight="1" thickBot="1">
      <c r="A19" s="438" t="s">
        <v>492</v>
      </c>
      <c r="B19" s="438"/>
      <c r="C19" s="438"/>
      <c r="D19" s="438"/>
      <c r="E19" s="439"/>
      <c r="F19" s="433"/>
      <c r="G19" s="434"/>
      <c r="H19" s="434"/>
      <c r="I19" s="434"/>
      <c r="J19" s="434"/>
      <c r="K19" s="434"/>
      <c r="L19" s="434"/>
      <c r="M19" s="434"/>
      <c r="N19" s="434"/>
      <c r="O19" s="434"/>
      <c r="P19" s="434"/>
      <c r="Q19" s="435"/>
      <c r="R19" s="66"/>
      <c r="S19" s="66"/>
    </row>
    <row r="20" spans="1:19" ht="315">
      <c r="A20" s="111" t="s">
        <v>550</v>
      </c>
      <c r="B20" s="111" t="s">
        <v>574</v>
      </c>
      <c r="C20" s="111" t="s">
        <v>571</v>
      </c>
      <c r="D20" s="112" t="s">
        <v>73</v>
      </c>
      <c r="E20" s="113">
        <v>12</v>
      </c>
      <c r="F20" s="114">
        <v>1</v>
      </c>
      <c r="G20" s="115">
        <v>1</v>
      </c>
      <c r="H20" s="115">
        <v>1</v>
      </c>
      <c r="I20" s="115">
        <v>1</v>
      </c>
      <c r="J20" s="115">
        <v>1</v>
      </c>
      <c r="K20" s="115">
        <v>1</v>
      </c>
      <c r="L20" s="115">
        <v>1</v>
      </c>
      <c r="M20" s="115">
        <v>1</v>
      </c>
      <c r="N20" s="115">
        <v>1</v>
      </c>
      <c r="O20" s="115">
        <v>1</v>
      </c>
      <c r="P20" s="115">
        <v>1</v>
      </c>
      <c r="Q20" s="116">
        <v>1</v>
      </c>
      <c r="R20" s="117">
        <f>SUM(F20:Q20)</f>
        <v>12</v>
      </c>
      <c r="S20" s="117" t="s">
        <v>575</v>
      </c>
    </row>
    <row r="21" spans="1:19" ht="105.75" customHeight="1">
      <c r="A21" s="111" t="s">
        <v>550</v>
      </c>
      <c r="B21" s="111" t="s">
        <v>574</v>
      </c>
      <c r="C21" s="111" t="s">
        <v>572</v>
      </c>
      <c r="D21" s="112" t="s">
        <v>73</v>
      </c>
      <c r="E21" s="113">
        <v>2</v>
      </c>
      <c r="F21" s="114"/>
      <c r="G21" s="115"/>
      <c r="H21" s="115"/>
      <c r="I21" s="115"/>
      <c r="J21" s="115"/>
      <c r="K21" s="115"/>
      <c r="L21" s="115"/>
      <c r="M21" s="115"/>
      <c r="N21" s="115">
        <v>1</v>
      </c>
      <c r="O21" s="115"/>
      <c r="P21" s="115"/>
      <c r="Q21" s="116">
        <v>1</v>
      </c>
      <c r="R21" s="117">
        <f>SUM(F21:Q21)</f>
        <v>2</v>
      </c>
      <c r="S21" s="117" t="s">
        <v>587</v>
      </c>
    </row>
    <row r="22" spans="1:19" ht="34.5" thickBot="1">
      <c r="A22" s="111" t="s">
        <v>550</v>
      </c>
      <c r="B22" s="111" t="s">
        <v>574</v>
      </c>
      <c r="C22" s="111" t="s">
        <v>573</v>
      </c>
      <c r="D22" s="112" t="s">
        <v>73</v>
      </c>
      <c r="E22" s="113">
        <v>12</v>
      </c>
      <c r="F22" s="114">
        <v>1</v>
      </c>
      <c r="G22" s="115">
        <v>1</v>
      </c>
      <c r="H22" s="115">
        <v>1</v>
      </c>
      <c r="I22" s="115">
        <v>1</v>
      </c>
      <c r="J22" s="115">
        <v>1</v>
      </c>
      <c r="K22" s="115">
        <v>1</v>
      </c>
      <c r="L22" s="115">
        <v>1</v>
      </c>
      <c r="M22" s="115">
        <v>1</v>
      </c>
      <c r="N22" s="115">
        <v>1</v>
      </c>
      <c r="O22" s="115">
        <v>1</v>
      </c>
      <c r="P22" s="115">
        <v>1</v>
      </c>
      <c r="Q22" s="116">
        <v>1</v>
      </c>
      <c r="R22" s="117">
        <f>SUM(F22:Q22)</f>
        <v>12</v>
      </c>
      <c r="S22" s="117"/>
    </row>
    <row r="23" spans="1:19" s="22" customFormat="1" ht="15.75" thickBot="1">
      <c r="A23" s="427" t="s">
        <v>147</v>
      </c>
      <c r="B23" s="427"/>
      <c r="C23" s="427"/>
      <c r="D23" s="427"/>
      <c r="E23" s="428"/>
      <c r="F23" s="445"/>
      <c r="G23" s="446"/>
      <c r="H23" s="446"/>
      <c r="I23" s="446"/>
      <c r="J23" s="446"/>
      <c r="K23" s="446"/>
      <c r="L23" s="446"/>
      <c r="M23" s="446"/>
      <c r="N23" s="446"/>
      <c r="O23" s="446"/>
      <c r="P23" s="446"/>
      <c r="Q23" s="447"/>
      <c r="R23" s="64"/>
      <c r="S23" s="66"/>
    </row>
    <row r="24" spans="1:19" s="61" customFormat="1" ht="15.75" customHeight="1" thickBot="1">
      <c r="A24" s="429" t="s">
        <v>108</v>
      </c>
      <c r="B24" s="429"/>
      <c r="C24" s="429"/>
      <c r="D24" s="429"/>
      <c r="E24" s="430"/>
      <c r="F24" s="420"/>
      <c r="G24" s="421"/>
      <c r="H24" s="421"/>
      <c r="I24" s="421"/>
      <c r="J24" s="421"/>
      <c r="K24" s="421"/>
      <c r="L24" s="421"/>
      <c r="M24" s="421"/>
      <c r="N24" s="421"/>
      <c r="O24" s="421"/>
      <c r="P24" s="421"/>
      <c r="Q24" s="421"/>
      <c r="R24" s="421"/>
      <c r="S24" s="422"/>
    </row>
    <row r="25" spans="1:19" s="61" customFormat="1" ht="33.75">
      <c r="A25" s="256" t="s">
        <v>550</v>
      </c>
      <c r="B25" s="256" t="s">
        <v>551</v>
      </c>
      <c r="C25" s="256" t="s">
        <v>236</v>
      </c>
      <c r="D25" s="257" t="s">
        <v>109</v>
      </c>
      <c r="E25" s="323">
        <v>185.04</v>
      </c>
      <c r="F25" s="259">
        <v>185.04</v>
      </c>
      <c r="G25" s="260">
        <v>185.04</v>
      </c>
      <c r="H25" s="260">
        <v>185.04</v>
      </c>
      <c r="I25" s="260">
        <v>185.04</v>
      </c>
      <c r="J25" s="260">
        <v>185.04</v>
      </c>
      <c r="K25" s="260">
        <v>185.04</v>
      </c>
      <c r="L25" s="260">
        <v>185.04</v>
      </c>
      <c r="M25" s="260">
        <v>185.04</v>
      </c>
      <c r="N25" s="260">
        <v>185.04</v>
      </c>
      <c r="O25" s="260">
        <v>185.04</v>
      </c>
      <c r="P25" s="260">
        <v>185.04</v>
      </c>
      <c r="Q25" s="258">
        <v>185.04</v>
      </c>
      <c r="R25" s="261">
        <v>185.04</v>
      </c>
      <c r="S25" s="262"/>
    </row>
    <row r="26" spans="1:19" s="61" customFormat="1" ht="34.5" thickBot="1">
      <c r="A26" s="263" t="s">
        <v>550</v>
      </c>
      <c r="B26" s="263" t="s">
        <v>551</v>
      </c>
      <c r="C26" s="263" t="s">
        <v>306</v>
      </c>
      <c r="D26" s="264" t="s">
        <v>73</v>
      </c>
      <c r="E26" s="265">
        <v>12</v>
      </c>
      <c r="F26" s="266">
        <v>1</v>
      </c>
      <c r="G26" s="264">
        <v>1</v>
      </c>
      <c r="H26" s="264">
        <v>1</v>
      </c>
      <c r="I26" s="264">
        <v>1</v>
      </c>
      <c r="J26" s="264">
        <v>1</v>
      </c>
      <c r="K26" s="264">
        <v>1</v>
      </c>
      <c r="L26" s="264">
        <v>1</v>
      </c>
      <c r="M26" s="264">
        <v>1</v>
      </c>
      <c r="N26" s="264">
        <v>1</v>
      </c>
      <c r="O26" s="264">
        <v>1</v>
      </c>
      <c r="P26" s="264">
        <v>1</v>
      </c>
      <c r="Q26" s="265">
        <v>1</v>
      </c>
      <c r="R26" s="267">
        <f>SUM(F26:Q26)</f>
        <v>12</v>
      </c>
      <c r="S26" s="268"/>
    </row>
    <row r="27" spans="1:19" s="61" customFormat="1" ht="15.75" customHeight="1" thickBot="1">
      <c r="A27" s="431" t="s">
        <v>110</v>
      </c>
      <c r="B27" s="431"/>
      <c r="C27" s="431"/>
      <c r="D27" s="431"/>
      <c r="E27" s="432"/>
      <c r="F27" s="420"/>
      <c r="G27" s="421"/>
      <c r="H27" s="421"/>
      <c r="I27" s="421"/>
      <c r="J27" s="421"/>
      <c r="K27" s="421"/>
      <c r="L27" s="421"/>
      <c r="M27" s="421"/>
      <c r="N27" s="421"/>
      <c r="O27" s="421"/>
      <c r="P27" s="421"/>
      <c r="Q27" s="421"/>
      <c r="R27" s="421"/>
      <c r="S27" s="422"/>
    </row>
    <row r="28" spans="1:19" s="61" customFormat="1" ht="33.75">
      <c r="A28" s="95" t="s">
        <v>550</v>
      </c>
      <c r="B28" s="95" t="s">
        <v>551</v>
      </c>
      <c r="C28" s="95" t="s">
        <v>292</v>
      </c>
      <c r="D28" s="94" t="s">
        <v>109</v>
      </c>
      <c r="E28" s="118">
        <v>8.35</v>
      </c>
      <c r="F28" s="183"/>
      <c r="G28" s="184">
        <v>2</v>
      </c>
      <c r="H28" s="184">
        <v>0.2</v>
      </c>
      <c r="I28" s="184"/>
      <c r="J28" s="184"/>
      <c r="K28" s="184">
        <v>1</v>
      </c>
      <c r="L28" s="184"/>
      <c r="M28" s="184"/>
      <c r="N28" s="184">
        <v>1.15</v>
      </c>
      <c r="O28" s="191"/>
      <c r="P28" s="184">
        <v>2</v>
      </c>
      <c r="Q28" s="182">
        <v>2</v>
      </c>
      <c r="R28" s="185">
        <f>SUM(F28:Q28)</f>
        <v>8.35</v>
      </c>
      <c r="S28" s="140"/>
    </row>
    <row r="29" spans="1:19" s="61" customFormat="1" ht="33.75">
      <c r="A29" s="95" t="s">
        <v>550</v>
      </c>
      <c r="B29" s="95" t="s">
        <v>551</v>
      </c>
      <c r="C29" s="95" t="s">
        <v>124</v>
      </c>
      <c r="D29" s="96" t="s">
        <v>109</v>
      </c>
      <c r="E29" s="118">
        <v>7</v>
      </c>
      <c r="F29" s="100"/>
      <c r="G29" s="96"/>
      <c r="H29" s="96"/>
      <c r="I29" s="96"/>
      <c r="J29" s="96"/>
      <c r="K29" s="96">
        <v>1</v>
      </c>
      <c r="L29" s="96">
        <v>1.4</v>
      </c>
      <c r="M29" s="96"/>
      <c r="N29" s="96"/>
      <c r="O29" s="96"/>
      <c r="P29" s="96">
        <v>2</v>
      </c>
      <c r="Q29" s="97">
        <v>2.6</v>
      </c>
      <c r="R29" s="98">
        <f>SUM(F29:Q29)</f>
        <v>7</v>
      </c>
      <c r="S29" s="144"/>
    </row>
    <row r="30" spans="1:19" s="61" customFormat="1" ht="33.75">
      <c r="A30" s="95" t="s">
        <v>550</v>
      </c>
      <c r="B30" s="95" t="s">
        <v>551</v>
      </c>
      <c r="C30" s="95" t="s">
        <v>188</v>
      </c>
      <c r="D30" s="96" t="s">
        <v>111</v>
      </c>
      <c r="E30" s="118">
        <v>4</v>
      </c>
      <c r="F30" s="100"/>
      <c r="G30" s="96">
        <v>1</v>
      </c>
      <c r="H30" s="96"/>
      <c r="I30" s="96"/>
      <c r="J30" s="96"/>
      <c r="K30" s="96"/>
      <c r="L30" s="96">
        <v>1</v>
      </c>
      <c r="M30" s="96"/>
      <c r="N30" s="96"/>
      <c r="O30" s="96"/>
      <c r="P30" s="96">
        <v>1</v>
      </c>
      <c r="Q30" s="97">
        <v>1</v>
      </c>
      <c r="R30" s="98">
        <f>SUM(F30:Q30)</f>
        <v>4</v>
      </c>
      <c r="S30" s="144"/>
    </row>
    <row r="31" spans="1:19" s="61" customFormat="1" ht="33.75">
      <c r="A31" s="95" t="s">
        <v>550</v>
      </c>
      <c r="B31" s="95" t="s">
        <v>551</v>
      </c>
      <c r="C31" s="95" t="s">
        <v>144</v>
      </c>
      <c r="D31" s="96" t="s">
        <v>109</v>
      </c>
      <c r="E31" s="118">
        <v>82.4</v>
      </c>
      <c r="F31" s="187">
        <v>82.4</v>
      </c>
      <c r="G31" s="188">
        <v>82.4</v>
      </c>
      <c r="H31" s="188">
        <v>82.4</v>
      </c>
      <c r="I31" s="188">
        <v>82.4</v>
      </c>
      <c r="J31" s="188">
        <v>82.4</v>
      </c>
      <c r="K31" s="188">
        <v>82.4</v>
      </c>
      <c r="L31" s="188">
        <v>82.4</v>
      </c>
      <c r="M31" s="188">
        <v>82.4</v>
      </c>
      <c r="N31" s="188">
        <v>82.4</v>
      </c>
      <c r="O31" s="188">
        <v>82.4</v>
      </c>
      <c r="P31" s="188">
        <v>82.4</v>
      </c>
      <c r="Q31" s="186">
        <v>82.4</v>
      </c>
      <c r="R31" s="189">
        <v>82.4</v>
      </c>
      <c r="S31" s="99"/>
    </row>
    <row r="32" spans="1:19" s="61" customFormat="1" ht="34.5" thickBot="1">
      <c r="A32" s="263" t="s">
        <v>550</v>
      </c>
      <c r="B32" s="263" t="s">
        <v>551</v>
      </c>
      <c r="C32" s="263" t="s">
        <v>306</v>
      </c>
      <c r="D32" s="264" t="s">
        <v>73</v>
      </c>
      <c r="E32" s="265">
        <v>12</v>
      </c>
      <c r="F32" s="266">
        <v>1</v>
      </c>
      <c r="G32" s="264">
        <v>1</v>
      </c>
      <c r="H32" s="264">
        <v>1</v>
      </c>
      <c r="I32" s="264">
        <v>1</v>
      </c>
      <c r="J32" s="264">
        <v>1</v>
      </c>
      <c r="K32" s="264">
        <v>1</v>
      </c>
      <c r="L32" s="264">
        <v>1</v>
      </c>
      <c r="M32" s="264">
        <v>1</v>
      </c>
      <c r="N32" s="264">
        <v>1</v>
      </c>
      <c r="O32" s="264">
        <v>1</v>
      </c>
      <c r="P32" s="264">
        <v>1</v>
      </c>
      <c r="Q32" s="265">
        <v>1</v>
      </c>
      <c r="R32" s="267">
        <f>SUM(F32:Q32)</f>
        <v>12</v>
      </c>
      <c r="S32" s="144"/>
    </row>
    <row r="33" spans="1:19" s="61" customFormat="1" ht="15.75" customHeight="1" thickBot="1">
      <c r="A33" s="412" t="s">
        <v>112</v>
      </c>
      <c r="B33" s="412"/>
      <c r="C33" s="412"/>
      <c r="D33" s="412"/>
      <c r="E33" s="413"/>
      <c r="F33" s="420"/>
      <c r="G33" s="421"/>
      <c r="H33" s="421"/>
      <c r="I33" s="421"/>
      <c r="J33" s="421"/>
      <c r="K33" s="421"/>
      <c r="L33" s="421"/>
      <c r="M33" s="421"/>
      <c r="N33" s="421"/>
      <c r="O33" s="421"/>
      <c r="P33" s="421"/>
      <c r="Q33" s="421"/>
      <c r="R33" s="421"/>
      <c r="S33" s="422"/>
    </row>
    <row r="34" spans="1:19" s="61" customFormat="1" ht="33.75">
      <c r="A34" s="95" t="s">
        <v>550</v>
      </c>
      <c r="B34" s="95" t="s">
        <v>551</v>
      </c>
      <c r="C34" s="95" t="s">
        <v>332</v>
      </c>
      <c r="D34" s="96" t="s">
        <v>333</v>
      </c>
      <c r="E34" s="118">
        <v>1</v>
      </c>
      <c r="F34" s="187"/>
      <c r="G34" s="188"/>
      <c r="H34" s="188"/>
      <c r="I34" s="188"/>
      <c r="J34" s="188"/>
      <c r="K34" s="188"/>
      <c r="L34" s="188"/>
      <c r="M34" s="188"/>
      <c r="N34" s="188"/>
      <c r="O34" s="188"/>
      <c r="P34" s="188"/>
      <c r="Q34" s="186">
        <v>1</v>
      </c>
      <c r="R34" s="189"/>
      <c r="S34" s="99"/>
    </row>
    <row r="35" spans="1:19" s="61" customFormat="1" ht="33.75">
      <c r="A35" s="95" t="s">
        <v>550</v>
      </c>
      <c r="B35" s="95" t="s">
        <v>551</v>
      </c>
      <c r="C35" s="95" t="s">
        <v>334</v>
      </c>
      <c r="D35" s="96" t="s">
        <v>333</v>
      </c>
      <c r="E35" s="118">
        <v>1</v>
      </c>
      <c r="F35" s="187"/>
      <c r="G35" s="188"/>
      <c r="H35" s="188">
        <v>1</v>
      </c>
      <c r="I35" s="188"/>
      <c r="J35" s="188"/>
      <c r="K35" s="188"/>
      <c r="L35" s="188"/>
      <c r="M35" s="188"/>
      <c r="N35" s="188"/>
      <c r="O35" s="188"/>
      <c r="P35" s="188"/>
      <c r="Q35" s="186"/>
      <c r="R35" s="189"/>
      <c r="S35" s="99"/>
    </row>
    <row r="36" spans="1:19" s="61" customFormat="1" ht="33.75">
      <c r="A36" s="95" t="s">
        <v>550</v>
      </c>
      <c r="B36" s="95" t="s">
        <v>551</v>
      </c>
      <c r="C36" s="95" t="s">
        <v>116</v>
      </c>
      <c r="D36" s="96" t="s">
        <v>335</v>
      </c>
      <c r="E36" s="118">
        <v>285.1</v>
      </c>
      <c r="F36" s="187">
        <v>285.1</v>
      </c>
      <c r="G36" s="188">
        <v>285.1</v>
      </c>
      <c r="H36" s="188">
        <v>285.1</v>
      </c>
      <c r="I36" s="188">
        <v>285.1</v>
      </c>
      <c r="J36" s="188">
        <v>285.1</v>
      </c>
      <c r="K36" s="188">
        <v>285.1</v>
      </c>
      <c r="L36" s="188">
        <v>285.1</v>
      </c>
      <c r="M36" s="188">
        <v>285.1</v>
      </c>
      <c r="N36" s="188">
        <v>285.1</v>
      </c>
      <c r="O36" s="188">
        <v>285.1</v>
      </c>
      <c r="P36" s="188">
        <v>285.1</v>
      </c>
      <c r="Q36" s="186">
        <v>285.1</v>
      </c>
      <c r="R36" s="189">
        <v>285.1</v>
      </c>
      <c r="S36" s="99"/>
    </row>
    <row r="37" spans="1:19" s="61" customFormat="1" ht="34.5" thickBot="1">
      <c r="A37" s="95" t="s">
        <v>550</v>
      </c>
      <c r="B37" s="95" t="s">
        <v>551</v>
      </c>
      <c r="C37" s="95" t="s">
        <v>306</v>
      </c>
      <c r="D37" s="96" t="s">
        <v>73</v>
      </c>
      <c r="E37" s="118">
        <v>12</v>
      </c>
      <c r="F37" s="100">
        <v>1</v>
      </c>
      <c r="G37" s="96">
        <v>1</v>
      </c>
      <c r="H37" s="96">
        <v>1</v>
      </c>
      <c r="I37" s="96">
        <v>1</v>
      </c>
      <c r="J37" s="96">
        <v>1</v>
      </c>
      <c r="K37" s="96">
        <v>1</v>
      </c>
      <c r="L37" s="96">
        <v>1</v>
      </c>
      <c r="M37" s="96">
        <v>1</v>
      </c>
      <c r="N37" s="96">
        <v>1</v>
      </c>
      <c r="O37" s="96">
        <v>1</v>
      </c>
      <c r="P37" s="96">
        <v>1</v>
      </c>
      <c r="Q37" s="97">
        <v>1</v>
      </c>
      <c r="R37" s="98">
        <f>SUM(F37:Q37)</f>
        <v>12</v>
      </c>
      <c r="S37" s="144"/>
    </row>
    <row r="38" spans="1:19" s="61" customFormat="1" ht="15.75" customHeight="1" thickBot="1">
      <c r="A38" s="412" t="s">
        <v>113</v>
      </c>
      <c r="B38" s="412"/>
      <c r="C38" s="412"/>
      <c r="D38" s="412"/>
      <c r="E38" s="413"/>
      <c r="F38" s="420"/>
      <c r="G38" s="421"/>
      <c r="H38" s="421"/>
      <c r="I38" s="421"/>
      <c r="J38" s="421"/>
      <c r="K38" s="421"/>
      <c r="L38" s="421"/>
      <c r="M38" s="421"/>
      <c r="N38" s="421"/>
      <c r="O38" s="421"/>
      <c r="P38" s="421"/>
      <c r="Q38" s="421"/>
      <c r="R38" s="421"/>
      <c r="S38" s="422"/>
    </row>
    <row r="39" spans="1:19" s="61" customFormat="1" ht="33.75">
      <c r="A39" s="95" t="s">
        <v>550</v>
      </c>
      <c r="B39" s="95" t="s">
        <v>551</v>
      </c>
      <c r="C39" s="95" t="s">
        <v>491</v>
      </c>
      <c r="D39" s="96" t="s">
        <v>109</v>
      </c>
      <c r="E39" s="118">
        <v>3.9</v>
      </c>
      <c r="F39" s="187"/>
      <c r="G39" s="188"/>
      <c r="H39" s="188"/>
      <c r="I39" s="188"/>
      <c r="J39" s="188"/>
      <c r="K39" s="188">
        <v>2.28</v>
      </c>
      <c r="L39" s="188"/>
      <c r="M39" s="188"/>
      <c r="N39" s="188"/>
      <c r="O39" s="188"/>
      <c r="P39" s="188"/>
      <c r="Q39" s="186">
        <v>1.62</v>
      </c>
      <c r="R39" s="189">
        <f>SUM(F39:Q39)</f>
        <v>3.9</v>
      </c>
      <c r="S39" s="99"/>
    </row>
    <row r="40" spans="1:19" s="61" customFormat="1" ht="33.75">
      <c r="A40" s="95" t="s">
        <v>550</v>
      </c>
      <c r="B40" s="95" t="s">
        <v>551</v>
      </c>
      <c r="C40" s="95" t="s">
        <v>336</v>
      </c>
      <c r="D40" s="96" t="s">
        <v>111</v>
      </c>
      <c r="E40" s="118">
        <v>9</v>
      </c>
      <c r="F40" s="187"/>
      <c r="G40" s="188"/>
      <c r="H40" s="188"/>
      <c r="I40" s="188"/>
      <c r="J40" s="188"/>
      <c r="K40" s="188"/>
      <c r="L40" s="188"/>
      <c r="M40" s="188"/>
      <c r="N40" s="188"/>
      <c r="O40" s="188"/>
      <c r="P40" s="188"/>
      <c r="Q40" s="186">
        <v>9</v>
      </c>
      <c r="R40" s="189">
        <f>SUM(F40:Q40)</f>
        <v>9</v>
      </c>
      <c r="S40" s="99"/>
    </row>
    <row r="41" spans="1:19" s="61" customFormat="1" ht="33.75">
      <c r="A41" s="95" t="s">
        <v>550</v>
      </c>
      <c r="B41" s="95" t="s">
        <v>551</v>
      </c>
      <c r="C41" s="95" t="s">
        <v>337</v>
      </c>
      <c r="D41" s="96" t="s">
        <v>338</v>
      </c>
      <c r="E41" s="118">
        <v>4</v>
      </c>
      <c r="F41" s="187"/>
      <c r="G41" s="188"/>
      <c r="H41" s="188"/>
      <c r="I41" s="188"/>
      <c r="J41" s="188"/>
      <c r="K41" s="188"/>
      <c r="L41" s="188"/>
      <c r="M41" s="188"/>
      <c r="N41" s="188"/>
      <c r="O41" s="188"/>
      <c r="P41" s="188"/>
      <c r="Q41" s="186">
        <v>4</v>
      </c>
      <c r="R41" s="267">
        <f>SUM(F41:Q41)</f>
        <v>4</v>
      </c>
      <c r="S41" s="99"/>
    </row>
    <row r="42" spans="1:19" s="61" customFormat="1" ht="34.5" thickBot="1">
      <c r="A42" s="263" t="s">
        <v>550</v>
      </c>
      <c r="B42" s="263" t="s">
        <v>551</v>
      </c>
      <c r="C42" s="263" t="s">
        <v>306</v>
      </c>
      <c r="D42" s="264" t="s">
        <v>73</v>
      </c>
      <c r="E42" s="265">
        <v>12</v>
      </c>
      <c r="F42" s="266">
        <v>1</v>
      </c>
      <c r="G42" s="264">
        <v>1</v>
      </c>
      <c r="H42" s="264">
        <v>1</v>
      </c>
      <c r="I42" s="264">
        <v>1</v>
      </c>
      <c r="J42" s="264">
        <v>1</v>
      </c>
      <c r="K42" s="264">
        <v>1</v>
      </c>
      <c r="L42" s="264">
        <v>1</v>
      </c>
      <c r="M42" s="264">
        <v>1</v>
      </c>
      <c r="N42" s="264">
        <v>1</v>
      </c>
      <c r="O42" s="264">
        <v>1</v>
      </c>
      <c r="P42" s="264">
        <v>1</v>
      </c>
      <c r="Q42" s="265">
        <v>1</v>
      </c>
      <c r="R42" s="267">
        <f>SUM(F42:Q42)</f>
        <v>12</v>
      </c>
      <c r="S42" s="99"/>
    </row>
    <row r="43" spans="1:19" s="61" customFormat="1" ht="15.75" customHeight="1" thickBot="1">
      <c r="A43" s="412" t="s">
        <v>114</v>
      </c>
      <c r="B43" s="412"/>
      <c r="C43" s="412"/>
      <c r="D43" s="412"/>
      <c r="E43" s="413"/>
      <c r="F43" s="420"/>
      <c r="G43" s="421"/>
      <c r="H43" s="421"/>
      <c r="I43" s="421"/>
      <c r="J43" s="421"/>
      <c r="K43" s="421"/>
      <c r="L43" s="421"/>
      <c r="M43" s="421"/>
      <c r="N43" s="421"/>
      <c r="O43" s="421"/>
      <c r="P43" s="421"/>
      <c r="Q43" s="421"/>
      <c r="R43" s="421"/>
      <c r="S43" s="422"/>
    </row>
    <row r="44" spans="1:19" s="61" customFormat="1" ht="33.75">
      <c r="A44" s="285" t="s">
        <v>550</v>
      </c>
      <c r="B44" s="285" t="s">
        <v>551</v>
      </c>
      <c r="C44" s="285" t="s">
        <v>339</v>
      </c>
      <c r="D44" s="96" t="s">
        <v>109</v>
      </c>
      <c r="E44" s="294">
        <v>2.5</v>
      </c>
      <c r="F44" s="100"/>
      <c r="G44" s="96"/>
      <c r="H44" s="96"/>
      <c r="I44" s="96"/>
      <c r="J44" s="96"/>
      <c r="K44" s="96"/>
      <c r="L44" s="96"/>
      <c r="M44" s="96"/>
      <c r="N44" s="96">
        <v>2.5</v>
      </c>
      <c r="O44" s="96"/>
      <c r="P44" s="96"/>
      <c r="Q44" s="186"/>
      <c r="R44" s="98">
        <f>SUM(F44:Q44)</f>
        <v>2.5</v>
      </c>
      <c r="S44" s="144"/>
    </row>
    <row r="45" spans="1:19" s="61" customFormat="1" ht="33.75">
      <c r="A45" s="95" t="s">
        <v>550</v>
      </c>
      <c r="B45" s="95" t="s">
        <v>551</v>
      </c>
      <c r="C45" s="95" t="s">
        <v>340</v>
      </c>
      <c r="D45" s="96" t="s">
        <v>109</v>
      </c>
      <c r="E45" s="294">
        <v>1</v>
      </c>
      <c r="F45" s="100"/>
      <c r="G45" s="96"/>
      <c r="H45" s="96"/>
      <c r="I45" s="96"/>
      <c r="J45" s="96"/>
      <c r="K45" s="96"/>
      <c r="L45" s="96">
        <v>1</v>
      </c>
      <c r="M45" s="96"/>
      <c r="N45" s="96"/>
      <c r="O45" s="96"/>
      <c r="P45" s="96"/>
      <c r="Q45" s="186"/>
      <c r="R45" s="98">
        <f>SUM(F45:Q45)</f>
        <v>1</v>
      </c>
      <c r="S45" s="144"/>
    </row>
    <row r="46" spans="1:19" s="61" customFormat="1" ht="33.75">
      <c r="A46" s="95" t="s">
        <v>550</v>
      </c>
      <c r="B46" s="95" t="s">
        <v>551</v>
      </c>
      <c r="C46" s="95" t="s">
        <v>341</v>
      </c>
      <c r="D46" s="96" t="s">
        <v>333</v>
      </c>
      <c r="E46" s="294">
        <v>1</v>
      </c>
      <c r="F46" s="100"/>
      <c r="G46" s="96"/>
      <c r="H46" s="96"/>
      <c r="I46" s="96"/>
      <c r="J46" s="96"/>
      <c r="K46" s="96"/>
      <c r="L46" s="96"/>
      <c r="M46" s="96"/>
      <c r="N46" s="96">
        <v>1</v>
      </c>
      <c r="O46" s="96"/>
      <c r="P46" s="96"/>
      <c r="Q46" s="186"/>
      <c r="R46" s="98">
        <f>SUM(F46:Q46)</f>
        <v>1</v>
      </c>
      <c r="S46" s="144"/>
    </row>
    <row r="47" spans="1:19" s="61" customFormat="1" ht="33.75">
      <c r="A47" s="95" t="s">
        <v>550</v>
      </c>
      <c r="B47" s="95" t="s">
        <v>551</v>
      </c>
      <c r="C47" s="95" t="s">
        <v>342</v>
      </c>
      <c r="D47" s="96" t="s">
        <v>344</v>
      </c>
      <c r="E47" s="294">
        <v>121.86</v>
      </c>
      <c r="F47" s="100">
        <v>121.86</v>
      </c>
      <c r="G47" s="96">
        <v>121.86</v>
      </c>
      <c r="H47" s="96">
        <v>121.86</v>
      </c>
      <c r="I47" s="96">
        <v>121.86</v>
      </c>
      <c r="J47" s="96">
        <v>121.86</v>
      </c>
      <c r="K47" s="96">
        <v>121.86</v>
      </c>
      <c r="L47" s="96">
        <v>121.86</v>
      </c>
      <c r="M47" s="96">
        <v>121.86</v>
      </c>
      <c r="N47" s="96">
        <v>121.86</v>
      </c>
      <c r="O47" s="96">
        <v>121.86</v>
      </c>
      <c r="P47" s="96">
        <v>121.86</v>
      </c>
      <c r="Q47" s="186">
        <v>121.86</v>
      </c>
      <c r="R47" s="98">
        <v>121.86</v>
      </c>
      <c r="S47" s="99"/>
    </row>
    <row r="48" spans="1:19" s="61" customFormat="1" ht="34.5" thickBot="1">
      <c r="A48" s="263" t="s">
        <v>550</v>
      </c>
      <c r="B48" s="263" t="s">
        <v>551</v>
      </c>
      <c r="C48" s="263" t="s">
        <v>306</v>
      </c>
      <c r="D48" s="264" t="s">
        <v>73</v>
      </c>
      <c r="E48" s="265">
        <v>12</v>
      </c>
      <c r="F48" s="100">
        <v>1</v>
      </c>
      <c r="G48" s="96">
        <v>1</v>
      </c>
      <c r="H48" s="96">
        <v>1</v>
      </c>
      <c r="I48" s="96">
        <v>1</v>
      </c>
      <c r="J48" s="96">
        <v>1</v>
      </c>
      <c r="K48" s="96">
        <v>1</v>
      </c>
      <c r="L48" s="96">
        <v>1</v>
      </c>
      <c r="M48" s="96">
        <v>1</v>
      </c>
      <c r="N48" s="96">
        <v>1</v>
      </c>
      <c r="O48" s="96">
        <v>1</v>
      </c>
      <c r="P48" s="96">
        <v>1</v>
      </c>
      <c r="Q48" s="186">
        <v>1</v>
      </c>
      <c r="R48" s="267">
        <f>SUM(F48:Q48)</f>
        <v>12</v>
      </c>
      <c r="S48" s="99"/>
    </row>
    <row r="49" spans="1:19" s="61" customFormat="1" ht="15.75" customHeight="1" thickBot="1">
      <c r="A49" s="412" t="s">
        <v>117</v>
      </c>
      <c r="B49" s="412"/>
      <c r="C49" s="412"/>
      <c r="D49" s="412"/>
      <c r="E49" s="413"/>
      <c r="F49" s="420"/>
      <c r="G49" s="421"/>
      <c r="H49" s="421"/>
      <c r="I49" s="421"/>
      <c r="J49" s="421"/>
      <c r="K49" s="421"/>
      <c r="L49" s="421"/>
      <c r="M49" s="421"/>
      <c r="N49" s="421"/>
      <c r="O49" s="421"/>
      <c r="P49" s="421"/>
      <c r="Q49" s="421"/>
      <c r="R49" s="421"/>
      <c r="S49" s="422"/>
    </row>
    <row r="50" spans="1:19" s="61" customFormat="1" ht="33.75">
      <c r="A50" s="95" t="s">
        <v>550</v>
      </c>
      <c r="B50" s="95" t="s">
        <v>551</v>
      </c>
      <c r="C50" s="95" t="s">
        <v>345</v>
      </c>
      <c r="D50" s="96" t="s">
        <v>347</v>
      </c>
      <c r="E50" s="294">
        <v>1</v>
      </c>
      <c r="F50" s="100"/>
      <c r="G50" s="96"/>
      <c r="H50" s="96"/>
      <c r="I50" s="96"/>
      <c r="J50" s="96"/>
      <c r="K50" s="96"/>
      <c r="L50" s="96"/>
      <c r="M50" s="96">
        <v>1</v>
      </c>
      <c r="N50" s="96"/>
      <c r="O50" s="96"/>
      <c r="P50" s="96"/>
      <c r="Q50" s="292"/>
      <c r="R50" s="98">
        <f>SUM(F50:Q50)</f>
        <v>1</v>
      </c>
      <c r="S50" s="144"/>
    </row>
    <row r="51" spans="1:19" s="61" customFormat="1" ht="33.75">
      <c r="A51" s="95" t="s">
        <v>550</v>
      </c>
      <c r="B51" s="95" t="s">
        <v>551</v>
      </c>
      <c r="C51" s="95" t="s">
        <v>116</v>
      </c>
      <c r="D51" s="96" t="s">
        <v>335</v>
      </c>
      <c r="E51" s="294">
        <v>50.58</v>
      </c>
      <c r="F51" s="100">
        <v>50.58</v>
      </c>
      <c r="G51" s="96">
        <v>50.58</v>
      </c>
      <c r="H51" s="96">
        <v>50.58</v>
      </c>
      <c r="I51" s="96">
        <v>50.58</v>
      </c>
      <c r="J51" s="96">
        <v>50.58</v>
      </c>
      <c r="K51" s="96">
        <v>50.58</v>
      </c>
      <c r="L51" s="96">
        <v>50.58</v>
      </c>
      <c r="M51" s="96">
        <v>50.58</v>
      </c>
      <c r="N51" s="96">
        <v>50.58</v>
      </c>
      <c r="O51" s="96">
        <v>50.58</v>
      </c>
      <c r="P51" s="96">
        <v>50.58</v>
      </c>
      <c r="Q51" s="292">
        <v>50.58</v>
      </c>
      <c r="R51" s="98">
        <f>SUM(F51:Q51)</f>
        <v>606.9599999999999</v>
      </c>
      <c r="S51" s="144"/>
    </row>
    <row r="52" spans="1:19" s="61" customFormat="1" ht="33.75">
      <c r="A52" s="95" t="s">
        <v>550</v>
      </c>
      <c r="B52" s="95" t="s">
        <v>551</v>
      </c>
      <c r="C52" s="95" t="s">
        <v>346</v>
      </c>
      <c r="D52" s="96" t="s">
        <v>335</v>
      </c>
      <c r="E52" s="294">
        <v>2</v>
      </c>
      <c r="F52" s="100"/>
      <c r="G52" s="96"/>
      <c r="H52" s="96"/>
      <c r="I52" s="96"/>
      <c r="J52" s="96"/>
      <c r="K52" s="96">
        <v>2</v>
      </c>
      <c r="L52" s="96"/>
      <c r="M52" s="96"/>
      <c r="N52" s="96"/>
      <c r="O52" s="96"/>
      <c r="P52" s="96"/>
      <c r="Q52" s="292"/>
      <c r="R52" s="98">
        <f>SUM(F52:Q52)</f>
        <v>2</v>
      </c>
      <c r="S52" s="144"/>
    </row>
    <row r="53" spans="1:19" s="61" customFormat="1" ht="34.5" thickBot="1">
      <c r="A53" s="95" t="s">
        <v>550</v>
      </c>
      <c r="B53" s="95" t="s">
        <v>551</v>
      </c>
      <c r="C53" s="95" t="s">
        <v>306</v>
      </c>
      <c r="D53" s="96" t="s">
        <v>73</v>
      </c>
      <c r="E53" s="294">
        <v>12</v>
      </c>
      <c r="F53" s="100">
        <v>1</v>
      </c>
      <c r="G53" s="96">
        <v>1</v>
      </c>
      <c r="H53" s="96">
        <v>1</v>
      </c>
      <c r="I53" s="96">
        <v>1</v>
      </c>
      <c r="J53" s="96">
        <v>1</v>
      </c>
      <c r="K53" s="96">
        <v>1</v>
      </c>
      <c r="L53" s="96">
        <v>1</v>
      </c>
      <c r="M53" s="96">
        <v>1</v>
      </c>
      <c r="N53" s="96">
        <v>1</v>
      </c>
      <c r="O53" s="96">
        <v>1</v>
      </c>
      <c r="P53" s="96">
        <v>1</v>
      </c>
      <c r="Q53" s="265">
        <v>1</v>
      </c>
      <c r="R53" s="98">
        <f>SUM(F53:Q53)</f>
        <v>12</v>
      </c>
      <c r="S53" s="144"/>
    </row>
    <row r="54" spans="1:19" s="61" customFormat="1" ht="15.75" customHeight="1" thickBot="1">
      <c r="A54" s="412" t="s">
        <v>118</v>
      </c>
      <c r="B54" s="412"/>
      <c r="C54" s="412"/>
      <c r="D54" s="412"/>
      <c r="E54" s="413"/>
      <c r="F54" s="420"/>
      <c r="G54" s="421"/>
      <c r="H54" s="421"/>
      <c r="I54" s="421"/>
      <c r="J54" s="421"/>
      <c r="K54" s="421"/>
      <c r="L54" s="421"/>
      <c r="M54" s="421"/>
      <c r="N54" s="421"/>
      <c r="O54" s="421"/>
      <c r="P54" s="421"/>
      <c r="Q54" s="421"/>
      <c r="R54" s="421"/>
      <c r="S54" s="422"/>
    </row>
    <row r="55" spans="1:19" s="61" customFormat="1" ht="33.75">
      <c r="A55" s="243" t="s">
        <v>550</v>
      </c>
      <c r="B55" s="243" t="s">
        <v>551</v>
      </c>
      <c r="C55" s="243" t="s">
        <v>116</v>
      </c>
      <c r="D55" s="226" t="s">
        <v>109</v>
      </c>
      <c r="E55" s="294">
        <v>38.38</v>
      </c>
      <c r="F55" s="245">
        <v>38.38</v>
      </c>
      <c r="G55" s="246">
        <v>38.38</v>
      </c>
      <c r="H55" s="246">
        <v>38.38</v>
      </c>
      <c r="I55" s="246">
        <v>38.38</v>
      </c>
      <c r="J55" s="246">
        <v>38.38</v>
      </c>
      <c r="K55" s="246">
        <v>38.38</v>
      </c>
      <c r="L55" s="246">
        <v>38.38</v>
      </c>
      <c r="M55" s="246">
        <v>38.38</v>
      </c>
      <c r="N55" s="246">
        <v>38.38</v>
      </c>
      <c r="O55" s="246">
        <v>38.38</v>
      </c>
      <c r="P55" s="246">
        <v>38.38</v>
      </c>
      <c r="Q55" s="244">
        <v>38.38</v>
      </c>
      <c r="R55" s="247">
        <v>38.38</v>
      </c>
      <c r="S55" s="270"/>
    </row>
    <row r="56" spans="1:19" s="61" customFormat="1" ht="34.5" thickBot="1">
      <c r="A56" s="271" t="s">
        <v>550</v>
      </c>
      <c r="B56" s="271" t="s">
        <v>551</v>
      </c>
      <c r="C56" s="271" t="s">
        <v>306</v>
      </c>
      <c r="D56" s="229" t="s">
        <v>73</v>
      </c>
      <c r="E56" s="272">
        <v>12</v>
      </c>
      <c r="F56" s="273">
        <v>1</v>
      </c>
      <c r="G56" s="274">
        <v>1</v>
      </c>
      <c r="H56" s="274">
        <v>1</v>
      </c>
      <c r="I56" s="274">
        <v>1</v>
      </c>
      <c r="J56" s="274">
        <v>1</v>
      </c>
      <c r="K56" s="274">
        <v>1</v>
      </c>
      <c r="L56" s="274">
        <v>1</v>
      </c>
      <c r="M56" s="274">
        <v>1</v>
      </c>
      <c r="N56" s="274">
        <v>1</v>
      </c>
      <c r="O56" s="274">
        <v>1</v>
      </c>
      <c r="P56" s="274">
        <v>1</v>
      </c>
      <c r="Q56" s="275">
        <v>1</v>
      </c>
      <c r="R56" s="267">
        <f>SUM(F56:Q56)</f>
        <v>12</v>
      </c>
      <c r="S56" s="276"/>
    </row>
    <row r="57" spans="1:19" s="61" customFormat="1" ht="15.75" customHeight="1" thickBot="1">
      <c r="A57" s="423" t="s">
        <v>119</v>
      </c>
      <c r="B57" s="423"/>
      <c r="C57" s="423"/>
      <c r="D57" s="423"/>
      <c r="E57" s="424"/>
      <c r="F57" s="420"/>
      <c r="G57" s="421"/>
      <c r="H57" s="421"/>
      <c r="I57" s="421"/>
      <c r="J57" s="421"/>
      <c r="K57" s="421"/>
      <c r="L57" s="421"/>
      <c r="M57" s="421"/>
      <c r="N57" s="421"/>
      <c r="O57" s="421"/>
      <c r="P57" s="421"/>
      <c r="Q57" s="421"/>
      <c r="R57" s="421"/>
      <c r="S57" s="422"/>
    </row>
    <row r="58" spans="1:19" s="61" customFormat="1" ht="33.75">
      <c r="A58" s="95" t="s">
        <v>550</v>
      </c>
      <c r="B58" s="95" t="s">
        <v>551</v>
      </c>
      <c r="C58" s="95" t="s">
        <v>348</v>
      </c>
      <c r="D58" s="96" t="s">
        <v>349</v>
      </c>
      <c r="E58" s="294">
        <v>6</v>
      </c>
      <c r="F58" s="141"/>
      <c r="G58" s="142"/>
      <c r="H58" s="142"/>
      <c r="I58" s="96"/>
      <c r="J58" s="96"/>
      <c r="K58" s="96">
        <v>3</v>
      </c>
      <c r="L58" s="96">
        <v>3</v>
      </c>
      <c r="M58" s="96"/>
      <c r="N58" s="96"/>
      <c r="O58" s="96"/>
      <c r="P58" s="96"/>
      <c r="Q58" s="97"/>
      <c r="R58" s="267">
        <f>SUM(F58:Q58)</f>
        <v>6</v>
      </c>
      <c r="S58" s="144"/>
    </row>
    <row r="59" spans="1:19" s="61" customFormat="1" ht="33.75">
      <c r="A59" s="95" t="s">
        <v>550</v>
      </c>
      <c r="B59" s="95" t="s">
        <v>551</v>
      </c>
      <c r="C59" s="95" t="s">
        <v>160</v>
      </c>
      <c r="D59" s="96" t="s">
        <v>350</v>
      </c>
      <c r="E59" s="294">
        <v>168.1</v>
      </c>
      <c r="F59" s="141">
        <v>168.1</v>
      </c>
      <c r="G59" s="142">
        <v>168.1</v>
      </c>
      <c r="H59" s="142">
        <v>168.1</v>
      </c>
      <c r="I59" s="142">
        <v>168.1</v>
      </c>
      <c r="J59" s="142">
        <v>168.1</v>
      </c>
      <c r="K59" s="142">
        <v>168.1</v>
      </c>
      <c r="L59" s="142">
        <v>168.1</v>
      </c>
      <c r="M59" s="142">
        <v>168.1</v>
      </c>
      <c r="N59" s="142">
        <v>168.1</v>
      </c>
      <c r="O59" s="142">
        <v>168.1</v>
      </c>
      <c r="P59" s="142">
        <v>168.1</v>
      </c>
      <c r="Q59" s="242">
        <v>168.1</v>
      </c>
      <c r="R59" s="143">
        <v>168.1</v>
      </c>
      <c r="S59" s="99"/>
    </row>
    <row r="60" spans="1:19" s="61" customFormat="1" ht="34.5" thickBot="1">
      <c r="A60" s="271" t="s">
        <v>550</v>
      </c>
      <c r="B60" s="271" t="s">
        <v>551</v>
      </c>
      <c r="C60" s="271" t="s">
        <v>306</v>
      </c>
      <c r="D60" s="229" t="s">
        <v>73</v>
      </c>
      <c r="E60" s="272">
        <v>12</v>
      </c>
      <c r="F60" s="273">
        <v>1</v>
      </c>
      <c r="G60" s="274">
        <v>1</v>
      </c>
      <c r="H60" s="274">
        <v>1</v>
      </c>
      <c r="I60" s="274">
        <v>1</v>
      </c>
      <c r="J60" s="274">
        <v>1</v>
      </c>
      <c r="K60" s="274">
        <v>1</v>
      </c>
      <c r="L60" s="274">
        <v>1</v>
      </c>
      <c r="M60" s="274">
        <v>1</v>
      </c>
      <c r="N60" s="274">
        <v>1</v>
      </c>
      <c r="O60" s="274">
        <v>1</v>
      </c>
      <c r="P60" s="274">
        <v>1</v>
      </c>
      <c r="Q60" s="275">
        <v>1</v>
      </c>
      <c r="R60" s="267">
        <f>SUM(F60:Q60)</f>
        <v>12</v>
      </c>
      <c r="S60" s="99"/>
    </row>
    <row r="61" spans="1:19" s="61" customFormat="1" ht="15.75" customHeight="1" thickBot="1">
      <c r="A61" s="423" t="s">
        <v>121</v>
      </c>
      <c r="B61" s="423"/>
      <c r="C61" s="423"/>
      <c r="D61" s="423"/>
      <c r="E61" s="424"/>
      <c r="F61" s="420"/>
      <c r="G61" s="421"/>
      <c r="H61" s="421"/>
      <c r="I61" s="421"/>
      <c r="J61" s="421"/>
      <c r="K61" s="421"/>
      <c r="L61" s="421"/>
      <c r="M61" s="421"/>
      <c r="N61" s="421"/>
      <c r="O61" s="421"/>
      <c r="P61" s="421"/>
      <c r="Q61" s="421"/>
      <c r="R61" s="421"/>
      <c r="S61" s="422"/>
    </row>
    <row r="62" spans="1:19" s="61" customFormat="1" ht="33.75">
      <c r="A62" s="95" t="s">
        <v>550</v>
      </c>
      <c r="B62" s="95" t="s">
        <v>551</v>
      </c>
      <c r="C62" s="95" t="s">
        <v>292</v>
      </c>
      <c r="D62" s="96" t="s">
        <v>349</v>
      </c>
      <c r="E62" s="294">
        <v>7</v>
      </c>
      <c r="F62" s="141"/>
      <c r="G62" s="142"/>
      <c r="H62" s="142"/>
      <c r="I62" s="142"/>
      <c r="J62" s="142"/>
      <c r="K62" s="142"/>
      <c r="L62" s="142"/>
      <c r="M62" s="142"/>
      <c r="N62" s="142"/>
      <c r="O62" s="142"/>
      <c r="P62" s="142"/>
      <c r="Q62" s="242">
        <v>7</v>
      </c>
      <c r="R62" s="143">
        <f>SUM(F62:Q62)</f>
        <v>7</v>
      </c>
      <c r="S62" s="99"/>
    </row>
    <row r="63" spans="1:19" s="61" customFormat="1" ht="33.75">
      <c r="A63" s="95" t="s">
        <v>550</v>
      </c>
      <c r="B63" s="95" t="s">
        <v>551</v>
      </c>
      <c r="C63" s="95" t="s">
        <v>160</v>
      </c>
      <c r="D63" s="96" t="s">
        <v>351</v>
      </c>
      <c r="E63" s="294">
        <v>297.1</v>
      </c>
      <c r="F63" s="141">
        <v>297.1</v>
      </c>
      <c r="G63" s="142">
        <v>297.1</v>
      </c>
      <c r="H63" s="142">
        <v>297.1</v>
      </c>
      <c r="I63" s="142">
        <v>297.1</v>
      </c>
      <c r="J63" s="142">
        <v>297.1</v>
      </c>
      <c r="K63" s="142">
        <v>297.1</v>
      </c>
      <c r="L63" s="142">
        <v>297.1</v>
      </c>
      <c r="M63" s="142">
        <v>297.1</v>
      </c>
      <c r="N63" s="142">
        <v>297.1</v>
      </c>
      <c r="O63" s="142">
        <v>297.1</v>
      </c>
      <c r="P63" s="142">
        <v>297.1</v>
      </c>
      <c r="Q63" s="242">
        <v>297.1</v>
      </c>
      <c r="R63" s="143">
        <v>297.1</v>
      </c>
      <c r="S63" s="99"/>
    </row>
    <row r="64" spans="1:19" s="61" customFormat="1" ht="33.75">
      <c r="A64" s="95" t="s">
        <v>550</v>
      </c>
      <c r="B64" s="95" t="s">
        <v>551</v>
      </c>
      <c r="C64" s="95" t="s">
        <v>352</v>
      </c>
      <c r="D64" s="96" t="s">
        <v>351</v>
      </c>
      <c r="E64" s="294">
        <v>80</v>
      </c>
      <c r="F64" s="141"/>
      <c r="G64" s="142"/>
      <c r="H64" s="142">
        <v>5</v>
      </c>
      <c r="I64" s="142">
        <v>5</v>
      </c>
      <c r="J64" s="142">
        <v>10</v>
      </c>
      <c r="K64" s="142">
        <v>10</v>
      </c>
      <c r="L64" s="142">
        <v>10</v>
      </c>
      <c r="M64" s="142">
        <v>10</v>
      </c>
      <c r="N64" s="142">
        <v>10</v>
      </c>
      <c r="O64" s="142">
        <v>10</v>
      </c>
      <c r="P64" s="142">
        <v>5</v>
      </c>
      <c r="Q64" s="242">
        <v>5</v>
      </c>
      <c r="R64" s="143">
        <f>SUM(F64:Q64)</f>
        <v>80</v>
      </c>
      <c r="S64" s="99"/>
    </row>
    <row r="65" spans="1:19" s="61" customFormat="1" ht="34.5" thickBot="1">
      <c r="A65" s="95" t="s">
        <v>550</v>
      </c>
      <c r="B65" s="95" t="s">
        <v>551</v>
      </c>
      <c r="C65" s="95" t="s">
        <v>306</v>
      </c>
      <c r="D65" s="96" t="s">
        <v>73</v>
      </c>
      <c r="E65" s="294">
        <v>12</v>
      </c>
      <c r="F65" s="141">
        <v>1</v>
      </c>
      <c r="G65" s="142">
        <v>1</v>
      </c>
      <c r="H65" s="142">
        <v>1</v>
      </c>
      <c r="I65" s="142">
        <v>1</v>
      </c>
      <c r="J65" s="142">
        <v>1</v>
      </c>
      <c r="K65" s="142">
        <v>1</v>
      </c>
      <c r="L65" s="142">
        <v>1</v>
      </c>
      <c r="M65" s="142">
        <v>1</v>
      </c>
      <c r="N65" s="142">
        <v>1</v>
      </c>
      <c r="O65" s="142">
        <v>1</v>
      </c>
      <c r="P65" s="142">
        <v>1</v>
      </c>
      <c r="Q65" s="242">
        <v>1</v>
      </c>
      <c r="R65" s="143">
        <f>SUM(F65:Q65)</f>
        <v>12</v>
      </c>
      <c r="S65" s="99"/>
    </row>
    <row r="66" spans="1:19" s="61" customFormat="1" ht="15.75" customHeight="1" thickBot="1">
      <c r="A66" s="412" t="s">
        <v>122</v>
      </c>
      <c r="B66" s="412"/>
      <c r="C66" s="412"/>
      <c r="D66" s="412"/>
      <c r="E66" s="413"/>
      <c r="F66" s="420"/>
      <c r="G66" s="421"/>
      <c r="H66" s="421"/>
      <c r="I66" s="421"/>
      <c r="J66" s="421"/>
      <c r="K66" s="421"/>
      <c r="L66" s="421"/>
      <c r="M66" s="421"/>
      <c r="N66" s="421"/>
      <c r="O66" s="421"/>
      <c r="P66" s="421"/>
      <c r="Q66" s="421"/>
      <c r="R66" s="421"/>
      <c r="S66" s="422"/>
    </row>
    <row r="67" spans="1:19" s="61" customFormat="1" ht="33.75">
      <c r="A67" s="95" t="s">
        <v>550</v>
      </c>
      <c r="B67" s="95" t="s">
        <v>551</v>
      </c>
      <c r="C67" s="95" t="s">
        <v>160</v>
      </c>
      <c r="D67" s="96" t="s">
        <v>351</v>
      </c>
      <c r="E67" s="294">
        <v>202</v>
      </c>
      <c r="F67" s="141">
        <v>202</v>
      </c>
      <c r="G67" s="142">
        <v>202</v>
      </c>
      <c r="H67" s="142">
        <v>202</v>
      </c>
      <c r="I67" s="142">
        <v>202</v>
      </c>
      <c r="J67" s="142">
        <v>202</v>
      </c>
      <c r="K67" s="142">
        <v>202</v>
      </c>
      <c r="L67" s="142">
        <v>202</v>
      </c>
      <c r="M67" s="142">
        <v>202</v>
      </c>
      <c r="N67" s="142">
        <v>202</v>
      </c>
      <c r="O67" s="142">
        <v>202</v>
      </c>
      <c r="P67" s="142">
        <v>202</v>
      </c>
      <c r="Q67" s="242">
        <v>202</v>
      </c>
      <c r="R67" s="143">
        <v>202</v>
      </c>
      <c r="S67" s="99"/>
    </row>
    <row r="68" spans="1:19" s="61" customFormat="1" ht="33.75">
      <c r="A68" s="95" t="s">
        <v>550</v>
      </c>
      <c r="B68" s="95" t="s">
        <v>551</v>
      </c>
      <c r="C68" s="95" t="s">
        <v>352</v>
      </c>
      <c r="D68" s="96" t="s">
        <v>351</v>
      </c>
      <c r="E68" s="294">
        <v>39.46</v>
      </c>
      <c r="F68" s="141">
        <v>5.74</v>
      </c>
      <c r="G68" s="142">
        <v>5.13</v>
      </c>
      <c r="H68" s="142">
        <v>6.88</v>
      </c>
      <c r="I68" s="142">
        <v>1.75</v>
      </c>
      <c r="J68" s="142">
        <v>1.75</v>
      </c>
      <c r="K68" s="142">
        <v>1.75</v>
      </c>
      <c r="L68" s="142">
        <v>1.75</v>
      </c>
      <c r="M68" s="142">
        <v>3.41</v>
      </c>
      <c r="N68" s="142">
        <v>1.66</v>
      </c>
      <c r="O68" s="142">
        <v>4.32</v>
      </c>
      <c r="P68" s="142">
        <v>2.66</v>
      </c>
      <c r="Q68" s="242">
        <v>2.66</v>
      </c>
      <c r="R68" s="143">
        <f>SUM(F68:Q68)</f>
        <v>39.459999999999994</v>
      </c>
      <c r="S68" s="99"/>
    </row>
    <row r="69" spans="1:19" s="61" customFormat="1" ht="34.5" thickBot="1">
      <c r="A69" s="95" t="s">
        <v>550</v>
      </c>
      <c r="B69" s="95" t="s">
        <v>551</v>
      </c>
      <c r="C69" s="95" t="s">
        <v>306</v>
      </c>
      <c r="D69" s="96" t="s">
        <v>73</v>
      </c>
      <c r="E69" s="294">
        <v>12</v>
      </c>
      <c r="F69" s="141">
        <v>1</v>
      </c>
      <c r="G69" s="142">
        <v>1</v>
      </c>
      <c r="H69" s="142">
        <v>1</v>
      </c>
      <c r="I69" s="142">
        <v>1</v>
      </c>
      <c r="J69" s="142">
        <v>1</v>
      </c>
      <c r="K69" s="142">
        <v>1</v>
      </c>
      <c r="L69" s="142">
        <v>1</v>
      </c>
      <c r="M69" s="142">
        <v>1</v>
      </c>
      <c r="N69" s="142">
        <v>1</v>
      </c>
      <c r="O69" s="142">
        <v>1</v>
      </c>
      <c r="P69" s="142">
        <v>1</v>
      </c>
      <c r="Q69" s="242">
        <v>1</v>
      </c>
      <c r="R69" s="143">
        <f>SUM(F69:Q69)</f>
        <v>12</v>
      </c>
      <c r="S69" s="99"/>
    </row>
    <row r="70" spans="1:19" s="61" customFormat="1" ht="15.75" customHeight="1" thickBot="1">
      <c r="A70" s="412" t="s">
        <v>123</v>
      </c>
      <c r="B70" s="412"/>
      <c r="C70" s="412"/>
      <c r="D70" s="412"/>
      <c r="E70" s="413"/>
      <c r="F70" s="420"/>
      <c r="G70" s="421"/>
      <c r="H70" s="421"/>
      <c r="I70" s="421"/>
      <c r="J70" s="421"/>
      <c r="K70" s="421"/>
      <c r="L70" s="421"/>
      <c r="M70" s="421"/>
      <c r="N70" s="421"/>
      <c r="O70" s="421"/>
      <c r="P70" s="421"/>
      <c r="Q70" s="421"/>
      <c r="R70" s="421"/>
      <c r="S70" s="422"/>
    </row>
    <row r="71" spans="1:19" s="61" customFormat="1" ht="33.75">
      <c r="A71" s="285" t="s">
        <v>550</v>
      </c>
      <c r="B71" s="285" t="s">
        <v>551</v>
      </c>
      <c r="C71" s="285" t="s">
        <v>357</v>
      </c>
      <c r="D71" s="96" t="s">
        <v>353</v>
      </c>
      <c r="E71" s="287">
        <v>2</v>
      </c>
      <c r="F71" s="187"/>
      <c r="G71" s="188"/>
      <c r="H71" s="188"/>
      <c r="I71" s="188">
        <v>1</v>
      </c>
      <c r="J71" s="188"/>
      <c r="K71" s="188"/>
      <c r="L71" s="188"/>
      <c r="M71" s="188"/>
      <c r="N71" s="188"/>
      <c r="O71" s="188"/>
      <c r="P71" s="188"/>
      <c r="Q71" s="186">
        <v>1</v>
      </c>
      <c r="R71" s="189">
        <f>SUM(F71:Q71)</f>
        <v>2</v>
      </c>
      <c r="S71" s="144"/>
    </row>
    <row r="72" spans="1:19" s="61" customFormat="1" ht="33.75">
      <c r="A72" s="95" t="s">
        <v>550</v>
      </c>
      <c r="B72" s="95" t="s">
        <v>551</v>
      </c>
      <c r="C72" s="95" t="s">
        <v>358</v>
      </c>
      <c r="D72" s="96" t="s">
        <v>354</v>
      </c>
      <c r="E72" s="287">
        <v>1</v>
      </c>
      <c r="F72" s="187"/>
      <c r="G72" s="188"/>
      <c r="H72" s="188"/>
      <c r="I72" s="188"/>
      <c r="J72" s="188"/>
      <c r="K72" s="188"/>
      <c r="L72" s="188"/>
      <c r="M72" s="188"/>
      <c r="N72" s="188"/>
      <c r="O72" s="188"/>
      <c r="P72" s="188"/>
      <c r="Q72" s="186">
        <v>1</v>
      </c>
      <c r="R72" s="189">
        <f>SUM(F72:Q72)</f>
        <v>1</v>
      </c>
      <c r="S72" s="99"/>
    </row>
    <row r="73" spans="1:19" s="61" customFormat="1" ht="33.75">
      <c r="A73" s="95" t="s">
        <v>550</v>
      </c>
      <c r="B73" s="95" t="s">
        <v>551</v>
      </c>
      <c r="C73" s="95" t="s">
        <v>359</v>
      </c>
      <c r="D73" s="96" t="s">
        <v>355</v>
      </c>
      <c r="E73" s="287">
        <v>1</v>
      </c>
      <c r="F73" s="187"/>
      <c r="G73" s="188"/>
      <c r="H73" s="188"/>
      <c r="I73" s="188"/>
      <c r="J73" s="188"/>
      <c r="K73" s="188"/>
      <c r="L73" s="188"/>
      <c r="M73" s="188"/>
      <c r="N73" s="188"/>
      <c r="O73" s="188"/>
      <c r="P73" s="188"/>
      <c r="Q73" s="186">
        <v>1</v>
      </c>
      <c r="R73" s="189">
        <f>SUM(F73:Q73)</f>
        <v>1</v>
      </c>
      <c r="S73" s="99"/>
    </row>
    <row r="74" spans="1:19" s="61" customFormat="1" ht="33.75">
      <c r="A74" s="95" t="s">
        <v>550</v>
      </c>
      <c r="B74" s="95" t="s">
        <v>551</v>
      </c>
      <c r="C74" s="95" t="s">
        <v>360</v>
      </c>
      <c r="D74" s="96" t="s">
        <v>356</v>
      </c>
      <c r="E74" s="287">
        <v>1</v>
      </c>
      <c r="F74" s="187"/>
      <c r="G74" s="188"/>
      <c r="H74" s="188"/>
      <c r="I74" s="188"/>
      <c r="J74" s="188"/>
      <c r="K74" s="188">
        <v>1</v>
      </c>
      <c r="L74" s="188"/>
      <c r="M74" s="188"/>
      <c r="N74" s="188"/>
      <c r="O74" s="188"/>
      <c r="P74" s="188"/>
      <c r="Q74" s="186"/>
      <c r="R74" s="189">
        <f>SUM(F74:Q74)</f>
        <v>1</v>
      </c>
      <c r="S74" s="99"/>
    </row>
    <row r="75" spans="1:19" s="61" customFormat="1" ht="33.75">
      <c r="A75" s="95" t="s">
        <v>550</v>
      </c>
      <c r="B75" s="95" t="s">
        <v>551</v>
      </c>
      <c r="C75" s="95" t="s">
        <v>185</v>
      </c>
      <c r="D75" s="96" t="s">
        <v>109</v>
      </c>
      <c r="E75" s="287">
        <v>388.82</v>
      </c>
      <c r="F75" s="187">
        <v>388.82</v>
      </c>
      <c r="G75" s="188">
        <v>388.82</v>
      </c>
      <c r="H75" s="188">
        <v>388.82</v>
      </c>
      <c r="I75" s="188">
        <v>388.82</v>
      </c>
      <c r="J75" s="188">
        <v>388.82</v>
      </c>
      <c r="K75" s="188">
        <v>388.82</v>
      </c>
      <c r="L75" s="188">
        <v>388.82</v>
      </c>
      <c r="M75" s="188">
        <v>388.82</v>
      </c>
      <c r="N75" s="188">
        <v>388.82</v>
      </c>
      <c r="O75" s="188">
        <v>388.82</v>
      </c>
      <c r="P75" s="188">
        <v>388.82</v>
      </c>
      <c r="Q75" s="186">
        <v>388.82</v>
      </c>
      <c r="R75" s="189">
        <v>388.82</v>
      </c>
      <c r="S75" s="99"/>
    </row>
    <row r="76" spans="1:19" s="61" customFormat="1" ht="34.5" thickBot="1">
      <c r="A76" s="95" t="s">
        <v>550</v>
      </c>
      <c r="B76" s="95" t="s">
        <v>551</v>
      </c>
      <c r="C76" s="95" t="s">
        <v>306</v>
      </c>
      <c r="D76" s="96" t="s">
        <v>73</v>
      </c>
      <c r="E76" s="287">
        <v>12</v>
      </c>
      <c r="F76" s="187">
        <v>1</v>
      </c>
      <c r="G76" s="188">
        <v>1</v>
      </c>
      <c r="H76" s="188">
        <v>1</v>
      </c>
      <c r="I76" s="188">
        <v>1</v>
      </c>
      <c r="J76" s="188">
        <v>1</v>
      </c>
      <c r="K76" s="188">
        <v>1</v>
      </c>
      <c r="L76" s="188">
        <v>1</v>
      </c>
      <c r="M76" s="188">
        <v>1</v>
      </c>
      <c r="N76" s="188">
        <v>1</v>
      </c>
      <c r="O76" s="188">
        <v>1</v>
      </c>
      <c r="P76" s="188">
        <v>1</v>
      </c>
      <c r="Q76" s="186">
        <v>1</v>
      </c>
      <c r="R76" s="189">
        <f>SUM(F76:Q76)</f>
        <v>12</v>
      </c>
      <c r="S76" s="99"/>
    </row>
    <row r="77" spans="1:19" s="61" customFormat="1" ht="15.75" customHeight="1" thickBot="1">
      <c r="A77" s="412" t="s">
        <v>293</v>
      </c>
      <c r="B77" s="412"/>
      <c r="C77" s="412"/>
      <c r="D77" s="412"/>
      <c r="E77" s="413"/>
      <c r="F77" s="420"/>
      <c r="G77" s="421"/>
      <c r="H77" s="421"/>
      <c r="I77" s="421"/>
      <c r="J77" s="421"/>
      <c r="K77" s="421"/>
      <c r="L77" s="421"/>
      <c r="M77" s="421"/>
      <c r="N77" s="421"/>
      <c r="O77" s="421"/>
      <c r="P77" s="421"/>
      <c r="Q77" s="421"/>
      <c r="R77" s="421"/>
      <c r="S77" s="422"/>
    </row>
    <row r="78" spans="1:20" s="61" customFormat="1" ht="33.75">
      <c r="A78" s="95" t="s">
        <v>550</v>
      </c>
      <c r="B78" s="95" t="s">
        <v>551</v>
      </c>
      <c r="C78" s="95" t="s">
        <v>361</v>
      </c>
      <c r="D78" s="96" t="s">
        <v>362</v>
      </c>
      <c r="E78" s="287">
        <v>1</v>
      </c>
      <c r="F78" s="187">
        <v>1</v>
      </c>
      <c r="G78" s="188"/>
      <c r="H78" s="188"/>
      <c r="I78" s="188"/>
      <c r="J78" s="188"/>
      <c r="K78" s="188"/>
      <c r="L78" s="188"/>
      <c r="M78" s="188"/>
      <c r="N78" s="188"/>
      <c r="O78" s="188"/>
      <c r="P78" s="188"/>
      <c r="Q78" s="186"/>
      <c r="R78" s="189">
        <f aca="true" t="shared" si="1" ref="R78:R87">SUM(F78:Q78)</f>
        <v>1</v>
      </c>
      <c r="S78" s="144" t="s">
        <v>374</v>
      </c>
      <c r="T78" s="22"/>
    </row>
    <row r="79" spans="1:20" s="61" customFormat="1" ht="33.75">
      <c r="A79" s="95" t="s">
        <v>550</v>
      </c>
      <c r="B79" s="95" t="s">
        <v>551</v>
      </c>
      <c r="C79" s="95" t="s">
        <v>364</v>
      </c>
      <c r="D79" s="96" t="s">
        <v>104</v>
      </c>
      <c r="E79" s="287">
        <v>100</v>
      </c>
      <c r="F79" s="187"/>
      <c r="G79" s="188"/>
      <c r="H79" s="188"/>
      <c r="I79" s="188"/>
      <c r="J79" s="188"/>
      <c r="K79" s="188"/>
      <c r="L79" s="188"/>
      <c r="M79" s="188"/>
      <c r="N79" s="188"/>
      <c r="O79" s="188"/>
      <c r="P79" s="188"/>
      <c r="Q79" s="186">
        <v>100</v>
      </c>
      <c r="R79" s="189">
        <f t="shared" si="1"/>
        <v>100</v>
      </c>
      <c r="S79" s="144"/>
      <c r="T79" s="22"/>
    </row>
    <row r="80" spans="1:20" s="61" customFormat="1" ht="112.5">
      <c r="A80" s="95" t="s">
        <v>550</v>
      </c>
      <c r="B80" s="95" t="s">
        <v>551</v>
      </c>
      <c r="C80" s="285" t="s">
        <v>365</v>
      </c>
      <c r="D80" s="96" t="s">
        <v>115</v>
      </c>
      <c r="E80" s="287">
        <v>0.09999999999999998</v>
      </c>
      <c r="F80" s="187"/>
      <c r="G80" s="188"/>
      <c r="H80" s="188"/>
      <c r="I80" s="188"/>
      <c r="J80" s="188"/>
      <c r="K80" s="188"/>
      <c r="L80" s="188">
        <v>0.09999999999999998</v>
      </c>
      <c r="M80" s="188"/>
      <c r="N80" s="188"/>
      <c r="O80" s="188"/>
      <c r="P80" s="188"/>
      <c r="Q80" s="186"/>
      <c r="R80" s="189">
        <f t="shared" si="1"/>
        <v>0.09999999999999998</v>
      </c>
      <c r="S80" s="144" t="s">
        <v>375</v>
      </c>
      <c r="T80" s="22"/>
    </row>
    <row r="81" spans="1:20" s="61" customFormat="1" ht="67.5">
      <c r="A81" s="95" t="s">
        <v>550</v>
      </c>
      <c r="B81" s="95" t="s">
        <v>551</v>
      </c>
      <c r="C81" s="285" t="s">
        <v>366</v>
      </c>
      <c r="D81" s="96" t="s">
        <v>367</v>
      </c>
      <c r="E81" s="287">
        <v>1</v>
      </c>
      <c r="F81" s="187"/>
      <c r="G81" s="188"/>
      <c r="H81" s="188"/>
      <c r="I81" s="188"/>
      <c r="J81" s="188"/>
      <c r="K81" s="188"/>
      <c r="L81" s="188">
        <v>1</v>
      </c>
      <c r="M81" s="188"/>
      <c r="N81" s="188"/>
      <c r="O81" s="188"/>
      <c r="P81" s="188"/>
      <c r="Q81" s="186"/>
      <c r="R81" s="189">
        <f t="shared" si="1"/>
        <v>1</v>
      </c>
      <c r="S81" s="144" t="s">
        <v>376</v>
      </c>
      <c r="T81" s="22"/>
    </row>
    <row r="82" spans="1:20" s="61" customFormat="1" ht="135">
      <c r="A82" s="95" t="s">
        <v>550</v>
      </c>
      <c r="B82" s="95" t="s">
        <v>551</v>
      </c>
      <c r="C82" s="285" t="s">
        <v>368</v>
      </c>
      <c r="D82" s="96" t="s">
        <v>115</v>
      </c>
      <c r="E82" s="287">
        <v>0.87</v>
      </c>
      <c r="F82" s="187"/>
      <c r="G82" s="188"/>
      <c r="H82" s="188"/>
      <c r="I82" s="188"/>
      <c r="J82" s="188"/>
      <c r="K82" s="188"/>
      <c r="L82" s="188"/>
      <c r="M82" s="188"/>
      <c r="N82" s="188">
        <v>0.87</v>
      </c>
      <c r="O82" s="188"/>
      <c r="P82" s="188"/>
      <c r="Q82" s="186"/>
      <c r="R82" s="189">
        <f t="shared" si="1"/>
        <v>0.87</v>
      </c>
      <c r="S82" s="144" t="s">
        <v>377</v>
      </c>
      <c r="T82" s="22"/>
    </row>
    <row r="83" spans="1:20" s="61" customFormat="1" ht="67.5">
      <c r="A83" s="95" t="s">
        <v>550</v>
      </c>
      <c r="B83" s="95" t="s">
        <v>551</v>
      </c>
      <c r="C83" s="285" t="s">
        <v>369</v>
      </c>
      <c r="D83" s="96" t="s">
        <v>115</v>
      </c>
      <c r="E83" s="287">
        <v>2.1</v>
      </c>
      <c r="F83" s="187"/>
      <c r="G83" s="188"/>
      <c r="H83" s="188"/>
      <c r="I83" s="188"/>
      <c r="J83" s="188"/>
      <c r="K83" s="188">
        <v>2.1</v>
      </c>
      <c r="L83" s="188"/>
      <c r="M83" s="188"/>
      <c r="N83" s="188"/>
      <c r="O83" s="188"/>
      <c r="P83" s="188"/>
      <c r="Q83" s="186"/>
      <c r="R83" s="189">
        <f t="shared" si="1"/>
        <v>2.1</v>
      </c>
      <c r="S83" s="144" t="s">
        <v>378</v>
      </c>
      <c r="T83" s="22"/>
    </row>
    <row r="84" spans="1:20" s="61" customFormat="1" ht="112.5">
      <c r="A84" s="95" t="s">
        <v>550</v>
      </c>
      <c r="B84" s="95" t="s">
        <v>551</v>
      </c>
      <c r="C84" s="285" t="s">
        <v>370</v>
      </c>
      <c r="D84" s="96" t="s">
        <v>115</v>
      </c>
      <c r="E84" s="287">
        <v>0.948</v>
      </c>
      <c r="F84" s="187"/>
      <c r="G84" s="188"/>
      <c r="H84" s="188"/>
      <c r="I84" s="188"/>
      <c r="J84" s="188"/>
      <c r="K84" s="188"/>
      <c r="L84" s="188"/>
      <c r="M84" s="188"/>
      <c r="N84" s="188"/>
      <c r="O84" s="188">
        <v>0.948</v>
      </c>
      <c r="P84" s="188"/>
      <c r="Q84" s="186"/>
      <c r="R84" s="189">
        <f t="shared" si="1"/>
        <v>0.948</v>
      </c>
      <c r="S84" s="144" t="s">
        <v>379</v>
      </c>
      <c r="T84" s="22"/>
    </row>
    <row r="85" spans="1:20" s="61" customFormat="1" ht="33.75">
      <c r="A85" s="95" t="s">
        <v>550</v>
      </c>
      <c r="B85" s="95" t="s">
        <v>551</v>
      </c>
      <c r="C85" s="285" t="s">
        <v>371</v>
      </c>
      <c r="D85" s="96" t="s">
        <v>115</v>
      </c>
      <c r="E85" s="287">
        <v>0.24</v>
      </c>
      <c r="F85" s="187"/>
      <c r="G85" s="188"/>
      <c r="H85" s="188"/>
      <c r="I85" s="188"/>
      <c r="J85" s="188"/>
      <c r="K85" s="188">
        <v>0.24</v>
      </c>
      <c r="L85" s="188"/>
      <c r="M85" s="188"/>
      <c r="N85" s="188"/>
      <c r="O85" s="188"/>
      <c r="P85" s="188"/>
      <c r="Q85" s="186"/>
      <c r="R85" s="189">
        <f t="shared" si="1"/>
        <v>0.24</v>
      </c>
      <c r="S85" s="144"/>
      <c r="T85" s="22"/>
    </row>
    <row r="86" spans="1:20" s="61" customFormat="1" ht="33.75">
      <c r="A86" s="95" t="s">
        <v>550</v>
      </c>
      <c r="B86" s="95" t="s">
        <v>551</v>
      </c>
      <c r="C86" s="95" t="s">
        <v>372</v>
      </c>
      <c r="D86" s="96" t="s">
        <v>115</v>
      </c>
      <c r="E86" s="287">
        <v>0.1</v>
      </c>
      <c r="F86" s="187"/>
      <c r="G86" s="188"/>
      <c r="H86" s="188"/>
      <c r="I86" s="188">
        <v>0.1</v>
      </c>
      <c r="J86" s="188"/>
      <c r="K86" s="188"/>
      <c r="L86" s="188"/>
      <c r="M86" s="188"/>
      <c r="N86" s="188"/>
      <c r="O86" s="188"/>
      <c r="P86" s="188"/>
      <c r="Q86" s="186"/>
      <c r="R86" s="189">
        <f t="shared" si="1"/>
        <v>0.1</v>
      </c>
      <c r="S86" s="144" t="s">
        <v>380</v>
      </c>
      <c r="T86" s="22"/>
    </row>
    <row r="87" spans="1:20" s="61" customFormat="1" ht="33.75">
      <c r="A87" s="95" t="s">
        <v>550</v>
      </c>
      <c r="B87" s="95" t="s">
        <v>551</v>
      </c>
      <c r="C87" s="95" t="s">
        <v>373</v>
      </c>
      <c r="D87" s="96" t="s">
        <v>115</v>
      </c>
      <c r="E87" s="287">
        <v>0.25</v>
      </c>
      <c r="F87" s="187"/>
      <c r="G87" s="188"/>
      <c r="H87" s="188"/>
      <c r="I87" s="188">
        <v>0.25</v>
      </c>
      <c r="J87" s="188"/>
      <c r="K87" s="188"/>
      <c r="L87" s="188"/>
      <c r="M87" s="188"/>
      <c r="N87" s="188"/>
      <c r="O87" s="188"/>
      <c r="P87" s="188"/>
      <c r="Q87" s="186"/>
      <c r="R87" s="189">
        <f t="shared" si="1"/>
        <v>0.25</v>
      </c>
      <c r="S87" s="144" t="s">
        <v>381</v>
      </c>
      <c r="T87" s="22"/>
    </row>
    <row r="88" spans="1:19" s="61" customFormat="1" ht="33.75">
      <c r="A88" s="95" t="s">
        <v>550</v>
      </c>
      <c r="B88" s="95" t="s">
        <v>551</v>
      </c>
      <c r="C88" s="95" t="s">
        <v>363</v>
      </c>
      <c r="D88" s="96" t="s">
        <v>115</v>
      </c>
      <c r="E88" s="287">
        <v>322</v>
      </c>
      <c r="F88" s="187">
        <v>322</v>
      </c>
      <c r="G88" s="188">
        <v>322</v>
      </c>
      <c r="H88" s="188">
        <v>322</v>
      </c>
      <c r="I88" s="188">
        <v>322</v>
      </c>
      <c r="J88" s="188">
        <v>322</v>
      </c>
      <c r="K88" s="188">
        <v>322</v>
      </c>
      <c r="L88" s="188">
        <v>322</v>
      </c>
      <c r="M88" s="188">
        <v>322</v>
      </c>
      <c r="N88" s="188">
        <v>322</v>
      </c>
      <c r="O88" s="188">
        <v>322</v>
      </c>
      <c r="P88" s="188">
        <v>322</v>
      </c>
      <c r="Q88" s="186">
        <v>322</v>
      </c>
      <c r="R88" s="189">
        <v>322</v>
      </c>
      <c r="S88" s="144" t="s">
        <v>116</v>
      </c>
    </row>
    <row r="89" spans="1:19" s="61" customFormat="1" ht="34.5" thickBot="1">
      <c r="A89" s="271" t="s">
        <v>550</v>
      </c>
      <c r="B89" s="271" t="s">
        <v>551</v>
      </c>
      <c r="C89" s="271" t="s">
        <v>306</v>
      </c>
      <c r="D89" s="229" t="s">
        <v>73</v>
      </c>
      <c r="E89" s="278">
        <v>12</v>
      </c>
      <c r="F89" s="279">
        <v>1</v>
      </c>
      <c r="G89" s="280">
        <v>1</v>
      </c>
      <c r="H89" s="280">
        <v>1</v>
      </c>
      <c r="I89" s="280">
        <v>1</v>
      </c>
      <c r="J89" s="280">
        <v>1</v>
      </c>
      <c r="K89" s="280">
        <v>1</v>
      </c>
      <c r="L89" s="280">
        <v>1</v>
      </c>
      <c r="M89" s="280">
        <v>1</v>
      </c>
      <c r="N89" s="280">
        <v>1</v>
      </c>
      <c r="O89" s="280">
        <v>1</v>
      </c>
      <c r="P89" s="280">
        <v>1</v>
      </c>
      <c r="Q89" s="278">
        <v>1</v>
      </c>
      <c r="R89" s="189">
        <f>SUM(F89:Q89)</f>
        <v>12</v>
      </c>
      <c r="S89" s="269"/>
    </row>
    <row r="90" spans="1:19" s="61" customFormat="1" ht="15.75" customHeight="1" thickBot="1">
      <c r="A90" s="423" t="s">
        <v>294</v>
      </c>
      <c r="B90" s="423"/>
      <c r="C90" s="423"/>
      <c r="D90" s="423"/>
      <c r="E90" s="424"/>
      <c r="F90" s="420"/>
      <c r="G90" s="421"/>
      <c r="H90" s="421"/>
      <c r="I90" s="421"/>
      <c r="J90" s="421"/>
      <c r="K90" s="421"/>
      <c r="L90" s="421"/>
      <c r="M90" s="421"/>
      <c r="N90" s="421"/>
      <c r="O90" s="421"/>
      <c r="P90" s="421"/>
      <c r="Q90" s="421"/>
      <c r="R90" s="421"/>
      <c r="S90" s="422"/>
    </row>
    <row r="91" spans="1:19" s="61" customFormat="1" ht="11.25">
      <c r="A91" s="346"/>
      <c r="B91" s="346"/>
      <c r="C91" s="346" t="s">
        <v>451</v>
      </c>
      <c r="D91" s="347" t="s">
        <v>109</v>
      </c>
      <c r="E91" s="348">
        <f>SUM(E92:E95)</f>
        <v>4.44</v>
      </c>
      <c r="F91" s="349"/>
      <c r="G91" s="350"/>
      <c r="H91" s="350"/>
      <c r="I91" s="350"/>
      <c r="J91" s="350"/>
      <c r="K91" s="350"/>
      <c r="L91" s="350"/>
      <c r="M91" s="350"/>
      <c r="N91" s="350"/>
      <c r="O91" s="350"/>
      <c r="P91" s="350"/>
      <c r="Q91" s="348"/>
      <c r="R91" s="351"/>
      <c r="S91" s="99"/>
    </row>
    <row r="92" spans="1:19" s="61" customFormat="1" ht="33.75">
      <c r="A92" s="95" t="s">
        <v>550</v>
      </c>
      <c r="B92" s="95" t="s">
        <v>551</v>
      </c>
      <c r="C92" s="95" t="s">
        <v>452</v>
      </c>
      <c r="D92" s="96" t="s">
        <v>109</v>
      </c>
      <c r="E92" s="287">
        <v>1.05</v>
      </c>
      <c r="F92" s="187"/>
      <c r="G92" s="188"/>
      <c r="H92" s="188"/>
      <c r="I92" s="188">
        <v>1.05</v>
      </c>
      <c r="J92" s="188"/>
      <c r="K92" s="188"/>
      <c r="L92" s="188"/>
      <c r="M92" s="188"/>
      <c r="N92" s="188"/>
      <c r="O92" s="188"/>
      <c r="P92" s="188"/>
      <c r="Q92" s="186"/>
      <c r="R92" s="189">
        <f aca="true" t="shared" si="2" ref="R92:R131">SUM(F92:Q92)</f>
        <v>1.05</v>
      </c>
      <c r="S92" s="99"/>
    </row>
    <row r="93" spans="1:19" s="61" customFormat="1" ht="33.75">
      <c r="A93" s="95" t="s">
        <v>550</v>
      </c>
      <c r="B93" s="95" t="s">
        <v>551</v>
      </c>
      <c r="C93" s="95" t="s">
        <v>453</v>
      </c>
      <c r="D93" s="96" t="s">
        <v>109</v>
      </c>
      <c r="E93" s="287">
        <f>3.41-0.88</f>
        <v>2.5300000000000002</v>
      </c>
      <c r="F93" s="187"/>
      <c r="G93" s="188"/>
      <c r="H93" s="188">
        <v>2.53</v>
      </c>
      <c r="I93" s="188"/>
      <c r="J93" s="188"/>
      <c r="K93" s="188"/>
      <c r="L93" s="188"/>
      <c r="M93" s="188"/>
      <c r="N93" s="188"/>
      <c r="O93" s="188"/>
      <c r="P93" s="188"/>
      <c r="Q93" s="186"/>
      <c r="R93" s="189">
        <f t="shared" si="2"/>
        <v>2.53</v>
      </c>
      <c r="S93" s="99"/>
    </row>
    <row r="94" spans="1:19" s="61" customFormat="1" ht="33.75">
      <c r="A94" s="95" t="s">
        <v>550</v>
      </c>
      <c r="B94" s="95" t="s">
        <v>551</v>
      </c>
      <c r="C94" s="95" t="s">
        <v>454</v>
      </c>
      <c r="D94" s="96" t="s">
        <v>109</v>
      </c>
      <c r="E94" s="287">
        <v>0.46</v>
      </c>
      <c r="F94" s="187"/>
      <c r="G94" s="188"/>
      <c r="H94" s="188">
        <v>0.46</v>
      </c>
      <c r="I94" s="188"/>
      <c r="J94" s="188"/>
      <c r="K94" s="188"/>
      <c r="L94" s="188"/>
      <c r="M94" s="188"/>
      <c r="N94" s="188"/>
      <c r="O94" s="188"/>
      <c r="P94" s="188"/>
      <c r="Q94" s="186"/>
      <c r="R94" s="189">
        <f t="shared" si="2"/>
        <v>0.46</v>
      </c>
      <c r="S94" s="99"/>
    </row>
    <row r="95" spans="1:19" s="61" customFormat="1" ht="33.75">
      <c r="A95" s="95" t="s">
        <v>550</v>
      </c>
      <c r="B95" s="95" t="s">
        <v>551</v>
      </c>
      <c r="C95" s="95" t="s">
        <v>455</v>
      </c>
      <c r="D95" s="96" t="s">
        <v>109</v>
      </c>
      <c r="E95" s="287">
        <v>0.4</v>
      </c>
      <c r="F95" s="187"/>
      <c r="G95" s="188"/>
      <c r="H95" s="188"/>
      <c r="I95" s="188"/>
      <c r="J95" s="188"/>
      <c r="K95" s="188"/>
      <c r="L95" s="188"/>
      <c r="M95" s="188"/>
      <c r="N95" s="188"/>
      <c r="O95" s="188"/>
      <c r="P95" s="188"/>
      <c r="Q95" s="186">
        <v>0.4</v>
      </c>
      <c r="R95" s="189">
        <f t="shared" si="2"/>
        <v>0.4</v>
      </c>
      <c r="S95" s="99" t="s">
        <v>490</v>
      </c>
    </row>
    <row r="96" spans="1:19" s="61" customFormat="1" ht="11.25">
      <c r="A96" s="346"/>
      <c r="B96" s="346"/>
      <c r="C96" s="346" t="s">
        <v>456</v>
      </c>
      <c r="D96" s="347" t="s">
        <v>385</v>
      </c>
      <c r="E96" s="348">
        <v>22</v>
      </c>
      <c r="F96" s="349"/>
      <c r="G96" s="350">
        <v>0.4</v>
      </c>
      <c r="H96" s="350"/>
      <c r="I96" s="350"/>
      <c r="J96" s="350"/>
      <c r="K96" s="350"/>
      <c r="L96" s="350"/>
      <c r="M96" s="350"/>
      <c r="N96" s="350"/>
      <c r="O96" s="350"/>
      <c r="P96" s="350"/>
      <c r="Q96" s="348"/>
      <c r="R96" s="351"/>
      <c r="S96" s="99"/>
    </row>
    <row r="97" spans="1:19" s="61" customFormat="1" ht="33.75">
      <c r="A97" s="95" t="s">
        <v>550</v>
      </c>
      <c r="B97" s="95" t="s">
        <v>551</v>
      </c>
      <c r="C97" s="95" t="s">
        <v>457</v>
      </c>
      <c r="D97" s="96" t="s">
        <v>385</v>
      </c>
      <c r="E97" s="287">
        <v>1</v>
      </c>
      <c r="F97" s="187"/>
      <c r="G97" s="188"/>
      <c r="H97" s="188"/>
      <c r="I97" s="188"/>
      <c r="J97" s="188"/>
      <c r="K97" s="188"/>
      <c r="L97" s="188"/>
      <c r="M97" s="188"/>
      <c r="N97" s="188"/>
      <c r="O97" s="188"/>
      <c r="P97" s="188"/>
      <c r="Q97" s="186">
        <v>1</v>
      </c>
      <c r="R97" s="189">
        <f t="shared" si="2"/>
        <v>1</v>
      </c>
      <c r="S97" s="99"/>
    </row>
    <row r="98" spans="1:19" s="61" customFormat="1" ht="33.75">
      <c r="A98" s="95" t="s">
        <v>550</v>
      </c>
      <c r="B98" s="95" t="s">
        <v>551</v>
      </c>
      <c r="C98" s="95" t="s">
        <v>458</v>
      </c>
      <c r="D98" s="96" t="s">
        <v>385</v>
      </c>
      <c r="E98" s="287">
        <v>1</v>
      </c>
      <c r="F98" s="187"/>
      <c r="G98" s="188"/>
      <c r="H98" s="188"/>
      <c r="I98" s="188"/>
      <c r="J98" s="188"/>
      <c r="K98" s="188">
        <v>1</v>
      </c>
      <c r="L98" s="188"/>
      <c r="M98" s="188"/>
      <c r="N98" s="188"/>
      <c r="O98" s="188"/>
      <c r="P98" s="188"/>
      <c r="Q98" s="186"/>
      <c r="R98" s="189">
        <f t="shared" si="2"/>
        <v>1</v>
      </c>
      <c r="S98" s="99"/>
    </row>
    <row r="99" spans="1:19" s="61" customFormat="1" ht="33.75">
      <c r="A99" s="95" t="s">
        <v>550</v>
      </c>
      <c r="B99" s="95" t="s">
        <v>551</v>
      </c>
      <c r="C99" s="95" t="s">
        <v>459</v>
      </c>
      <c r="D99" s="96" t="s">
        <v>385</v>
      </c>
      <c r="E99" s="287">
        <v>1</v>
      </c>
      <c r="F99" s="187"/>
      <c r="G99" s="188"/>
      <c r="H99" s="188"/>
      <c r="I99" s="188"/>
      <c r="J99" s="188"/>
      <c r="K99" s="188">
        <v>1.0000000000000004</v>
      </c>
      <c r="L99" s="188"/>
      <c r="M99" s="188"/>
      <c r="N99" s="188"/>
      <c r="O99" s="188"/>
      <c r="P99" s="188"/>
      <c r="Q99" s="186"/>
      <c r="R99" s="189">
        <f t="shared" si="2"/>
        <v>1.0000000000000004</v>
      </c>
      <c r="S99" s="99"/>
    </row>
    <row r="100" spans="1:19" s="61" customFormat="1" ht="33.75">
      <c r="A100" s="95" t="s">
        <v>550</v>
      </c>
      <c r="B100" s="95" t="s">
        <v>551</v>
      </c>
      <c r="C100" s="95" t="s">
        <v>460</v>
      </c>
      <c r="D100" s="96" t="s">
        <v>385</v>
      </c>
      <c r="E100" s="287">
        <v>1</v>
      </c>
      <c r="F100" s="187"/>
      <c r="G100" s="188"/>
      <c r="H100" s="188"/>
      <c r="I100" s="188"/>
      <c r="J100" s="188"/>
      <c r="K100" s="188"/>
      <c r="L100" s="188"/>
      <c r="M100" s="188"/>
      <c r="N100" s="188"/>
      <c r="O100" s="188">
        <v>1</v>
      </c>
      <c r="P100" s="188"/>
      <c r="Q100" s="186"/>
      <c r="R100" s="189">
        <f t="shared" si="2"/>
        <v>1</v>
      </c>
      <c r="S100" s="99"/>
    </row>
    <row r="101" spans="1:19" s="61" customFormat="1" ht="33.75">
      <c r="A101" s="95" t="s">
        <v>550</v>
      </c>
      <c r="B101" s="95" t="s">
        <v>551</v>
      </c>
      <c r="C101" s="95" t="s">
        <v>461</v>
      </c>
      <c r="D101" s="96" t="s">
        <v>385</v>
      </c>
      <c r="E101" s="287">
        <v>1</v>
      </c>
      <c r="F101" s="187"/>
      <c r="G101" s="188"/>
      <c r="H101" s="188"/>
      <c r="I101" s="188"/>
      <c r="J101" s="188"/>
      <c r="K101" s="188">
        <v>1</v>
      </c>
      <c r="L101" s="188"/>
      <c r="M101" s="188"/>
      <c r="N101" s="188"/>
      <c r="O101" s="188"/>
      <c r="P101" s="188"/>
      <c r="Q101" s="186"/>
      <c r="R101" s="189">
        <f t="shared" si="2"/>
        <v>1</v>
      </c>
      <c r="S101" s="99"/>
    </row>
    <row r="102" spans="1:19" s="61" customFormat="1" ht="33.75">
      <c r="A102" s="95" t="s">
        <v>550</v>
      </c>
      <c r="B102" s="95" t="s">
        <v>551</v>
      </c>
      <c r="C102" s="95" t="s">
        <v>462</v>
      </c>
      <c r="D102" s="96" t="s">
        <v>385</v>
      </c>
      <c r="E102" s="287">
        <v>1</v>
      </c>
      <c r="F102" s="187"/>
      <c r="G102" s="188"/>
      <c r="H102" s="188"/>
      <c r="I102" s="188"/>
      <c r="J102" s="188">
        <v>1</v>
      </c>
      <c r="K102" s="188"/>
      <c r="L102" s="188"/>
      <c r="M102" s="188"/>
      <c r="N102" s="188"/>
      <c r="O102" s="188"/>
      <c r="P102" s="188"/>
      <c r="Q102" s="186"/>
      <c r="R102" s="189">
        <f t="shared" si="2"/>
        <v>1</v>
      </c>
      <c r="S102" s="99"/>
    </row>
    <row r="103" spans="1:19" s="61" customFormat="1" ht="33.75">
      <c r="A103" s="95" t="s">
        <v>550</v>
      </c>
      <c r="B103" s="95" t="s">
        <v>551</v>
      </c>
      <c r="C103" s="95" t="s">
        <v>463</v>
      </c>
      <c r="D103" s="96" t="s">
        <v>385</v>
      </c>
      <c r="E103" s="287">
        <v>1</v>
      </c>
      <c r="F103" s="187"/>
      <c r="G103" s="188"/>
      <c r="H103" s="188"/>
      <c r="I103" s="188"/>
      <c r="J103" s="188">
        <v>1</v>
      </c>
      <c r="K103" s="188"/>
      <c r="L103" s="188"/>
      <c r="M103" s="188"/>
      <c r="N103" s="188"/>
      <c r="O103" s="188"/>
      <c r="P103" s="188"/>
      <c r="Q103" s="186"/>
      <c r="R103" s="189">
        <f t="shared" si="2"/>
        <v>1</v>
      </c>
      <c r="S103" s="99"/>
    </row>
    <row r="104" spans="1:19" s="61" customFormat="1" ht="33.75">
      <c r="A104" s="95" t="s">
        <v>550</v>
      </c>
      <c r="B104" s="95" t="s">
        <v>551</v>
      </c>
      <c r="C104" s="95" t="s">
        <v>464</v>
      </c>
      <c r="D104" s="96" t="s">
        <v>385</v>
      </c>
      <c r="E104" s="287">
        <v>1</v>
      </c>
      <c r="F104" s="187"/>
      <c r="G104" s="188"/>
      <c r="H104" s="188"/>
      <c r="I104" s="188">
        <v>1</v>
      </c>
      <c r="J104" s="188"/>
      <c r="K104" s="188"/>
      <c r="L104" s="188"/>
      <c r="M104" s="188"/>
      <c r="N104" s="188"/>
      <c r="O104" s="188"/>
      <c r="P104" s="188"/>
      <c r="Q104" s="186"/>
      <c r="R104" s="189">
        <f t="shared" si="2"/>
        <v>1</v>
      </c>
      <c r="S104" s="99"/>
    </row>
    <row r="105" spans="1:19" s="61" customFormat="1" ht="33.75">
      <c r="A105" s="95" t="s">
        <v>550</v>
      </c>
      <c r="B105" s="95" t="s">
        <v>551</v>
      </c>
      <c r="C105" s="95" t="s">
        <v>465</v>
      </c>
      <c r="D105" s="96" t="s">
        <v>385</v>
      </c>
      <c r="E105" s="287">
        <v>1</v>
      </c>
      <c r="F105" s="187"/>
      <c r="G105" s="188"/>
      <c r="H105" s="188"/>
      <c r="I105" s="188"/>
      <c r="J105" s="188"/>
      <c r="K105" s="188">
        <v>1</v>
      </c>
      <c r="L105" s="188"/>
      <c r="M105" s="188"/>
      <c r="N105" s="188"/>
      <c r="O105" s="188"/>
      <c r="P105" s="188"/>
      <c r="Q105" s="186"/>
      <c r="R105" s="189">
        <f t="shared" si="2"/>
        <v>1</v>
      </c>
      <c r="S105" s="99"/>
    </row>
    <row r="106" spans="1:19" s="61" customFormat="1" ht="33.75">
      <c r="A106" s="95" t="s">
        <v>550</v>
      </c>
      <c r="B106" s="95" t="s">
        <v>551</v>
      </c>
      <c r="C106" s="95" t="s">
        <v>466</v>
      </c>
      <c r="D106" s="96" t="s">
        <v>385</v>
      </c>
      <c r="E106" s="287">
        <v>1</v>
      </c>
      <c r="F106" s="187"/>
      <c r="G106" s="188"/>
      <c r="H106" s="188"/>
      <c r="I106" s="188"/>
      <c r="J106" s="188"/>
      <c r="K106" s="188">
        <v>1</v>
      </c>
      <c r="L106" s="188"/>
      <c r="M106" s="188"/>
      <c r="N106" s="188"/>
      <c r="O106" s="188"/>
      <c r="P106" s="188"/>
      <c r="Q106" s="186"/>
      <c r="R106" s="189">
        <f t="shared" si="2"/>
        <v>1</v>
      </c>
      <c r="S106" s="99"/>
    </row>
    <row r="107" spans="1:19" s="61" customFormat="1" ht="33.75">
      <c r="A107" s="95" t="s">
        <v>550</v>
      </c>
      <c r="B107" s="95" t="s">
        <v>551</v>
      </c>
      <c r="C107" s="95" t="s">
        <v>467</v>
      </c>
      <c r="D107" s="96" t="s">
        <v>385</v>
      </c>
      <c r="E107" s="287">
        <v>1</v>
      </c>
      <c r="F107" s="187"/>
      <c r="G107" s="188"/>
      <c r="H107" s="188"/>
      <c r="I107" s="188"/>
      <c r="J107" s="188"/>
      <c r="K107" s="188">
        <v>1</v>
      </c>
      <c r="L107" s="188"/>
      <c r="M107" s="188"/>
      <c r="N107" s="188"/>
      <c r="O107" s="188"/>
      <c r="P107" s="188"/>
      <c r="Q107" s="186"/>
      <c r="R107" s="189">
        <f t="shared" si="2"/>
        <v>1</v>
      </c>
      <c r="S107" s="99"/>
    </row>
    <row r="108" spans="1:19" s="61" customFormat="1" ht="33.75">
      <c r="A108" s="95" t="s">
        <v>550</v>
      </c>
      <c r="B108" s="95" t="s">
        <v>551</v>
      </c>
      <c r="C108" s="95" t="s">
        <v>468</v>
      </c>
      <c r="D108" s="96" t="s">
        <v>385</v>
      </c>
      <c r="E108" s="287">
        <v>1</v>
      </c>
      <c r="F108" s="187"/>
      <c r="G108" s="188"/>
      <c r="H108" s="188"/>
      <c r="I108" s="188"/>
      <c r="J108" s="188">
        <v>1</v>
      </c>
      <c r="K108" s="188"/>
      <c r="L108" s="188"/>
      <c r="M108" s="188"/>
      <c r="N108" s="188"/>
      <c r="O108" s="188"/>
      <c r="P108" s="188"/>
      <c r="Q108" s="186"/>
      <c r="R108" s="189">
        <f t="shared" si="2"/>
        <v>1</v>
      </c>
      <c r="S108" s="99"/>
    </row>
    <row r="109" spans="1:19" s="61" customFormat="1" ht="33.75">
      <c r="A109" s="95" t="s">
        <v>550</v>
      </c>
      <c r="B109" s="95" t="s">
        <v>551</v>
      </c>
      <c r="C109" s="95" t="s">
        <v>469</v>
      </c>
      <c r="D109" s="96" t="s">
        <v>385</v>
      </c>
      <c r="E109" s="287">
        <v>1</v>
      </c>
      <c r="F109" s="187"/>
      <c r="G109" s="188"/>
      <c r="H109" s="188">
        <v>1</v>
      </c>
      <c r="I109" s="188"/>
      <c r="J109" s="188"/>
      <c r="K109" s="188"/>
      <c r="L109" s="188"/>
      <c r="M109" s="188"/>
      <c r="N109" s="188"/>
      <c r="O109" s="188"/>
      <c r="P109" s="188"/>
      <c r="Q109" s="186"/>
      <c r="R109" s="189">
        <f t="shared" si="2"/>
        <v>1</v>
      </c>
      <c r="S109" s="99"/>
    </row>
    <row r="110" spans="1:19" s="61" customFormat="1" ht="33.75">
      <c r="A110" s="95" t="s">
        <v>550</v>
      </c>
      <c r="B110" s="95" t="s">
        <v>551</v>
      </c>
      <c r="C110" s="95" t="s">
        <v>470</v>
      </c>
      <c r="D110" s="96" t="s">
        <v>385</v>
      </c>
      <c r="E110" s="287">
        <v>1</v>
      </c>
      <c r="F110" s="187"/>
      <c r="G110" s="188"/>
      <c r="H110" s="188">
        <v>1</v>
      </c>
      <c r="I110" s="188"/>
      <c r="J110" s="188"/>
      <c r="K110" s="188"/>
      <c r="L110" s="188"/>
      <c r="M110" s="188"/>
      <c r="N110" s="188"/>
      <c r="O110" s="188"/>
      <c r="P110" s="188"/>
      <c r="Q110" s="186"/>
      <c r="R110" s="189">
        <f t="shared" si="2"/>
        <v>1</v>
      </c>
      <c r="S110" s="99"/>
    </row>
    <row r="111" spans="1:19" s="61" customFormat="1" ht="33.75">
      <c r="A111" s="95" t="s">
        <v>550</v>
      </c>
      <c r="B111" s="95" t="s">
        <v>551</v>
      </c>
      <c r="C111" s="95" t="s">
        <v>471</v>
      </c>
      <c r="D111" s="96" t="s">
        <v>385</v>
      </c>
      <c r="E111" s="287">
        <v>1</v>
      </c>
      <c r="F111" s="187"/>
      <c r="G111" s="188"/>
      <c r="H111" s="188"/>
      <c r="I111" s="188">
        <v>0.9999999999999993</v>
      </c>
      <c r="J111" s="188"/>
      <c r="K111" s="188"/>
      <c r="L111" s="188"/>
      <c r="M111" s="188"/>
      <c r="N111" s="188"/>
      <c r="O111" s="188"/>
      <c r="P111" s="188"/>
      <c r="Q111" s="186"/>
      <c r="R111" s="189">
        <f t="shared" si="2"/>
        <v>0.9999999999999993</v>
      </c>
      <c r="S111" s="99"/>
    </row>
    <row r="112" spans="1:19" s="61" customFormat="1" ht="33.75">
      <c r="A112" s="95" t="s">
        <v>550</v>
      </c>
      <c r="B112" s="95" t="s">
        <v>551</v>
      </c>
      <c r="C112" s="95" t="s">
        <v>472</v>
      </c>
      <c r="D112" s="96" t="s">
        <v>385</v>
      </c>
      <c r="E112" s="287">
        <v>1</v>
      </c>
      <c r="F112" s="187"/>
      <c r="G112" s="188">
        <v>1</v>
      </c>
      <c r="H112" s="188"/>
      <c r="I112" s="188"/>
      <c r="J112" s="188"/>
      <c r="K112" s="188"/>
      <c r="L112" s="188"/>
      <c r="M112" s="188"/>
      <c r="N112" s="188"/>
      <c r="O112" s="188"/>
      <c r="P112" s="188"/>
      <c r="Q112" s="186"/>
      <c r="R112" s="189">
        <f t="shared" si="2"/>
        <v>1</v>
      </c>
      <c r="S112" s="99"/>
    </row>
    <row r="113" spans="1:19" s="61" customFormat="1" ht="33.75">
      <c r="A113" s="95" t="s">
        <v>550</v>
      </c>
      <c r="B113" s="95" t="s">
        <v>551</v>
      </c>
      <c r="C113" s="95" t="s">
        <v>473</v>
      </c>
      <c r="D113" s="96" t="s">
        <v>385</v>
      </c>
      <c r="E113" s="287">
        <v>1</v>
      </c>
      <c r="F113" s="187"/>
      <c r="G113" s="188"/>
      <c r="H113" s="188"/>
      <c r="I113" s="188"/>
      <c r="J113" s="188"/>
      <c r="K113" s="188">
        <v>1</v>
      </c>
      <c r="L113" s="188"/>
      <c r="M113" s="188"/>
      <c r="N113" s="188"/>
      <c r="O113" s="188"/>
      <c r="P113" s="188"/>
      <c r="Q113" s="186"/>
      <c r="R113" s="189">
        <f t="shared" si="2"/>
        <v>1</v>
      </c>
      <c r="S113" s="99"/>
    </row>
    <row r="114" spans="1:19" s="61" customFormat="1" ht="33.75">
      <c r="A114" s="95" t="s">
        <v>550</v>
      </c>
      <c r="B114" s="95" t="s">
        <v>551</v>
      </c>
      <c r="C114" s="95" t="s">
        <v>474</v>
      </c>
      <c r="D114" s="96" t="s">
        <v>385</v>
      </c>
      <c r="E114" s="287">
        <v>1</v>
      </c>
      <c r="F114" s="187"/>
      <c r="G114" s="188"/>
      <c r="H114" s="188"/>
      <c r="I114" s="188">
        <v>1.0000000000000007</v>
      </c>
      <c r="J114" s="188"/>
      <c r="K114" s="188"/>
      <c r="L114" s="188"/>
      <c r="M114" s="188"/>
      <c r="N114" s="188"/>
      <c r="O114" s="188"/>
      <c r="P114" s="188"/>
      <c r="Q114" s="186"/>
      <c r="R114" s="189">
        <f t="shared" si="2"/>
        <v>1.0000000000000007</v>
      </c>
      <c r="S114" s="99"/>
    </row>
    <row r="115" spans="1:19" s="61" customFormat="1" ht="33.75">
      <c r="A115" s="95" t="s">
        <v>550</v>
      </c>
      <c r="B115" s="95" t="s">
        <v>551</v>
      </c>
      <c r="C115" s="95" t="s">
        <v>475</v>
      </c>
      <c r="D115" s="96" t="s">
        <v>385</v>
      </c>
      <c r="E115" s="287">
        <v>1</v>
      </c>
      <c r="F115" s="187"/>
      <c r="G115" s="188"/>
      <c r="H115" s="188">
        <v>1</v>
      </c>
      <c r="I115" s="188"/>
      <c r="J115" s="188"/>
      <c r="K115" s="188"/>
      <c r="L115" s="188"/>
      <c r="M115" s="188"/>
      <c r="N115" s="188"/>
      <c r="O115" s="188"/>
      <c r="P115" s="188"/>
      <c r="Q115" s="186"/>
      <c r="R115" s="189">
        <f t="shared" si="2"/>
        <v>1</v>
      </c>
      <c r="S115" s="99"/>
    </row>
    <row r="116" spans="1:19" s="61" customFormat="1" ht="33.75">
      <c r="A116" s="95" t="s">
        <v>550</v>
      </c>
      <c r="B116" s="95" t="s">
        <v>551</v>
      </c>
      <c r="C116" s="95" t="s">
        <v>476</v>
      </c>
      <c r="D116" s="96" t="s">
        <v>385</v>
      </c>
      <c r="E116" s="287">
        <v>1</v>
      </c>
      <c r="F116" s="187"/>
      <c r="G116" s="188"/>
      <c r="H116" s="188">
        <v>0.9999999999999993</v>
      </c>
      <c r="I116" s="188"/>
      <c r="J116" s="188"/>
      <c r="K116" s="188"/>
      <c r="L116" s="188"/>
      <c r="M116" s="188"/>
      <c r="N116" s="188"/>
      <c r="O116" s="188"/>
      <c r="P116" s="188"/>
      <c r="Q116" s="186"/>
      <c r="R116" s="189">
        <f t="shared" si="2"/>
        <v>0.9999999999999993</v>
      </c>
      <c r="S116" s="99"/>
    </row>
    <row r="117" spans="1:19" s="61" customFormat="1" ht="33.75">
      <c r="A117" s="95" t="s">
        <v>550</v>
      </c>
      <c r="B117" s="95" t="s">
        <v>551</v>
      </c>
      <c r="C117" s="95" t="s">
        <v>477</v>
      </c>
      <c r="D117" s="96" t="s">
        <v>385</v>
      </c>
      <c r="E117" s="287">
        <v>1</v>
      </c>
      <c r="F117" s="187"/>
      <c r="G117" s="188">
        <v>0.9999999999999998</v>
      </c>
      <c r="H117" s="188"/>
      <c r="I117" s="188"/>
      <c r="J117" s="188"/>
      <c r="K117" s="188"/>
      <c r="L117" s="188"/>
      <c r="M117" s="188"/>
      <c r="N117" s="188"/>
      <c r="O117" s="188"/>
      <c r="P117" s="188"/>
      <c r="Q117" s="186"/>
      <c r="R117" s="189">
        <f t="shared" si="2"/>
        <v>0.9999999999999998</v>
      </c>
      <c r="S117" s="99"/>
    </row>
    <row r="118" spans="1:19" s="61" customFormat="1" ht="33.75">
      <c r="A118" s="95" t="s">
        <v>550</v>
      </c>
      <c r="B118" s="95" t="s">
        <v>551</v>
      </c>
      <c r="C118" s="95" t="s">
        <v>478</v>
      </c>
      <c r="D118" s="96" t="s">
        <v>385</v>
      </c>
      <c r="E118" s="287">
        <v>1</v>
      </c>
      <c r="F118" s="187"/>
      <c r="G118" s="188"/>
      <c r="H118" s="188"/>
      <c r="I118" s="188"/>
      <c r="J118" s="188"/>
      <c r="K118" s="188">
        <v>1</v>
      </c>
      <c r="L118" s="188"/>
      <c r="M118" s="188"/>
      <c r="N118" s="188"/>
      <c r="O118" s="188"/>
      <c r="P118" s="188"/>
      <c r="Q118" s="186"/>
      <c r="R118" s="189">
        <f t="shared" si="2"/>
        <v>1</v>
      </c>
      <c r="S118" s="99"/>
    </row>
    <row r="119" spans="1:19" s="61" customFormat="1" ht="11.25">
      <c r="A119" s="346"/>
      <c r="B119" s="346"/>
      <c r="C119" s="346" t="s">
        <v>479</v>
      </c>
      <c r="D119" s="347" t="s">
        <v>385</v>
      </c>
      <c r="E119" s="348">
        <v>8</v>
      </c>
      <c r="F119" s="349"/>
      <c r="G119" s="350"/>
      <c r="H119" s="350"/>
      <c r="I119" s="350">
        <v>0.9999999999999991</v>
      </c>
      <c r="J119" s="350"/>
      <c r="K119" s="350"/>
      <c r="L119" s="350"/>
      <c r="M119" s="350"/>
      <c r="N119" s="350"/>
      <c r="O119" s="350"/>
      <c r="P119" s="350"/>
      <c r="Q119" s="348"/>
      <c r="R119" s="351"/>
      <c r="S119" s="99"/>
    </row>
    <row r="120" spans="1:19" s="61" customFormat="1" ht="33.75">
      <c r="A120" s="95" t="s">
        <v>550</v>
      </c>
      <c r="B120" s="95" t="s">
        <v>551</v>
      </c>
      <c r="C120" s="95" t="s">
        <v>480</v>
      </c>
      <c r="D120" s="96" t="s">
        <v>385</v>
      </c>
      <c r="E120" s="287">
        <v>1</v>
      </c>
      <c r="F120" s="187"/>
      <c r="G120" s="188"/>
      <c r="H120" s="188"/>
      <c r="I120" s="188"/>
      <c r="J120" s="188"/>
      <c r="K120" s="188"/>
      <c r="L120" s="188"/>
      <c r="M120" s="188"/>
      <c r="N120" s="188"/>
      <c r="O120" s="188"/>
      <c r="P120" s="188"/>
      <c r="Q120" s="186">
        <v>1</v>
      </c>
      <c r="R120" s="189">
        <f t="shared" si="2"/>
        <v>1</v>
      </c>
      <c r="S120" s="99"/>
    </row>
    <row r="121" spans="1:19" s="61" customFormat="1" ht="33.75">
      <c r="A121" s="95" t="s">
        <v>550</v>
      </c>
      <c r="B121" s="95" t="s">
        <v>551</v>
      </c>
      <c r="C121" s="95" t="s">
        <v>481</v>
      </c>
      <c r="D121" s="96" t="s">
        <v>385</v>
      </c>
      <c r="E121" s="287">
        <v>1</v>
      </c>
      <c r="F121" s="187"/>
      <c r="G121" s="188"/>
      <c r="H121" s="188"/>
      <c r="I121" s="188"/>
      <c r="J121" s="188">
        <v>1</v>
      </c>
      <c r="K121" s="188"/>
      <c r="L121" s="188"/>
      <c r="M121" s="188"/>
      <c r="N121" s="188"/>
      <c r="O121" s="188"/>
      <c r="P121" s="188"/>
      <c r="Q121" s="186"/>
      <c r="R121" s="189">
        <f t="shared" si="2"/>
        <v>1</v>
      </c>
      <c r="S121" s="99"/>
    </row>
    <row r="122" spans="1:19" s="61" customFormat="1" ht="33.75">
      <c r="A122" s="95" t="s">
        <v>550</v>
      </c>
      <c r="B122" s="95" t="s">
        <v>551</v>
      </c>
      <c r="C122" s="95" t="s">
        <v>482</v>
      </c>
      <c r="D122" s="96" t="s">
        <v>385</v>
      </c>
      <c r="E122" s="287">
        <v>1</v>
      </c>
      <c r="F122" s="187"/>
      <c r="G122" s="188"/>
      <c r="H122" s="188">
        <v>1</v>
      </c>
      <c r="I122" s="188"/>
      <c r="J122" s="188"/>
      <c r="K122" s="188"/>
      <c r="L122" s="188"/>
      <c r="M122" s="188"/>
      <c r="N122" s="188"/>
      <c r="O122" s="188"/>
      <c r="P122" s="188"/>
      <c r="Q122" s="186"/>
      <c r="R122" s="189">
        <f t="shared" si="2"/>
        <v>1</v>
      </c>
      <c r="S122" s="99"/>
    </row>
    <row r="123" spans="1:19" s="61" customFormat="1" ht="33.75">
      <c r="A123" s="95" t="s">
        <v>550</v>
      </c>
      <c r="B123" s="95" t="s">
        <v>551</v>
      </c>
      <c r="C123" s="95" t="s">
        <v>460</v>
      </c>
      <c r="D123" s="96" t="s">
        <v>385</v>
      </c>
      <c r="E123" s="287">
        <v>1</v>
      </c>
      <c r="F123" s="187"/>
      <c r="G123" s="188"/>
      <c r="H123" s="188"/>
      <c r="I123" s="188"/>
      <c r="J123" s="188">
        <v>1</v>
      </c>
      <c r="K123" s="188"/>
      <c r="L123" s="188"/>
      <c r="M123" s="188"/>
      <c r="N123" s="188"/>
      <c r="O123" s="188"/>
      <c r="P123" s="188"/>
      <c r="Q123" s="186"/>
      <c r="R123" s="189">
        <f t="shared" si="2"/>
        <v>1</v>
      </c>
      <c r="S123" s="99"/>
    </row>
    <row r="124" spans="1:19" s="61" customFormat="1" ht="33.75">
      <c r="A124" s="95" t="s">
        <v>550</v>
      </c>
      <c r="B124" s="95" t="s">
        <v>551</v>
      </c>
      <c r="C124" s="95" t="s">
        <v>483</v>
      </c>
      <c r="D124" s="96" t="s">
        <v>385</v>
      </c>
      <c r="E124" s="287">
        <v>1</v>
      </c>
      <c r="F124" s="187"/>
      <c r="G124" s="188"/>
      <c r="H124" s="188"/>
      <c r="I124" s="188"/>
      <c r="J124" s="188">
        <v>1</v>
      </c>
      <c r="K124" s="188"/>
      <c r="L124" s="188"/>
      <c r="M124" s="188"/>
      <c r="N124" s="188"/>
      <c r="O124" s="188"/>
      <c r="P124" s="188"/>
      <c r="Q124" s="186"/>
      <c r="R124" s="189">
        <f t="shared" si="2"/>
        <v>1</v>
      </c>
      <c r="S124" s="99"/>
    </row>
    <row r="125" spans="1:19" s="61" customFormat="1" ht="33.75">
      <c r="A125" s="95" t="s">
        <v>550</v>
      </c>
      <c r="B125" s="95" t="s">
        <v>551</v>
      </c>
      <c r="C125" s="95" t="s">
        <v>464</v>
      </c>
      <c r="D125" s="96" t="s">
        <v>385</v>
      </c>
      <c r="E125" s="287">
        <v>1</v>
      </c>
      <c r="F125" s="187"/>
      <c r="G125" s="188"/>
      <c r="H125" s="188"/>
      <c r="I125" s="188"/>
      <c r="J125" s="188">
        <v>1</v>
      </c>
      <c r="K125" s="188"/>
      <c r="L125" s="188"/>
      <c r="M125" s="188"/>
      <c r="N125" s="188"/>
      <c r="O125" s="188"/>
      <c r="P125" s="188"/>
      <c r="Q125" s="186"/>
      <c r="R125" s="189">
        <f t="shared" si="2"/>
        <v>1</v>
      </c>
      <c r="S125" s="99"/>
    </row>
    <row r="126" spans="1:19" s="61" customFormat="1" ht="33.75">
      <c r="A126" s="95" t="s">
        <v>550</v>
      </c>
      <c r="B126" s="95" t="s">
        <v>551</v>
      </c>
      <c r="C126" s="95" t="s">
        <v>484</v>
      </c>
      <c r="D126" s="96" t="s">
        <v>385</v>
      </c>
      <c r="E126" s="287">
        <v>1</v>
      </c>
      <c r="F126" s="187"/>
      <c r="G126" s="188"/>
      <c r="H126" s="188"/>
      <c r="I126" s="188"/>
      <c r="J126" s="188">
        <v>1</v>
      </c>
      <c r="K126" s="188"/>
      <c r="L126" s="188"/>
      <c r="M126" s="188"/>
      <c r="N126" s="188"/>
      <c r="O126" s="188"/>
      <c r="P126" s="188"/>
      <c r="Q126" s="186"/>
      <c r="R126" s="189">
        <f t="shared" si="2"/>
        <v>1</v>
      </c>
      <c r="S126" s="99"/>
    </row>
    <row r="127" spans="1:19" s="61" customFormat="1" ht="33.75">
      <c r="A127" s="95" t="s">
        <v>550</v>
      </c>
      <c r="B127" s="95" t="s">
        <v>551</v>
      </c>
      <c r="C127" s="95" t="s">
        <v>485</v>
      </c>
      <c r="D127" s="96" t="s">
        <v>385</v>
      </c>
      <c r="E127" s="287">
        <v>1</v>
      </c>
      <c r="F127" s="187"/>
      <c r="G127" s="188"/>
      <c r="H127" s="188"/>
      <c r="I127" s="188"/>
      <c r="J127" s="188">
        <v>1</v>
      </c>
      <c r="K127" s="188"/>
      <c r="L127" s="188"/>
      <c r="M127" s="188"/>
      <c r="N127" s="188"/>
      <c r="O127" s="188"/>
      <c r="P127" s="188"/>
      <c r="Q127" s="186"/>
      <c r="R127" s="189">
        <f t="shared" si="2"/>
        <v>1</v>
      </c>
      <c r="S127" s="99"/>
    </row>
    <row r="128" spans="1:19" s="61" customFormat="1" ht="11.25">
      <c r="A128" s="346"/>
      <c r="B128" s="346"/>
      <c r="C128" s="346" t="s">
        <v>486</v>
      </c>
      <c r="D128" s="347"/>
      <c r="E128" s="348"/>
      <c r="F128" s="349"/>
      <c r="G128" s="350"/>
      <c r="H128" s="350">
        <v>1</v>
      </c>
      <c r="I128" s="350"/>
      <c r="J128" s="350"/>
      <c r="K128" s="350"/>
      <c r="L128" s="350"/>
      <c r="M128" s="350"/>
      <c r="N128" s="350"/>
      <c r="O128" s="350"/>
      <c r="P128" s="350"/>
      <c r="Q128" s="348"/>
      <c r="R128" s="351"/>
      <c r="S128" s="99"/>
    </row>
    <row r="129" spans="1:19" s="61" customFormat="1" ht="33.75">
      <c r="A129" s="95" t="s">
        <v>550</v>
      </c>
      <c r="B129" s="95" t="s">
        <v>551</v>
      </c>
      <c r="C129" s="95" t="s">
        <v>487</v>
      </c>
      <c r="D129" s="96" t="s">
        <v>120</v>
      </c>
      <c r="E129" s="287">
        <v>131</v>
      </c>
      <c r="F129" s="187"/>
      <c r="G129" s="188">
        <v>30</v>
      </c>
      <c r="H129" s="188">
        <v>40</v>
      </c>
      <c r="I129" s="188">
        <v>61</v>
      </c>
      <c r="J129" s="188"/>
      <c r="K129" s="188"/>
      <c r="L129" s="188"/>
      <c r="M129" s="188"/>
      <c r="N129" s="188"/>
      <c r="O129" s="188"/>
      <c r="P129" s="188"/>
      <c r="Q129" s="186"/>
      <c r="R129" s="189">
        <f t="shared" si="2"/>
        <v>131</v>
      </c>
      <c r="S129" s="99"/>
    </row>
    <row r="130" spans="1:19" s="61" customFormat="1" ht="33.75">
      <c r="A130" s="95" t="s">
        <v>550</v>
      </c>
      <c r="B130" s="95" t="s">
        <v>551</v>
      </c>
      <c r="C130" s="95" t="s">
        <v>488</v>
      </c>
      <c r="D130" s="96" t="s">
        <v>120</v>
      </c>
      <c r="E130" s="287">
        <v>30</v>
      </c>
      <c r="F130" s="187"/>
      <c r="G130" s="188"/>
      <c r="H130" s="188"/>
      <c r="I130" s="188"/>
      <c r="J130" s="188"/>
      <c r="K130" s="188"/>
      <c r="L130" s="188"/>
      <c r="M130" s="188"/>
      <c r="N130" s="188"/>
      <c r="O130" s="188"/>
      <c r="P130" s="188"/>
      <c r="Q130" s="186">
        <v>30</v>
      </c>
      <c r="R130" s="189">
        <f t="shared" si="2"/>
        <v>30</v>
      </c>
      <c r="S130" s="99"/>
    </row>
    <row r="131" spans="1:19" s="61" customFormat="1" ht="33.75">
      <c r="A131" s="95" t="s">
        <v>550</v>
      </c>
      <c r="B131" s="95" t="s">
        <v>551</v>
      </c>
      <c r="C131" s="95" t="s">
        <v>489</v>
      </c>
      <c r="D131" s="96" t="s">
        <v>120</v>
      </c>
      <c r="E131" s="287">
        <v>217</v>
      </c>
      <c r="F131" s="187"/>
      <c r="G131" s="188">
        <v>60</v>
      </c>
      <c r="H131" s="188"/>
      <c r="I131" s="188">
        <v>60</v>
      </c>
      <c r="J131" s="188"/>
      <c r="K131" s="188">
        <v>97</v>
      </c>
      <c r="L131" s="188"/>
      <c r="M131" s="188"/>
      <c r="N131" s="188"/>
      <c r="O131" s="188"/>
      <c r="P131" s="188"/>
      <c r="Q131" s="186"/>
      <c r="R131" s="189">
        <f t="shared" si="2"/>
        <v>217</v>
      </c>
      <c r="S131" s="99"/>
    </row>
    <row r="132" spans="1:19" s="61" customFormat="1" ht="34.5" thickBot="1">
      <c r="A132" s="271" t="s">
        <v>550</v>
      </c>
      <c r="B132" s="271" t="s">
        <v>551</v>
      </c>
      <c r="C132" s="271" t="s">
        <v>306</v>
      </c>
      <c r="D132" s="229" t="s">
        <v>73</v>
      </c>
      <c r="E132" s="326">
        <v>12</v>
      </c>
      <c r="F132" s="279">
        <v>1</v>
      </c>
      <c r="G132" s="280">
        <v>1</v>
      </c>
      <c r="H132" s="280">
        <v>1</v>
      </c>
      <c r="I132" s="280">
        <v>1</v>
      </c>
      <c r="J132" s="280">
        <v>1</v>
      </c>
      <c r="K132" s="280">
        <v>1</v>
      </c>
      <c r="L132" s="280">
        <v>1</v>
      </c>
      <c r="M132" s="280">
        <v>1</v>
      </c>
      <c r="N132" s="280">
        <v>1</v>
      </c>
      <c r="O132" s="280">
        <v>1</v>
      </c>
      <c r="P132" s="280">
        <v>1</v>
      </c>
      <c r="Q132" s="278">
        <v>1</v>
      </c>
      <c r="R132" s="281">
        <f>SUM(F132:Q132)</f>
        <v>12</v>
      </c>
      <c r="S132" s="282"/>
    </row>
    <row r="133" spans="1:19" s="61" customFormat="1" ht="15.75" customHeight="1" thickBot="1">
      <c r="A133" s="423" t="s">
        <v>295</v>
      </c>
      <c r="B133" s="423"/>
      <c r="C133" s="423"/>
      <c r="D133" s="423"/>
      <c r="E133" s="424"/>
      <c r="F133" s="420"/>
      <c r="G133" s="421"/>
      <c r="H133" s="421"/>
      <c r="I133" s="421"/>
      <c r="J133" s="421"/>
      <c r="K133" s="421"/>
      <c r="L133" s="421"/>
      <c r="M133" s="421"/>
      <c r="N133" s="421"/>
      <c r="O133" s="421"/>
      <c r="P133" s="421"/>
      <c r="Q133" s="421"/>
      <c r="R133" s="421"/>
      <c r="S133" s="422"/>
    </row>
    <row r="134" spans="1:19" s="295" customFormat="1" ht="33.75">
      <c r="A134" s="285" t="s">
        <v>550</v>
      </c>
      <c r="B134" s="285" t="s">
        <v>551</v>
      </c>
      <c r="C134" s="285" t="s">
        <v>116</v>
      </c>
      <c r="D134" s="286" t="s">
        <v>382</v>
      </c>
      <c r="E134" s="287">
        <v>54.4</v>
      </c>
      <c r="F134" s="288">
        <v>54.4</v>
      </c>
      <c r="G134" s="289">
        <v>54.4</v>
      </c>
      <c r="H134" s="289">
        <v>54.4</v>
      </c>
      <c r="I134" s="289">
        <v>54.4</v>
      </c>
      <c r="J134" s="289">
        <v>54.4</v>
      </c>
      <c r="K134" s="289">
        <v>54.4</v>
      </c>
      <c r="L134" s="289">
        <v>54.4</v>
      </c>
      <c r="M134" s="289">
        <v>54.4</v>
      </c>
      <c r="N134" s="289">
        <v>54.4</v>
      </c>
      <c r="O134" s="289">
        <v>54.4</v>
      </c>
      <c r="P134" s="289">
        <v>54.4</v>
      </c>
      <c r="Q134" s="287">
        <v>54.4</v>
      </c>
      <c r="R134" s="290">
        <v>54.4</v>
      </c>
      <c r="S134" s="291"/>
    </row>
    <row r="135" spans="1:19" s="295" customFormat="1" ht="33.75">
      <c r="A135" s="285" t="s">
        <v>550</v>
      </c>
      <c r="B135" s="285" t="s">
        <v>551</v>
      </c>
      <c r="C135" s="285" t="s">
        <v>352</v>
      </c>
      <c r="D135" s="286" t="s">
        <v>383</v>
      </c>
      <c r="E135" s="287">
        <v>11.03</v>
      </c>
      <c r="F135" s="288"/>
      <c r="G135" s="289">
        <v>1</v>
      </c>
      <c r="H135" s="289">
        <v>1.84</v>
      </c>
      <c r="I135" s="289">
        <v>1</v>
      </c>
      <c r="J135" s="289">
        <v>1</v>
      </c>
      <c r="K135" s="289">
        <v>1</v>
      </c>
      <c r="L135" s="289"/>
      <c r="M135" s="289"/>
      <c r="N135" s="289">
        <v>1.2</v>
      </c>
      <c r="O135" s="289">
        <v>1.69</v>
      </c>
      <c r="P135" s="289">
        <v>1.8</v>
      </c>
      <c r="Q135" s="287">
        <v>0.5</v>
      </c>
      <c r="R135" s="290">
        <f>SUM(F135:Q135)</f>
        <v>11.030000000000001</v>
      </c>
      <c r="S135" s="291"/>
    </row>
    <row r="136" spans="1:19" s="295" customFormat="1" ht="34.5" thickBot="1">
      <c r="A136" s="285" t="s">
        <v>550</v>
      </c>
      <c r="B136" s="285" t="s">
        <v>551</v>
      </c>
      <c r="C136" s="285" t="s">
        <v>306</v>
      </c>
      <c r="D136" s="286" t="s">
        <v>73</v>
      </c>
      <c r="E136" s="287">
        <v>12</v>
      </c>
      <c r="F136" s="288">
        <v>1</v>
      </c>
      <c r="G136" s="289">
        <v>1</v>
      </c>
      <c r="H136" s="289">
        <v>1</v>
      </c>
      <c r="I136" s="289">
        <v>1</v>
      </c>
      <c r="J136" s="289">
        <v>1</v>
      </c>
      <c r="K136" s="289">
        <v>1</v>
      </c>
      <c r="L136" s="289">
        <v>1</v>
      </c>
      <c r="M136" s="289">
        <v>1</v>
      </c>
      <c r="N136" s="289">
        <v>1</v>
      </c>
      <c r="O136" s="289">
        <v>1</v>
      </c>
      <c r="P136" s="289">
        <v>1</v>
      </c>
      <c r="Q136" s="287">
        <v>1</v>
      </c>
      <c r="R136" s="290">
        <f>SUM(F136:Q136)</f>
        <v>12</v>
      </c>
      <c r="S136" s="291"/>
    </row>
    <row r="137" spans="1:19" s="61" customFormat="1" ht="15.75" customHeight="1" thickBot="1">
      <c r="A137" s="412" t="s">
        <v>296</v>
      </c>
      <c r="B137" s="412"/>
      <c r="C137" s="412"/>
      <c r="D137" s="412"/>
      <c r="E137" s="413"/>
      <c r="F137" s="420"/>
      <c r="G137" s="421"/>
      <c r="H137" s="421"/>
      <c r="I137" s="421"/>
      <c r="J137" s="421"/>
      <c r="K137" s="421"/>
      <c r="L137" s="421"/>
      <c r="M137" s="421"/>
      <c r="N137" s="421"/>
      <c r="O137" s="421"/>
      <c r="P137" s="421"/>
      <c r="Q137" s="421"/>
      <c r="R137" s="421"/>
      <c r="S137" s="422"/>
    </row>
    <row r="138" spans="1:19" s="61" customFormat="1" ht="33.75">
      <c r="A138" s="243" t="s">
        <v>550</v>
      </c>
      <c r="B138" s="243" t="s">
        <v>551</v>
      </c>
      <c r="C138" s="243" t="s">
        <v>384</v>
      </c>
      <c r="D138" s="226" t="s">
        <v>385</v>
      </c>
      <c r="E138" s="325">
        <v>1</v>
      </c>
      <c r="F138" s="245"/>
      <c r="G138" s="246"/>
      <c r="H138" s="246"/>
      <c r="I138" s="246"/>
      <c r="J138" s="246">
        <v>1</v>
      </c>
      <c r="K138" s="246"/>
      <c r="L138" s="246"/>
      <c r="M138" s="246"/>
      <c r="N138" s="246"/>
      <c r="O138" s="246"/>
      <c r="P138" s="246"/>
      <c r="Q138" s="244"/>
      <c r="R138" s="247">
        <f>SUM(F138:Q138)</f>
        <v>1</v>
      </c>
      <c r="S138" s="248"/>
    </row>
    <row r="139" spans="1:19" s="61" customFormat="1" ht="33.75">
      <c r="A139" s="243" t="s">
        <v>550</v>
      </c>
      <c r="B139" s="243" t="s">
        <v>551</v>
      </c>
      <c r="C139" s="243" t="s">
        <v>386</v>
      </c>
      <c r="D139" s="226" t="s">
        <v>385</v>
      </c>
      <c r="E139" s="325">
        <v>1</v>
      </c>
      <c r="F139" s="245">
        <v>0.17</v>
      </c>
      <c r="G139" s="246">
        <v>0.17</v>
      </c>
      <c r="H139" s="246">
        <v>0.17</v>
      </c>
      <c r="I139" s="246">
        <v>0.17</v>
      </c>
      <c r="J139" s="246">
        <v>0.17</v>
      </c>
      <c r="K139" s="246">
        <v>0.15</v>
      </c>
      <c r="L139" s="246"/>
      <c r="M139" s="246"/>
      <c r="N139" s="246"/>
      <c r="O139" s="246"/>
      <c r="P139" s="246"/>
      <c r="Q139" s="244"/>
      <c r="R139" s="247">
        <f>SUM(F139:Q139)</f>
        <v>1</v>
      </c>
      <c r="S139" s="248"/>
    </row>
    <row r="140" spans="1:19" s="61" customFormat="1" ht="33.75">
      <c r="A140" s="243" t="s">
        <v>550</v>
      </c>
      <c r="B140" s="243" t="s">
        <v>551</v>
      </c>
      <c r="C140" s="243" t="s">
        <v>387</v>
      </c>
      <c r="D140" s="226" t="s">
        <v>385</v>
      </c>
      <c r="E140" s="325">
        <v>1</v>
      </c>
      <c r="F140" s="245"/>
      <c r="G140" s="246">
        <v>0.25</v>
      </c>
      <c r="H140" s="246">
        <v>0.25</v>
      </c>
      <c r="I140" s="246">
        <v>0.25</v>
      </c>
      <c r="J140" s="246">
        <v>0.25</v>
      </c>
      <c r="K140" s="246"/>
      <c r="L140" s="246"/>
      <c r="M140" s="246"/>
      <c r="N140" s="246"/>
      <c r="O140" s="246"/>
      <c r="P140" s="246"/>
      <c r="Q140" s="244"/>
      <c r="R140" s="247">
        <f>SUM(F140:Q140)</f>
        <v>1</v>
      </c>
      <c r="S140" s="248"/>
    </row>
    <row r="141" spans="1:19" s="61" customFormat="1" ht="33.75">
      <c r="A141" s="243" t="s">
        <v>550</v>
      </c>
      <c r="B141" s="243" t="s">
        <v>551</v>
      </c>
      <c r="C141" s="243" t="s">
        <v>160</v>
      </c>
      <c r="D141" s="226" t="s">
        <v>109</v>
      </c>
      <c r="E141" s="325">
        <v>68.4</v>
      </c>
      <c r="F141" s="245">
        <v>68.4</v>
      </c>
      <c r="G141" s="246">
        <v>68.4</v>
      </c>
      <c r="H141" s="246">
        <v>68.4</v>
      </c>
      <c r="I141" s="246">
        <v>68.4</v>
      </c>
      <c r="J141" s="246">
        <v>68.4</v>
      </c>
      <c r="K141" s="246">
        <v>68.4</v>
      </c>
      <c r="L141" s="246">
        <v>68.4</v>
      </c>
      <c r="M141" s="246">
        <v>68.4</v>
      </c>
      <c r="N141" s="246">
        <v>68.4</v>
      </c>
      <c r="O141" s="246">
        <v>68.4</v>
      </c>
      <c r="P141" s="246">
        <v>68.4</v>
      </c>
      <c r="Q141" s="244">
        <v>68.4</v>
      </c>
      <c r="R141" s="247">
        <v>68.4</v>
      </c>
      <c r="S141" s="248"/>
    </row>
    <row r="142" spans="1:19" s="61" customFormat="1" ht="34.5" thickBot="1">
      <c r="A142" s="271" t="s">
        <v>550</v>
      </c>
      <c r="B142" s="271" t="s">
        <v>551</v>
      </c>
      <c r="C142" s="271" t="s">
        <v>306</v>
      </c>
      <c r="D142" s="229" t="s">
        <v>73</v>
      </c>
      <c r="E142" s="278">
        <v>12</v>
      </c>
      <c r="F142" s="279">
        <v>1</v>
      </c>
      <c r="G142" s="280">
        <v>1</v>
      </c>
      <c r="H142" s="280">
        <v>1</v>
      </c>
      <c r="I142" s="280">
        <v>1</v>
      </c>
      <c r="J142" s="280">
        <v>1</v>
      </c>
      <c r="K142" s="280">
        <v>1</v>
      </c>
      <c r="L142" s="280">
        <v>1</v>
      </c>
      <c r="M142" s="280">
        <v>1</v>
      </c>
      <c r="N142" s="280">
        <v>1</v>
      </c>
      <c r="O142" s="280">
        <v>1</v>
      </c>
      <c r="P142" s="280">
        <v>1</v>
      </c>
      <c r="Q142" s="278">
        <v>1</v>
      </c>
      <c r="R142" s="247">
        <f>SUM(F142:Q142)</f>
        <v>12</v>
      </c>
      <c r="S142" s="282"/>
    </row>
    <row r="143" spans="1:19" s="61" customFormat="1" ht="15.75" customHeight="1" thickBot="1">
      <c r="A143" s="423" t="s">
        <v>297</v>
      </c>
      <c r="B143" s="423"/>
      <c r="C143" s="423"/>
      <c r="D143" s="423"/>
      <c r="E143" s="424"/>
      <c r="F143" s="420"/>
      <c r="G143" s="421"/>
      <c r="H143" s="421"/>
      <c r="I143" s="421"/>
      <c r="J143" s="421"/>
      <c r="K143" s="421"/>
      <c r="L143" s="421"/>
      <c r="M143" s="421"/>
      <c r="N143" s="421"/>
      <c r="O143" s="421"/>
      <c r="P143" s="421"/>
      <c r="Q143" s="421"/>
      <c r="R143" s="421"/>
      <c r="S143" s="422"/>
    </row>
    <row r="144" spans="1:19" s="61" customFormat="1" ht="33.75">
      <c r="A144" s="243" t="s">
        <v>550</v>
      </c>
      <c r="B144" s="243" t="s">
        <v>551</v>
      </c>
      <c r="C144" s="243" t="s">
        <v>388</v>
      </c>
      <c r="D144" s="226" t="s">
        <v>389</v>
      </c>
      <c r="E144" s="325">
        <v>4</v>
      </c>
      <c r="F144" s="245"/>
      <c r="G144" s="246"/>
      <c r="H144" s="246"/>
      <c r="I144" s="246"/>
      <c r="J144" s="246"/>
      <c r="K144" s="246"/>
      <c r="L144" s="246">
        <v>4</v>
      </c>
      <c r="M144" s="246"/>
      <c r="N144" s="246"/>
      <c r="O144" s="246"/>
      <c r="P144" s="246"/>
      <c r="Q144" s="244"/>
      <c r="R144" s="247">
        <f aca="true" t="shared" si="3" ref="R144:R149">SUM(F144:Q144)</f>
        <v>4</v>
      </c>
      <c r="S144" s="248"/>
    </row>
    <row r="145" spans="1:19" s="61" customFormat="1" ht="33.75">
      <c r="A145" s="243" t="s">
        <v>550</v>
      </c>
      <c r="B145" s="243" t="s">
        <v>551</v>
      </c>
      <c r="C145" s="243" t="s">
        <v>388</v>
      </c>
      <c r="D145" s="226" t="s">
        <v>389</v>
      </c>
      <c r="E145" s="325">
        <v>2</v>
      </c>
      <c r="F145" s="245"/>
      <c r="G145" s="246"/>
      <c r="H145" s="246"/>
      <c r="I145" s="246"/>
      <c r="J145" s="246"/>
      <c r="K145" s="246"/>
      <c r="L145" s="246">
        <v>2</v>
      </c>
      <c r="M145" s="246"/>
      <c r="N145" s="246"/>
      <c r="O145" s="246"/>
      <c r="P145" s="246"/>
      <c r="Q145" s="244"/>
      <c r="R145" s="247">
        <f t="shared" si="3"/>
        <v>2</v>
      </c>
      <c r="S145" s="248"/>
    </row>
    <row r="146" spans="1:19" s="61" customFormat="1" ht="33.75">
      <c r="A146" s="243" t="s">
        <v>550</v>
      </c>
      <c r="B146" s="243" t="s">
        <v>551</v>
      </c>
      <c r="C146" s="243" t="s">
        <v>388</v>
      </c>
      <c r="D146" s="226" t="s">
        <v>390</v>
      </c>
      <c r="E146" s="325">
        <v>4</v>
      </c>
      <c r="F146" s="245"/>
      <c r="G146" s="246"/>
      <c r="H146" s="246"/>
      <c r="I146" s="246"/>
      <c r="J146" s="246"/>
      <c r="K146" s="246"/>
      <c r="L146" s="246"/>
      <c r="M146" s="246"/>
      <c r="N146" s="246"/>
      <c r="O146" s="246">
        <v>4</v>
      </c>
      <c r="P146" s="246"/>
      <c r="Q146" s="244"/>
      <c r="R146" s="247">
        <f t="shared" si="3"/>
        <v>4</v>
      </c>
      <c r="S146" s="248"/>
    </row>
    <row r="147" spans="1:19" s="61" customFormat="1" ht="33.75">
      <c r="A147" s="243" t="s">
        <v>550</v>
      </c>
      <c r="B147" s="243" t="s">
        <v>551</v>
      </c>
      <c r="C147" s="243" t="s">
        <v>391</v>
      </c>
      <c r="D147" s="226" t="s">
        <v>392</v>
      </c>
      <c r="E147" s="325">
        <v>1</v>
      </c>
      <c r="F147" s="245"/>
      <c r="G147" s="246"/>
      <c r="H147" s="246"/>
      <c r="I147" s="246"/>
      <c r="J147" s="246"/>
      <c r="K147" s="246"/>
      <c r="L147" s="246"/>
      <c r="M147" s="246"/>
      <c r="N147" s="246"/>
      <c r="O147" s="246"/>
      <c r="P147" s="246"/>
      <c r="Q147" s="244">
        <v>1</v>
      </c>
      <c r="R147" s="247">
        <f t="shared" si="3"/>
        <v>1</v>
      </c>
      <c r="S147" s="248"/>
    </row>
    <row r="148" spans="1:19" s="61" customFormat="1" ht="33.75">
      <c r="A148" s="243" t="s">
        <v>550</v>
      </c>
      <c r="B148" s="243" t="s">
        <v>551</v>
      </c>
      <c r="C148" s="243" t="s">
        <v>393</v>
      </c>
      <c r="D148" s="226" t="s">
        <v>394</v>
      </c>
      <c r="E148" s="325">
        <v>1</v>
      </c>
      <c r="F148" s="245"/>
      <c r="G148" s="246"/>
      <c r="H148" s="246">
        <v>1</v>
      </c>
      <c r="I148" s="246"/>
      <c r="J148" s="246"/>
      <c r="K148" s="246"/>
      <c r="L148" s="246"/>
      <c r="M148" s="246"/>
      <c r="N148" s="246"/>
      <c r="O148" s="246"/>
      <c r="P148" s="246"/>
      <c r="Q148" s="244"/>
      <c r="R148" s="247">
        <f t="shared" si="3"/>
        <v>1</v>
      </c>
      <c r="S148" s="248"/>
    </row>
    <row r="149" spans="1:19" s="61" customFormat="1" ht="33.75">
      <c r="A149" s="243" t="s">
        <v>550</v>
      </c>
      <c r="B149" s="243" t="s">
        <v>551</v>
      </c>
      <c r="C149" s="243" t="s">
        <v>395</v>
      </c>
      <c r="D149" s="226" t="s">
        <v>362</v>
      </c>
      <c r="E149" s="325">
        <v>1</v>
      </c>
      <c r="F149" s="245"/>
      <c r="G149" s="246"/>
      <c r="H149" s="246"/>
      <c r="I149" s="246">
        <v>1</v>
      </c>
      <c r="J149" s="246"/>
      <c r="K149" s="246"/>
      <c r="L149" s="246"/>
      <c r="M149" s="246"/>
      <c r="N149" s="246"/>
      <c r="O149" s="246"/>
      <c r="P149" s="246"/>
      <c r="Q149" s="244"/>
      <c r="R149" s="247">
        <f t="shared" si="3"/>
        <v>1</v>
      </c>
      <c r="S149" s="248"/>
    </row>
    <row r="150" spans="1:19" s="61" customFormat="1" ht="33.75">
      <c r="A150" s="243" t="s">
        <v>550</v>
      </c>
      <c r="B150" s="243" t="s">
        <v>551</v>
      </c>
      <c r="C150" s="243" t="s">
        <v>160</v>
      </c>
      <c r="D150" s="226" t="s">
        <v>109</v>
      </c>
      <c r="E150" s="325">
        <v>138.9</v>
      </c>
      <c r="F150" s="245">
        <v>138.9</v>
      </c>
      <c r="G150" s="246">
        <v>138.9</v>
      </c>
      <c r="H150" s="246">
        <v>138.9</v>
      </c>
      <c r="I150" s="246">
        <v>138.9</v>
      </c>
      <c r="J150" s="246">
        <v>138.9</v>
      </c>
      <c r="K150" s="246">
        <v>138.9</v>
      </c>
      <c r="L150" s="246">
        <v>138.9</v>
      </c>
      <c r="M150" s="246">
        <v>138.9</v>
      </c>
      <c r="N150" s="246">
        <v>138.9</v>
      </c>
      <c r="O150" s="246">
        <v>138.9</v>
      </c>
      <c r="P150" s="246">
        <v>138.9</v>
      </c>
      <c r="Q150" s="244">
        <v>138.9</v>
      </c>
      <c r="R150" s="247">
        <f>SUM(F150:Q150)</f>
        <v>1666.8000000000004</v>
      </c>
      <c r="S150" s="270"/>
    </row>
    <row r="151" spans="1:19" s="61" customFormat="1" ht="34.5" thickBot="1">
      <c r="A151" s="271" t="s">
        <v>550</v>
      </c>
      <c r="B151" s="271" t="s">
        <v>551</v>
      </c>
      <c r="C151" s="271" t="s">
        <v>306</v>
      </c>
      <c r="D151" s="229" t="s">
        <v>73</v>
      </c>
      <c r="E151" s="278">
        <v>12</v>
      </c>
      <c r="F151" s="279">
        <v>1</v>
      </c>
      <c r="G151" s="280">
        <v>1</v>
      </c>
      <c r="H151" s="280">
        <v>1</v>
      </c>
      <c r="I151" s="280">
        <v>1</v>
      </c>
      <c r="J151" s="280">
        <v>1</v>
      </c>
      <c r="K151" s="280">
        <v>1</v>
      </c>
      <c r="L151" s="280">
        <v>1</v>
      </c>
      <c r="M151" s="280">
        <v>1</v>
      </c>
      <c r="N151" s="280">
        <v>1</v>
      </c>
      <c r="O151" s="280">
        <v>1</v>
      </c>
      <c r="P151" s="280">
        <v>1</v>
      </c>
      <c r="Q151" s="278">
        <v>1</v>
      </c>
      <c r="R151" s="247">
        <f>SUM(F151:Q151)</f>
        <v>12</v>
      </c>
      <c r="S151" s="283"/>
    </row>
    <row r="152" spans="1:19" s="61" customFormat="1" ht="15.75" customHeight="1" thickBot="1">
      <c r="A152" s="423" t="s">
        <v>298</v>
      </c>
      <c r="B152" s="423"/>
      <c r="C152" s="423"/>
      <c r="D152" s="423"/>
      <c r="E152" s="424"/>
      <c r="F152" s="420"/>
      <c r="G152" s="421"/>
      <c r="H152" s="421"/>
      <c r="I152" s="421"/>
      <c r="J152" s="421"/>
      <c r="K152" s="421"/>
      <c r="L152" s="421"/>
      <c r="M152" s="421"/>
      <c r="N152" s="421"/>
      <c r="O152" s="421"/>
      <c r="P152" s="421"/>
      <c r="Q152" s="421"/>
      <c r="R152" s="421"/>
      <c r="S152" s="422"/>
    </row>
    <row r="153" spans="1:19" s="61" customFormat="1" ht="15" customHeight="1">
      <c r="A153" s="440" t="s">
        <v>396</v>
      </c>
      <c r="B153" s="441"/>
      <c r="C153" s="442"/>
      <c r="D153" s="336"/>
      <c r="E153" s="337"/>
      <c r="F153" s="338"/>
      <c r="G153" s="339"/>
      <c r="H153" s="339"/>
      <c r="I153" s="339"/>
      <c r="J153" s="339"/>
      <c r="K153" s="339"/>
      <c r="L153" s="339"/>
      <c r="M153" s="339"/>
      <c r="N153" s="339"/>
      <c r="O153" s="339"/>
      <c r="P153" s="339"/>
      <c r="Q153" s="337"/>
      <c r="R153" s="247"/>
      <c r="S153" s="248"/>
    </row>
    <row r="154" spans="1:19" s="61" customFormat="1" ht="90">
      <c r="A154" s="243" t="s">
        <v>550</v>
      </c>
      <c r="B154" s="243" t="s">
        <v>551</v>
      </c>
      <c r="C154" s="243" t="s">
        <v>415</v>
      </c>
      <c r="D154" s="226" t="s">
        <v>109</v>
      </c>
      <c r="E154" s="325">
        <v>4</v>
      </c>
      <c r="F154" s="245"/>
      <c r="G154" s="246"/>
      <c r="H154" s="246"/>
      <c r="I154" s="246"/>
      <c r="J154" s="246"/>
      <c r="K154" s="246"/>
      <c r="L154" s="246">
        <v>4</v>
      </c>
      <c r="M154" s="246"/>
      <c r="N154" s="246"/>
      <c r="O154" s="246"/>
      <c r="P154" s="246"/>
      <c r="Q154" s="244">
        <v>0</v>
      </c>
      <c r="R154" s="247">
        <f aca="true" t="shared" si="4" ref="R154:R177">SUM(F154:Q154)</f>
        <v>4</v>
      </c>
      <c r="S154" s="248" t="s">
        <v>408</v>
      </c>
    </row>
    <row r="155" spans="1:19" s="61" customFormat="1" ht="33.75">
      <c r="A155" s="243" t="s">
        <v>550</v>
      </c>
      <c r="B155" s="243" t="s">
        <v>551</v>
      </c>
      <c r="C155" s="243" t="s">
        <v>409</v>
      </c>
      <c r="D155" s="226" t="s">
        <v>109</v>
      </c>
      <c r="E155" s="325">
        <v>3.5</v>
      </c>
      <c r="F155" s="245"/>
      <c r="G155" s="246"/>
      <c r="H155" s="246"/>
      <c r="I155" s="246"/>
      <c r="J155" s="246"/>
      <c r="K155" s="246"/>
      <c r="L155" s="246">
        <v>3.5</v>
      </c>
      <c r="M155" s="246"/>
      <c r="N155" s="246"/>
      <c r="O155" s="246"/>
      <c r="P155" s="246"/>
      <c r="Q155" s="244">
        <v>0</v>
      </c>
      <c r="R155" s="247">
        <f t="shared" si="4"/>
        <v>3.5</v>
      </c>
      <c r="S155" s="248"/>
    </row>
    <row r="156" spans="1:19" s="61" customFormat="1" ht="33.75">
      <c r="A156" s="243" t="s">
        <v>550</v>
      </c>
      <c r="B156" s="243" t="s">
        <v>551</v>
      </c>
      <c r="C156" s="243" t="s">
        <v>410</v>
      </c>
      <c r="D156" s="226" t="s">
        <v>109</v>
      </c>
      <c r="E156" s="325">
        <v>8</v>
      </c>
      <c r="F156" s="245"/>
      <c r="G156" s="246"/>
      <c r="H156" s="246"/>
      <c r="I156" s="246"/>
      <c r="J156" s="246"/>
      <c r="K156" s="246"/>
      <c r="L156" s="246">
        <v>8</v>
      </c>
      <c r="M156" s="246"/>
      <c r="N156" s="246"/>
      <c r="O156" s="246"/>
      <c r="P156" s="246"/>
      <c r="Q156" s="244"/>
      <c r="R156" s="247">
        <f t="shared" si="4"/>
        <v>8</v>
      </c>
      <c r="S156" s="248"/>
    </row>
    <row r="157" spans="1:19" s="61" customFormat="1" ht="78.75">
      <c r="A157" s="243" t="s">
        <v>550</v>
      </c>
      <c r="B157" s="243" t="s">
        <v>551</v>
      </c>
      <c r="C157" s="243" t="s">
        <v>414</v>
      </c>
      <c r="D157" s="226" t="s">
        <v>109</v>
      </c>
      <c r="E157" s="325">
        <v>6.7</v>
      </c>
      <c r="F157" s="245"/>
      <c r="G157" s="246"/>
      <c r="H157" s="246"/>
      <c r="I157" s="246"/>
      <c r="J157" s="246"/>
      <c r="K157" s="246"/>
      <c r="L157" s="246"/>
      <c r="M157" s="246"/>
      <c r="N157" s="246"/>
      <c r="O157" s="246"/>
      <c r="P157" s="246"/>
      <c r="Q157" s="244">
        <v>6.7</v>
      </c>
      <c r="R157" s="247">
        <f t="shared" si="4"/>
        <v>6.7</v>
      </c>
      <c r="S157" s="248" t="s">
        <v>411</v>
      </c>
    </row>
    <row r="158" spans="1:19" s="61" customFormat="1" ht="33.75">
      <c r="A158" s="243" t="s">
        <v>550</v>
      </c>
      <c r="B158" s="243" t="s">
        <v>551</v>
      </c>
      <c r="C158" s="243" t="s">
        <v>397</v>
      </c>
      <c r="D158" s="226" t="s">
        <v>109</v>
      </c>
      <c r="E158" s="325">
        <v>9.2</v>
      </c>
      <c r="F158" s="245"/>
      <c r="G158" s="246"/>
      <c r="H158" s="246"/>
      <c r="I158" s="246"/>
      <c r="J158" s="246"/>
      <c r="K158" s="246"/>
      <c r="L158" s="246"/>
      <c r="M158" s="246"/>
      <c r="N158" s="246"/>
      <c r="O158" s="246"/>
      <c r="P158" s="246"/>
      <c r="Q158" s="244">
        <v>9.2</v>
      </c>
      <c r="R158" s="247">
        <f t="shared" si="4"/>
        <v>9.2</v>
      </c>
      <c r="S158" s="248"/>
    </row>
    <row r="159" spans="1:19" s="61" customFormat="1" ht="45">
      <c r="A159" s="243" t="s">
        <v>550</v>
      </c>
      <c r="B159" s="243" t="s">
        <v>551</v>
      </c>
      <c r="C159" s="243" t="s">
        <v>413</v>
      </c>
      <c r="D159" s="226" t="s">
        <v>416</v>
      </c>
      <c r="E159" s="325">
        <v>1</v>
      </c>
      <c r="F159" s="245"/>
      <c r="G159" s="246"/>
      <c r="H159" s="246"/>
      <c r="I159" s="246"/>
      <c r="J159" s="246"/>
      <c r="K159" s="246"/>
      <c r="L159" s="246"/>
      <c r="M159" s="246"/>
      <c r="N159" s="246"/>
      <c r="O159" s="246"/>
      <c r="P159" s="246"/>
      <c r="Q159" s="244">
        <v>1</v>
      </c>
      <c r="R159" s="247">
        <f t="shared" si="4"/>
        <v>1</v>
      </c>
      <c r="S159" s="248" t="s">
        <v>412</v>
      </c>
    </row>
    <row r="160" spans="1:19" s="61" customFormat="1" ht="15" customHeight="1">
      <c r="A160" s="440" t="s">
        <v>398</v>
      </c>
      <c r="B160" s="441"/>
      <c r="C160" s="442"/>
      <c r="D160" s="336"/>
      <c r="E160" s="337"/>
      <c r="F160" s="338"/>
      <c r="G160" s="339"/>
      <c r="H160" s="339"/>
      <c r="I160" s="339"/>
      <c r="J160" s="339"/>
      <c r="K160" s="339"/>
      <c r="L160" s="339"/>
      <c r="M160" s="339"/>
      <c r="N160" s="339"/>
      <c r="O160" s="339"/>
      <c r="P160" s="339"/>
      <c r="Q160" s="337"/>
      <c r="R160" s="340"/>
      <c r="S160" s="248"/>
    </row>
    <row r="161" spans="1:19" s="61" customFormat="1" ht="33.75">
      <c r="A161" s="243" t="s">
        <v>550</v>
      </c>
      <c r="B161" s="243" t="s">
        <v>551</v>
      </c>
      <c r="C161" s="243" t="s">
        <v>399</v>
      </c>
      <c r="D161" s="226" t="s">
        <v>143</v>
      </c>
      <c r="E161" s="325">
        <v>1</v>
      </c>
      <c r="F161" s="245"/>
      <c r="G161" s="246"/>
      <c r="H161" s="246">
        <v>1</v>
      </c>
      <c r="I161" s="246"/>
      <c r="J161" s="246"/>
      <c r="K161" s="246"/>
      <c r="L161" s="246"/>
      <c r="M161" s="246"/>
      <c r="N161" s="246"/>
      <c r="O161" s="246"/>
      <c r="P161" s="246"/>
      <c r="Q161" s="244"/>
      <c r="R161" s="247">
        <f t="shared" si="4"/>
        <v>1</v>
      </c>
      <c r="S161" s="248"/>
    </row>
    <row r="162" spans="1:19" s="61" customFormat="1" ht="33.75">
      <c r="A162" s="243" t="s">
        <v>550</v>
      </c>
      <c r="B162" s="243" t="s">
        <v>551</v>
      </c>
      <c r="C162" s="243" t="s">
        <v>400</v>
      </c>
      <c r="D162" s="226" t="s">
        <v>143</v>
      </c>
      <c r="E162" s="325">
        <v>1</v>
      </c>
      <c r="F162" s="245"/>
      <c r="G162" s="246"/>
      <c r="H162" s="246">
        <v>1</v>
      </c>
      <c r="I162" s="246"/>
      <c r="J162" s="246"/>
      <c r="K162" s="246"/>
      <c r="L162" s="246"/>
      <c r="M162" s="246"/>
      <c r="N162" s="246"/>
      <c r="O162" s="246"/>
      <c r="P162" s="246"/>
      <c r="Q162" s="244"/>
      <c r="R162" s="247">
        <f t="shared" si="4"/>
        <v>1</v>
      </c>
      <c r="S162" s="248"/>
    </row>
    <row r="163" spans="1:19" s="61" customFormat="1" ht="33.75">
      <c r="A163" s="243" t="s">
        <v>550</v>
      </c>
      <c r="B163" s="243" t="s">
        <v>551</v>
      </c>
      <c r="C163" s="243" t="s">
        <v>401</v>
      </c>
      <c r="D163" s="226" t="s">
        <v>143</v>
      </c>
      <c r="E163" s="325">
        <v>1</v>
      </c>
      <c r="F163" s="245"/>
      <c r="G163" s="246"/>
      <c r="H163" s="246">
        <v>1</v>
      </c>
      <c r="I163" s="246"/>
      <c r="J163" s="246"/>
      <c r="K163" s="246"/>
      <c r="L163" s="246"/>
      <c r="M163" s="246"/>
      <c r="N163" s="246"/>
      <c r="O163" s="246"/>
      <c r="P163" s="246"/>
      <c r="Q163" s="244"/>
      <c r="R163" s="247">
        <f t="shared" si="4"/>
        <v>1</v>
      </c>
      <c r="S163" s="248"/>
    </row>
    <row r="164" spans="1:19" s="61" customFormat="1" ht="90">
      <c r="A164" s="440" t="s">
        <v>407</v>
      </c>
      <c r="B164" s="441"/>
      <c r="C164" s="442"/>
      <c r="D164" s="336"/>
      <c r="E164" s="337"/>
      <c r="F164" s="338"/>
      <c r="G164" s="339"/>
      <c r="H164" s="339"/>
      <c r="I164" s="339"/>
      <c r="J164" s="339"/>
      <c r="K164" s="339"/>
      <c r="L164" s="339"/>
      <c r="M164" s="339"/>
      <c r="N164" s="339"/>
      <c r="O164" s="339"/>
      <c r="P164" s="339"/>
      <c r="Q164" s="337"/>
      <c r="R164" s="340"/>
      <c r="S164" s="248" t="s">
        <v>406</v>
      </c>
    </row>
    <row r="165" spans="1:19" s="61" customFormat="1" ht="33.75">
      <c r="A165" s="243" t="s">
        <v>550</v>
      </c>
      <c r="B165" s="243" t="s">
        <v>551</v>
      </c>
      <c r="C165" s="243" t="s">
        <v>399</v>
      </c>
      <c r="D165" s="226" t="s">
        <v>143</v>
      </c>
      <c r="E165" s="325">
        <v>15</v>
      </c>
      <c r="F165" s="245"/>
      <c r="G165" s="246"/>
      <c r="H165" s="246"/>
      <c r="I165" s="246"/>
      <c r="J165" s="246"/>
      <c r="K165" s="246"/>
      <c r="L165" s="246"/>
      <c r="M165" s="246">
        <v>15</v>
      </c>
      <c r="N165" s="246"/>
      <c r="O165" s="246"/>
      <c r="P165" s="246"/>
      <c r="Q165" s="244"/>
      <c r="R165" s="247">
        <f t="shared" si="4"/>
        <v>15</v>
      </c>
      <c r="S165" s="248"/>
    </row>
    <row r="166" spans="1:19" s="61" customFormat="1" ht="33.75">
      <c r="A166" s="243" t="s">
        <v>550</v>
      </c>
      <c r="B166" s="243" t="s">
        <v>551</v>
      </c>
      <c r="C166" s="243" t="s">
        <v>400</v>
      </c>
      <c r="D166" s="226" t="s">
        <v>143</v>
      </c>
      <c r="E166" s="325">
        <v>6</v>
      </c>
      <c r="F166" s="245"/>
      <c r="G166" s="246"/>
      <c r="H166" s="246"/>
      <c r="I166" s="246"/>
      <c r="J166" s="246"/>
      <c r="K166" s="246"/>
      <c r="L166" s="246"/>
      <c r="M166" s="246">
        <v>6</v>
      </c>
      <c r="N166" s="246"/>
      <c r="O166" s="246"/>
      <c r="P166" s="246"/>
      <c r="Q166" s="244"/>
      <c r="R166" s="247">
        <f t="shared" si="4"/>
        <v>6</v>
      </c>
      <c r="S166" s="248"/>
    </row>
    <row r="167" spans="1:19" s="61" customFormat="1" ht="33.75">
      <c r="A167" s="243" t="s">
        <v>550</v>
      </c>
      <c r="B167" s="243" t="s">
        <v>551</v>
      </c>
      <c r="C167" s="243" t="s">
        <v>401</v>
      </c>
      <c r="D167" s="226" t="s">
        <v>143</v>
      </c>
      <c r="E167" s="325">
        <v>6</v>
      </c>
      <c r="F167" s="245"/>
      <c r="G167" s="246"/>
      <c r="H167" s="246"/>
      <c r="I167" s="246"/>
      <c r="J167" s="246"/>
      <c r="K167" s="246"/>
      <c r="L167" s="246"/>
      <c r="M167" s="246"/>
      <c r="N167" s="246"/>
      <c r="O167" s="246">
        <v>6</v>
      </c>
      <c r="P167" s="246"/>
      <c r="Q167" s="244"/>
      <c r="R167" s="247">
        <f t="shared" si="4"/>
        <v>6</v>
      </c>
      <c r="S167" s="248"/>
    </row>
    <row r="168" spans="1:19" s="61" customFormat="1" ht="33.75">
      <c r="A168" s="243" t="s">
        <v>550</v>
      </c>
      <c r="B168" s="243" t="s">
        <v>551</v>
      </c>
      <c r="C168" s="243" t="s">
        <v>402</v>
      </c>
      <c r="D168" s="226" t="s">
        <v>143</v>
      </c>
      <c r="E168" s="325">
        <v>10</v>
      </c>
      <c r="F168" s="245"/>
      <c r="G168" s="246"/>
      <c r="H168" s="246"/>
      <c r="I168" s="246"/>
      <c r="J168" s="246"/>
      <c r="K168" s="246"/>
      <c r="L168" s="246"/>
      <c r="M168" s="246"/>
      <c r="N168" s="246"/>
      <c r="O168" s="246"/>
      <c r="P168" s="246">
        <v>10</v>
      </c>
      <c r="Q168" s="244"/>
      <c r="R168" s="247">
        <f t="shared" si="4"/>
        <v>10</v>
      </c>
      <c r="S168" s="248"/>
    </row>
    <row r="169" spans="1:19" s="61" customFormat="1" ht="33.75">
      <c r="A169" s="243" t="s">
        <v>550</v>
      </c>
      <c r="B169" s="243" t="s">
        <v>551</v>
      </c>
      <c r="C169" s="243" t="s">
        <v>403</v>
      </c>
      <c r="D169" s="226" t="s">
        <v>143</v>
      </c>
      <c r="E169" s="325">
        <v>3</v>
      </c>
      <c r="F169" s="245"/>
      <c r="G169" s="246"/>
      <c r="H169" s="246"/>
      <c r="I169" s="246"/>
      <c r="J169" s="246"/>
      <c r="K169" s="246"/>
      <c r="L169" s="246"/>
      <c r="M169" s="246"/>
      <c r="N169" s="246"/>
      <c r="O169" s="246"/>
      <c r="P169" s="246">
        <v>3</v>
      </c>
      <c r="Q169" s="244"/>
      <c r="R169" s="247">
        <f t="shared" si="4"/>
        <v>3</v>
      </c>
      <c r="S169" s="248"/>
    </row>
    <row r="170" spans="1:19" s="61" customFormat="1" ht="33.75">
      <c r="A170" s="243" t="s">
        <v>550</v>
      </c>
      <c r="B170" s="243" t="s">
        <v>551</v>
      </c>
      <c r="C170" s="243" t="s">
        <v>404</v>
      </c>
      <c r="D170" s="226" t="s">
        <v>143</v>
      </c>
      <c r="E170" s="325">
        <v>6</v>
      </c>
      <c r="F170" s="245"/>
      <c r="G170" s="246"/>
      <c r="H170" s="246"/>
      <c r="I170" s="246"/>
      <c r="J170" s="246"/>
      <c r="K170" s="246"/>
      <c r="L170" s="246"/>
      <c r="M170" s="246"/>
      <c r="N170" s="246"/>
      <c r="O170" s="246"/>
      <c r="P170" s="246">
        <v>6</v>
      </c>
      <c r="Q170" s="244"/>
      <c r="R170" s="247">
        <f t="shared" si="4"/>
        <v>6</v>
      </c>
      <c r="S170" s="248"/>
    </row>
    <row r="171" spans="1:19" s="61" customFormat="1" ht="15" customHeight="1">
      <c r="A171" s="440" t="s">
        <v>405</v>
      </c>
      <c r="B171" s="441"/>
      <c r="C171" s="442"/>
      <c r="D171" s="336"/>
      <c r="E171" s="337"/>
      <c r="F171" s="338"/>
      <c r="G171" s="339"/>
      <c r="H171" s="339"/>
      <c r="I171" s="339"/>
      <c r="J171" s="339"/>
      <c r="K171" s="339"/>
      <c r="L171" s="339"/>
      <c r="M171" s="339"/>
      <c r="N171" s="339"/>
      <c r="O171" s="339"/>
      <c r="P171" s="339"/>
      <c r="Q171" s="337"/>
      <c r="R171" s="340"/>
      <c r="S171" s="248"/>
    </row>
    <row r="172" spans="1:19" s="61" customFormat="1" ht="33.75">
      <c r="A172" s="243" t="s">
        <v>550</v>
      </c>
      <c r="B172" s="243" t="s">
        <v>551</v>
      </c>
      <c r="C172" s="243" t="s">
        <v>399</v>
      </c>
      <c r="D172" s="226" t="s">
        <v>143</v>
      </c>
      <c r="E172" s="325">
        <v>0</v>
      </c>
      <c r="F172" s="245"/>
      <c r="G172" s="246"/>
      <c r="H172" s="246"/>
      <c r="I172" s="246"/>
      <c r="J172" s="246"/>
      <c r="K172" s="246"/>
      <c r="L172" s="246"/>
      <c r="M172" s="246"/>
      <c r="N172" s="246"/>
      <c r="O172" s="246"/>
      <c r="P172" s="246"/>
      <c r="Q172" s="244">
        <v>0</v>
      </c>
      <c r="R172" s="247">
        <f t="shared" si="4"/>
        <v>0</v>
      </c>
      <c r="S172" s="248"/>
    </row>
    <row r="173" spans="1:19" s="61" customFormat="1" ht="33.75">
      <c r="A173" s="243" t="s">
        <v>550</v>
      </c>
      <c r="B173" s="243" t="s">
        <v>551</v>
      </c>
      <c r="C173" s="243" t="s">
        <v>400</v>
      </c>
      <c r="D173" s="226" t="s">
        <v>143</v>
      </c>
      <c r="E173" s="325">
        <v>7</v>
      </c>
      <c r="F173" s="245"/>
      <c r="G173" s="246"/>
      <c r="H173" s="246"/>
      <c r="I173" s="246"/>
      <c r="J173" s="246"/>
      <c r="K173" s="246"/>
      <c r="L173" s="246"/>
      <c r="M173" s="246"/>
      <c r="N173" s="246"/>
      <c r="O173" s="246"/>
      <c r="P173" s="246"/>
      <c r="Q173" s="244">
        <v>7</v>
      </c>
      <c r="R173" s="247">
        <f t="shared" si="4"/>
        <v>7</v>
      </c>
      <c r="S173" s="248"/>
    </row>
    <row r="174" spans="1:19" s="61" customFormat="1" ht="33.75">
      <c r="A174" s="243" t="s">
        <v>550</v>
      </c>
      <c r="B174" s="243" t="s">
        <v>551</v>
      </c>
      <c r="C174" s="243" t="s">
        <v>401</v>
      </c>
      <c r="D174" s="226" t="s">
        <v>143</v>
      </c>
      <c r="E174" s="325">
        <v>4</v>
      </c>
      <c r="F174" s="245"/>
      <c r="G174" s="246"/>
      <c r="H174" s="246"/>
      <c r="I174" s="246"/>
      <c r="J174" s="246"/>
      <c r="K174" s="246"/>
      <c r="L174" s="246"/>
      <c r="M174" s="246"/>
      <c r="N174" s="246"/>
      <c r="O174" s="246"/>
      <c r="P174" s="246"/>
      <c r="Q174" s="244">
        <v>4</v>
      </c>
      <c r="R174" s="247">
        <f t="shared" si="4"/>
        <v>4</v>
      </c>
      <c r="S174" s="248"/>
    </row>
    <row r="175" spans="1:19" s="61" customFormat="1" ht="33.75">
      <c r="A175" s="243" t="s">
        <v>550</v>
      </c>
      <c r="B175" s="243" t="s">
        <v>551</v>
      </c>
      <c r="C175" s="243" t="s">
        <v>402</v>
      </c>
      <c r="D175" s="226" t="s">
        <v>143</v>
      </c>
      <c r="E175" s="325">
        <v>15</v>
      </c>
      <c r="F175" s="245"/>
      <c r="G175" s="246"/>
      <c r="H175" s="246"/>
      <c r="I175" s="246"/>
      <c r="J175" s="246"/>
      <c r="K175" s="246"/>
      <c r="L175" s="246"/>
      <c r="M175" s="246"/>
      <c r="N175" s="246"/>
      <c r="O175" s="246"/>
      <c r="P175" s="246"/>
      <c r="Q175" s="244">
        <v>15</v>
      </c>
      <c r="R175" s="247">
        <f t="shared" si="4"/>
        <v>15</v>
      </c>
      <c r="S175" s="248"/>
    </row>
    <row r="176" spans="1:19" s="61" customFormat="1" ht="33.75">
      <c r="A176" s="243" t="s">
        <v>550</v>
      </c>
      <c r="B176" s="243" t="s">
        <v>551</v>
      </c>
      <c r="C176" s="243" t="s">
        <v>403</v>
      </c>
      <c r="D176" s="226" t="s">
        <v>143</v>
      </c>
      <c r="E176" s="325">
        <v>5</v>
      </c>
      <c r="F176" s="245"/>
      <c r="G176" s="246"/>
      <c r="H176" s="246"/>
      <c r="I176" s="246"/>
      <c r="J176" s="246"/>
      <c r="K176" s="246"/>
      <c r="L176" s="246"/>
      <c r="M176" s="246"/>
      <c r="N176" s="246"/>
      <c r="O176" s="246"/>
      <c r="P176" s="246"/>
      <c r="Q176" s="244">
        <v>5</v>
      </c>
      <c r="R176" s="247">
        <f t="shared" si="4"/>
        <v>5</v>
      </c>
      <c r="S176" s="248"/>
    </row>
    <row r="177" spans="1:19" s="61" customFormat="1" ht="33.75">
      <c r="A177" s="243" t="s">
        <v>550</v>
      </c>
      <c r="B177" s="243" t="s">
        <v>551</v>
      </c>
      <c r="C177" s="243" t="s">
        <v>404</v>
      </c>
      <c r="D177" s="226" t="s">
        <v>143</v>
      </c>
      <c r="E177" s="325">
        <v>0</v>
      </c>
      <c r="F177" s="245"/>
      <c r="G177" s="246"/>
      <c r="H177" s="246"/>
      <c r="I177" s="246"/>
      <c r="J177" s="246"/>
      <c r="K177" s="246"/>
      <c r="L177" s="246"/>
      <c r="M177" s="246"/>
      <c r="N177" s="246"/>
      <c r="O177" s="246"/>
      <c r="P177" s="246"/>
      <c r="Q177" s="244">
        <v>0</v>
      </c>
      <c r="R177" s="247">
        <f t="shared" si="4"/>
        <v>0</v>
      </c>
      <c r="S177" s="248"/>
    </row>
    <row r="178" spans="1:19" s="61" customFormat="1" ht="33.75">
      <c r="A178" s="243" t="s">
        <v>550</v>
      </c>
      <c r="B178" s="243" t="s">
        <v>551</v>
      </c>
      <c r="C178" s="243" t="s">
        <v>160</v>
      </c>
      <c r="D178" s="226" t="s">
        <v>109</v>
      </c>
      <c r="E178" s="325">
        <v>183.2</v>
      </c>
      <c r="F178" s="245">
        <v>183.2</v>
      </c>
      <c r="G178" s="246">
        <v>183.2</v>
      </c>
      <c r="H178" s="246">
        <v>183.2</v>
      </c>
      <c r="I178" s="246">
        <v>183.2</v>
      </c>
      <c r="J178" s="246">
        <v>183.2</v>
      </c>
      <c r="K178" s="246">
        <v>183.2</v>
      </c>
      <c r="L178" s="246">
        <v>183.2</v>
      </c>
      <c r="M178" s="246">
        <v>183.2</v>
      </c>
      <c r="N178" s="246">
        <v>183.2</v>
      </c>
      <c r="O178" s="246">
        <v>183.2</v>
      </c>
      <c r="P178" s="246">
        <v>183.2</v>
      </c>
      <c r="Q178" s="244">
        <v>183.2</v>
      </c>
      <c r="R178" s="247">
        <v>183.2</v>
      </c>
      <c r="S178" s="270"/>
    </row>
    <row r="179" spans="1:19" s="61" customFormat="1" ht="34.5" thickBot="1">
      <c r="A179" s="271" t="s">
        <v>550</v>
      </c>
      <c r="B179" s="271" t="s">
        <v>551</v>
      </c>
      <c r="C179" s="271" t="s">
        <v>306</v>
      </c>
      <c r="D179" s="229" t="s">
        <v>73</v>
      </c>
      <c r="E179" s="278">
        <v>12</v>
      </c>
      <c r="F179" s="279">
        <v>1</v>
      </c>
      <c r="G179" s="280">
        <v>1</v>
      </c>
      <c r="H179" s="280">
        <v>1</v>
      </c>
      <c r="I179" s="280">
        <v>1</v>
      </c>
      <c r="J179" s="280">
        <v>1</v>
      </c>
      <c r="K179" s="280">
        <v>1</v>
      </c>
      <c r="L179" s="280">
        <v>1</v>
      </c>
      <c r="M179" s="280">
        <v>1</v>
      </c>
      <c r="N179" s="280">
        <v>1</v>
      </c>
      <c r="O179" s="280">
        <v>1</v>
      </c>
      <c r="P179" s="280">
        <v>1</v>
      </c>
      <c r="Q179" s="278">
        <v>1</v>
      </c>
      <c r="R179" s="247">
        <f>SUM(F179:Q179)</f>
        <v>12</v>
      </c>
      <c r="S179" s="277"/>
    </row>
    <row r="180" spans="1:19" s="61" customFormat="1" ht="15.75" customHeight="1" thickBot="1">
      <c r="A180" s="423" t="s">
        <v>299</v>
      </c>
      <c r="B180" s="423"/>
      <c r="C180" s="423"/>
      <c r="D180" s="423"/>
      <c r="E180" s="424"/>
      <c r="F180" s="420"/>
      <c r="G180" s="421"/>
      <c r="H180" s="421"/>
      <c r="I180" s="421"/>
      <c r="J180" s="421"/>
      <c r="K180" s="421"/>
      <c r="L180" s="421"/>
      <c r="M180" s="421"/>
      <c r="N180" s="421"/>
      <c r="O180" s="421"/>
      <c r="P180" s="421"/>
      <c r="Q180" s="421"/>
      <c r="R180" s="421"/>
      <c r="S180" s="422"/>
    </row>
    <row r="181" spans="1:19" s="61" customFormat="1" ht="33.75">
      <c r="A181" s="243" t="s">
        <v>550</v>
      </c>
      <c r="B181" s="243" t="s">
        <v>551</v>
      </c>
      <c r="C181" s="243" t="s">
        <v>160</v>
      </c>
      <c r="D181" s="226" t="s">
        <v>109</v>
      </c>
      <c r="E181" s="325">
        <v>80.43</v>
      </c>
      <c r="F181" s="245">
        <v>80.43</v>
      </c>
      <c r="G181" s="246">
        <v>80.43</v>
      </c>
      <c r="H181" s="246">
        <v>80.43</v>
      </c>
      <c r="I181" s="246">
        <v>80.43</v>
      </c>
      <c r="J181" s="246">
        <v>80.43</v>
      </c>
      <c r="K181" s="246">
        <v>80.43</v>
      </c>
      <c r="L181" s="246">
        <v>80.43</v>
      </c>
      <c r="M181" s="246">
        <v>80.43</v>
      </c>
      <c r="N181" s="246">
        <v>80.43</v>
      </c>
      <c r="O181" s="246">
        <v>80.43</v>
      </c>
      <c r="P181" s="246">
        <v>80.43</v>
      </c>
      <c r="Q181" s="244">
        <v>80.43</v>
      </c>
      <c r="R181" s="247">
        <v>80.43</v>
      </c>
      <c r="S181" s="270"/>
    </row>
    <row r="182" spans="1:19" s="61" customFormat="1" ht="34.5" thickBot="1">
      <c r="A182" s="271" t="s">
        <v>550</v>
      </c>
      <c r="B182" s="271" t="s">
        <v>551</v>
      </c>
      <c r="C182" s="271" t="s">
        <v>306</v>
      </c>
      <c r="D182" s="229" t="s">
        <v>73</v>
      </c>
      <c r="E182" s="278">
        <v>12</v>
      </c>
      <c r="F182" s="279">
        <v>1</v>
      </c>
      <c r="G182" s="280">
        <v>1</v>
      </c>
      <c r="H182" s="280">
        <v>1</v>
      </c>
      <c r="I182" s="280">
        <v>1</v>
      </c>
      <c r="J182" s="280">
        <v>1</v>
      </c>
      <c r="K182" s="280">
        <v>1</v>
      </c>
      <c r="L182" s="280">
        <v>1</v>
      </c>
      <c r="M182" s="280">
        <v>1</v>
      </c>
      <c r="N182" s="280">
        <v>1</v>
      </c>
      <c r="O182" s="280">
        <v>1</v>
      </c>
      <c r="P182" s="280">
        <v>1</v>
      </c>
      <c r="Q182" s="278">
        <v>1</v>
      </c>
      <c r="R182" s="247">
        <f>SUM(F182:Q182)</f>
        <v>12</v>
      </c>
      <c r="S182" s="277"/>
    </row>
    <row r="183" spans="1:19" s="61" customFormat="1" ht="11.25" customHeight="1" thickBot="1">
      <c r="A183" s="423" t="s">
        <v>300</v>
      </c>
      <c r="B183" s="423"/>
      <c r="C183" s="423"/>
      <c r="D183" s="423"/>
      <c r="E183" s="424"/>
      <c r="F183" s="420"/>
      <c r="G183" s="421"/>
      <c r="H183" s="421"/>
      <c r="I183" s="421"/>
      <c r="J183" s="421"/>
      <c r="K183" s="421"/>
      <c r="L183" s="421"/>
      <c r="M183" s="421"/>
      <c r="N183" s="421"/>
      <c r="O183" s="421"/>
      <c r="P183" s="421"/>
      <c r="Q183" s="421"/>
      <c r="R183" s="421"/>
      <c r="S183" s="422"/>
    </row>
    <row r="184" spans="1:23" s="295" customFormat="1" ht="33.75">
      <c r="A184" s="285" t="s">
        <v>550</v>
      </c>
      <c r="B184" s="285" t="s">
        <v>551</v>
      </c>
      <c r="C184" s="285" t="s">
        <v>417</v>
      </c>
      <c r="D184" s="286" t="s">
        <v>418</v>
      </c>
      <c r="E184" s="287">
        <v>1</v>
      </c>
      <c r="F184" s="288">
        <v>0.08333333333333333</v>
      </c>
      <c r="G184" s="289">
        <v>0.08333333333333333</v>
      </c>
      <c r="H184" s="289">
        <v>0.08333333333333333</v>
      </c>
      <c r="I184" s="289">
        <v>0.08333333333333333</v>
      </c>
      <c r="J184" s="289">
        <v>0.08333333333333333</v>
      </c>
      <c r="K184" s="289">
        <v>0.08333333333333333</v>
      </c>
      <c r="L184" s="289">
        <v>0.08333333333333333</v>
      </c>
      <c r="M184" s="289">
        <v>0.08333333333333333</v>
      </c>
      <c r="N184" s="289">
        <v>0.08333333333333333</v>
      </c>
      <c r="O184" s="289">
        <v>0.08333333333333333</v>
      </c>
      <c r="P184" s="289">
        <v>0.08333333333333333</v>
      </c>
      <c r="Q184" s="287">
        <v>0.08333333333333333</v>
      </c>
      <c r="R184" s="290">
        <f aca="true" t="shared" si="5" ref="R184:R193">SUM(F184:Q184)</f>
        <v>1</v>
      </c>
      <c r="S184" s="291"/>
      <c r="W184" s="382"/>
    </row>
    <row r="185" spans="1:19" s="295" customFormat="1" ht="33.75">
      <c r="A185" s="285" t="s">
        <v>550</v>
      </c>
      <c r="B185" s="285" t="s">
        <v>551</v>
      </c>
      <c r="C185" s="285" t="s">
        <v>419</v>
      </c>
      <c r="D185" s="286" t="s">
        <v>418</v>
      </c>
      <c r="E185" s="287">
        <v>1.2</v>
      </c>
      <c r="F185" s="288">
        <v>0.09999999999999999</v>
      </c>
      <c r="G185" s="289">
        <v>0.09999999999999999</v>
      </c>
      <c r="H185" s="289">
        <v>0.09999999999999999</v>
      </c>
      <c r="I185" s="289">
        <v>0.09999999999999999</v>
      </c>
      <c r="J185" s="289">
        <v>0.09999999999999999</v>
      </c>
      <c r="K185" s="289">
        <v>0.09999999999999999</v>
      </c>
      <c r="L185" s="289">
        <v>0.09999999999999999</v>
      </c>
      <c r="M185" s="289">
        <v>0.09999999999999999</v>
      </c>
      <c r="N185" s="289">
        <v>0.09999999999999999</v>
      </c>
      <c r="O185" s="289">
        <v>0.09999999999999999</v>
      </c>
      <c r="P185" s="289">
        <v>0.09999999999999999</v>
      </c>
      <c r="Q185" s="287">
        <v>0.09999999999999999</v>
      </c>
      <c r="R185" s="290">
        <f t="shared" si="5"/>
        <v>1.2</v>
      </c>
      <c r="S185" s="291"/>
    </row>
    <row r="186" spans="1:19" s="295" customFormat="1" ht="33.75">
      <c r="A186" s="285" t="s">
        <v>550</v>
      </c>
      <c r="B186" s="285" t="s">
        <v>551</v>
      </c>
      <c r="C186" s="285" t="s">
        <v>420</v>
      </c>
      <c r="D186" s="286" t="s">
        <v>418</v>
      </c>
      <c r="E186" s="287">
        <v>8</v>
      </c>
      <c r="F186" s="288">
        <v>0.6666666666666666</v>
      </c>
      <c r="G186" s="289">
        <v>0.6666666666666666</v>
      </c>
      <c r="H186" s="289">
        <v>0.6666666666666666</v>
      </c>
      <c r="I186" s="289">
        <v>0.6666666666666666</v>
      </c>
      <c r="J186" s="289">
        <v>0.6666666666666666</v>
      </c>
      <c r="K186" s="289">
        <v>0.6666666666666666</v>
      </c>
      <c r="L186" s="289">
        <v>0.6666666666666666</v>
      </c>
      <c r="M186" s="289">
        <v>0.6666666666666666</v>
      </c>
      <c r="N186" s="289">
        <v>0.6666666666666666</v>
      </c>
      <c r="O186" s="289">
        <v>0.6666666666666666</v>
      </c>
      <c r="P186" s="289">
        <v>0.6666666666666666</v>
      </c>
      <c r="Q186" s="287">
        <v>0.6666666666666666</v>
      </c>
      <c r="R186" s="290">
        <f t="shared" si="5"/>
        <v>8</v>
      </c>
      <c r="S186" s="291"/>
    </row>
    <row r="187" spans="1:19" s="295" customFormat="1" ht="33.75">
      <c r="A187" s="285" t="s">
        <v>550</v>
      </c>
      <c r="B187" s="285" t="s">
        <v>551</v>
      </c>
      <c r="C187" s="285" t="s">
        <v>421</v>
      </c>
      <c r="D187" s="286" t="s">
        <v>418</v>
      </c>
      <c r="E187" s="287">
        <v>6</v>
      </c>
      <c r="F187" s="288">
        <v>0.5</v>
      </c>
      <c r="G187" s="289">
        <v>0.5</v>
      </c>
      <c r="H187" s="289">
        <v>0.5</v>
      </c>
      <c r="I187" s="289">
        <v>0.5</v>
      </c>
      <c r="J187" s="289">
        <v>0.5</v>
      </c>
      <c r="K187" s="289">
        <v>0.5</v>
      </c>
      <c r="L187" s="289">
        <v>0.5</v>
      </c>
      <c r="M187" s="289">
        <v>0.5</v>
      </c>
      <c r="N187" s="289">
        <v>0.5</v>
      </c>
      <c r="O187" s="289">
        <v>0.5</v>
      </c>
      <c r="P187" s="289">
        <v>0.5</v>
      </c>
      <c r="Q187" s="287">
        <v>0.5</v>
      </c>
      <c r="R187" s="290">
        <f t="shared" si="5"/>
        <v>6</v>
      </c>
      <c r="S187" s="291"/>
    </row>
    <row r="188" spans="1:19" s="295" customFormat="1" ht="33.75">
      <c r="A188" s="285" t="s">
        <v>550</v>
      </c>
      <c r="B188" s="285" t="s">
        <v>551</v>
      </c>
      <c r="C188" s="285" t="s">
        <v>422</v>
      </c>
      <c r="D188" s="286" t="s">
        <v>423</v>
      </c>
      <c r="E188" s="287">
        <v>115</v>
      </c>
      <c r="F188" s="288">
        <v>10</v>
      </c>
      <c r="G188" s="289">
        <v>10</v>
      </c>
      <c r="H188" s="289">
        <v>10</v>
      </c>
      <c r="I188" s="289">
        <v>10</v>
      </c>
      <c r="J188" s="289">
        <v>10</v>
      </c>
      <c r="K188" s="289">
        <v>10</v>
      </c>
      <c r="L188" s="289">
        <v>10</v>
      </c>
      <c r="M188" s="289">
        <v>10</v>
      </c>
      <c r="N188" s="289">
        <v>10</v>
      </c>
      <c r="O188" s="289">
        <v>10</v>
      </c>
      <c r="P188" s="289">
        <v>10</v>
      </c>
      <c r="Q188" s="287">
        <v>5</v>
      </c>
      <c r="R188" s="290">
        <f t="shared" si="5"/>
        <v>115</v>
      </c>
      <c r="S188" s="291"/>
    </row>
    <row r="189" spans="1:19" s="295" customFormat="1" ht="33.75">
      <c r="A189" s="285" t="s">
        <v>550</v>
      </c>
      <c r="B189" s="285" t="s">
        <v>551</v>
      </c>
      <c r="C189" s="285" t="s">
        <v>424</v>
      </c>
      <c r="D189" s="286" t="s">
        <v>425</v>
      </c>
      <c r="E189" s="287">
        <v>1</v>
      </c>
      <c r="F189" s="288">
        <v>0</v>
      </c>
      <c r="G189" s="289">
        <v>0</v>
      </c>
      <c r="H189" s="289">
        <v>0</v>
      </c>
      <c r="I189" s="289">
        <v>0</v>
      </c>
      <c r="J189" s="289">
        <v>0</v>
      </c>
      <c r="K189" s="289">
        <v>1</v>
      </c>
      <c r="L189" s="289">
        <v>0</v>
      </c>
      <c r="M189" s="289">
        <v>0</v>
      </c>
      <c r="N189" s="289">
        <v>0</v>
      </c>
      <c r="O189" s="289">
        <v>0</v>
      </c>
      <c r="P189" s="289">
        <v>0</v>
      </c>
      <c r="Q189" s="287">
        <v>0</v>
      </c>
      <c r="R189" s="290">
        <f t="shared" si="5"/>
        <v>1</v>
      </c>
      <c r="S189" s="291"/>
    </row>
    <row r="190" spans="1:19" s="295" customFormat="1" ht="33.75">
      <c r="A190" s="285" t="s">
        <v>550</v>
      </c>
      <c r="B190" s="285" t="s">
        <v>551</v>
      </c>
      <c r="C190" s="285" t="s">
        <v>426</v>
      </c>
      <c r="D190" s="286" t="s">
        <v>427</v>
      </c>
      <c r="E190" s="287">
        <v>1</v>
      </c>
      <c r="F190" s="288"/>
      <c r="G190" s="289"/>
      <c r="H190" s="289">
        <v>1</v>
      </c>
      <c r="I190" s="289"/>
      <c r="J190" s="289"/>
      <c r="K190" s="289"/>
      <c r="L190" s="289"/>
      <c r="M190" s="289"/>
      <c r="N190" s="289"/>
      <c r="O190" s="289"/>
      <c r="P190" s="289"/>
      <c r="Q190" s="287"/>
      <c r="R190" s="290">
        <f t="shared" si="5"/>
        <v>1</v>
      </c>
      <c r="S190" s="291"/>
    </row>
    <row r="191" spans="1:19" s="295" customFormat="1" ht="33.75">
      <c r="A191" s="285" t="s">
        <v>550</v>
      </c>
      <c r="B191" s="285" t="s">
        <v>551</v>
      </c>
      <c r="C191" s="285" t="s">
        <v>428</v>
      </c>
      <c r="D191" s="286" t="s">
        <v>429</v>
      </c>
      <c r="E191" s="287">
        <v>2</v>
      </c>
      <c r="F191" s="288"/>
      <c r="G191" s="289"/>
      <c r="H191" s="289">
        <v>2</v>
      </c>
      <c r="I191" s="289"/>
      <c r="J191" s="289"/>
      <c r="K191" s="289"/>
      <c r="L191" s="289"/>
      <c r="M191" s="289"/>
      <c r="N191" s="289"/>
      <c r="O191" s="289"/>
      <c r="P191" s="289"/>
      <c r="Q191" s="287"/>
      <c r="R191" s="290">
        <f t="shared" si="5"/>
        <v>2</v>
      </c>
      <c r="S191" s="291"/>
    </row>
    <row r="192" spans="1:19" s="295" customFormat="1" ht="33.75">
      <c r="A192" s="285" t="s">
        <v>550</v>
      </c>
      <c r="B192" s="285" t="s">
        <v>551</v>
      </c>
      <c r="C192" s="285" t="s">
        <v>187</v>
      </c>
      <c r="D192" s="286" t="s">
        <v>429</v>
      </c>
      <c r="E192" s="287">
        <v>5</v>
      </c>
      <c r="F192" s="288">
        <v>0</v>
      </c>
      <c r="G192" s="289">
        <v>0</v>
      </c>
      <c r="H192" s="289">
        <v>0</v>
      </c>
      <c r="I192" s="289">
        <v>0</v>
      </c>
      <c r="J192" s="289">
        <v>0</v>
      </c>
      <c r="K192" s="289">
        <v>0</v>
      </c>
      <c r="L192" s="289">
        <v>2</v>
      </c>
      <c r="M192" s="289">
        <v>0</v>
      </c>
      <c r="N192" s="289">
        <v>0</v>
      </c>
      <c r="O192" s="289">
        <v>0</v>
      </c>
      <c r="P192" s="289">
        <v>0</v>
      </c>
      <c r="Q192" s="287">
        <v>3</v>
      </c>
      <c r="R192" s="290">
        <f t="shared" si="5"/>
        <v>5</v>
      </c>
      <c r="S192" s="291"/>
    </row>
    <row r="193" spans="1:19" s="295" customFormat="1" ht="33.75">
      <c r="A193" s="285" t="s">
        <v>550</v>
      </c>
      <c r="B193" s="285" t="s">
        <v>551</v>
      </c>
      <c r="C193" s="285" t="s">
        <v>430</v>
      </c>
      <c r="D193" s="286" t="s">
        <v>431</v>
      </c>
      <c r="E193" s="287">
        <v>79</v>
      </c>
      <c r="F193" s="288">
        <v>7.181818181818182</v>
      </c>
      <c r="G193" s="289">
        <v>7.181818181818182</v>
      </c>
      <c r="H193" s="289">
        <v>7.181818181818182</v>
      </c>
      <c r="I193" s="289">
        <v>7.181818181818182</v>
      </c>
      <c r="J193" s="289">
        <v>7.181818181818182</v>
      </c>
      <c r="K193" s="289">
        <v>7.181818181818182</v>
      </c>
      <c r="L193" s="289">
        <v>7.181818181818182</v>
      </c>
      <c r="M193" s="289">
        <v>7.181818181818182</v>
      </c>
      <c r="N193" s="289">
        <v>7.181818181818182</v>
      </c>
      <c r="O193" s="289">
        <v>7.181818181818182</v>
      </c>
      <c r="P193" s="289">
        <v>7.181818181818182</v>
      </c>
      <c r="Q193" s="287"/>
      <c r="R193" s="290">
        <f t="shared" si="5"/>
        <v>79</v>
      </c>
      <c r="S193" s="291"/>
    </row>
    <row r="194" spans="1:19" s="61" customFormat="1" ht="33.75">
      <c r="A194" s="95" t="s">
        <v>550</v>
      </c>
      <c r="B194" s="95" t="s">
        <v>551</v>
      </c>
      <c r="C194" s="95" t="s">
        <v>160</v>
      </c>
      <c r="D194" s="96" t="s">
        <v>109</v>
      </c>
      <c r="E194" s="287">
        <v>257</v>
      </c>
      <c r="F194" s="187">
        <v>257</v>
      </c>
      <c r="G194" s="188">
        <v>257</v>
      </c>
      <c r="H194" s="188">
        <v>257</v>
      </c>
      <c r="I194" s="188">
        <v>257</v>
      </c>
      <c r="J194" s="188">
        <v>257</v>
      </c>
      <c r="K194" s="188">
        <v>257</v>
      </c>
      <c r="L194" s="188">
        <v>257</v>
      </c>
      <c r="M194" s="188">
        <v>257</v>
      </c>
      <c r="N194" s="188">
        <v>257</v>
      </c>
      <c r="O194" s="188">
        <v>257</v>
      </c>
      <c r="P194" s="188">
        <v>257</v>
      </c>
      <c r="Q194" s="186">
        <v>257</v>
      </c>
      <c r="R194" s="189">
        <v>257</v>
      </c>
      <c r="S194" s="99"/>
    </row>
    <row r="195" spans="1:19" s="61" customFormat="1" ht="34.5" thickBot="1">
      <c r="A195" s="95" t="s">
        <v>550</v>
      </c>
      <c r="B195" s="95" t="s">
        <v>551</v>
      </c>
      <c r="C195" s="95" t="s">
        <v>306</v>
      </c>
      <c r="D195" s="96" t="s">
        <v>73</v>
      </c>
      <c r="E195" s="186">
        <v>12</v>
      </c>
      <c r="F195" s="187">
        <v>1</v>
      </c>
      <c r="G195" s="188">
        <v>1</v>
      </c>
      <c r="H195" s="188">
        <v>1</v>
      </c>
      <c r="I195" s="188">
        <v>1</v>
      </c>
      <c r="J195" s="188">
        <v>1</v>
      </c>
      <c r="K195" s="188">
        <v>1</v>
      </c>
      <c r="L195" s="188">
        <v>1</v>
      </c>
      <c r="M195" s="188">
        <v>1</v>
      </c>
      <c r="N195" s="188">
        <v>1</v>
      </c>
      <c r="O195" s="188">
        <v>1</v>
      </c>
      <c r="P195" s="188">
        <v>1</v>
      </c>
      <c r="Q195" s="186">
        <v>1</v>
      </c>
      <c r="R195" s="247">
        <f>SUM(F195:Q195)</f>
        <v>12</v>
      </c>
      <c r="S195" s="99"/>
    </row>
    <row r="196" spans="1:19" s="61" customFormat="1" ht="15.75" customHeight="1" thickBot="1">
      <c r="A196" s="412" t="s">
        <v>301</v>
      </c>
      <c r="B196" s="412"/>
      <c r="C196" s="412"/>
      <c r="D196" s="412"/>
      <c r="E196" s="413"/>
      <c r="F196" s="420"/>
      <c r="G196" s="421"/>
      <c r="H196" s="421"/>
      <c r="I196" s="421"/>
      <c r="J196" s="421"/>
      <c r="K196" s="421"/>
      <c r="L196" s="421"/>
      <c r="M196" s="421"/>
      <c r="N196" s="421"/>
      <c r="O196" s="421"/>
      <c r="P196" s="421"/>
      <c r="Q196" s="421"/>
      <c r="R196" s="421"/>
      <c r="S196" s="422"/>
    </row>
    <row r="197" spans="1:19" s="295" customFormat="1" ht="33.75">
      <c r="A197" s="285" t="s">
        <v>550</v>
      </c>
      <c r="B197" s="285" t="s">
        <v>551</v>
      </c>
      <c r="C197" s="285" t="s">
        <v>432</v>
      </c>
      <c r="D197" s="286" t="s">
        <v>111</v>
      </c>
      <c r="E197" s="287">
        <v>1</v>
      </c>
      <c r="F197" s="288"/>
      <c r="G197" s="289"/>
      <c r="H197" s="289"/>
      <c r="I197" s="289"/>
      <c r="J197" s="289"/>
      <c r="K197" s="289"/>
      <c r="L197" s="289"/>
      <c r="M197" s="289"/>
      <c r="N197" s="289"/>
      <c r="O197" s="289"/>
      <c r="P197" s="289">
        <v>1</v>
      </c>
      <c r="Q197" s="287"/>
      <c r="R197" s="290">
        <f aca="true" t="shared" si="6" ref="R197:R215">SUM(F197:Q197)</f>
        <v>1</v>
      </c>
      <c r="S197" s="291"/>
    </row>
    <row r="198" spans="1:19" s="295" customFormat="1" ht="33.75">
      <c r="A198" s="285" t="s">
        <v>550</v>
      </c>
      <c r="B198" s="285" t="s">
        <v>551</v>
      </c>
      <c r="C198" s="285" t="s">
        <v>433</v>
      </c>
      <c r="D198" s="286" t="s">
        <v>338</v>
      </c>
      <c r="E198" s="287">
        <v>1</v>
      </c>
      <c r="F198" s="288"/>
      <c r="G198" s="289"/>
      <c r="H198" s="289"/>
      <c r="I198" s="289"/>
      <c r="J198" s="289"/>
      <c r="K198" s="289"/>
      <c r="L198" s="289"/>
      <c r="M198" s="289"/>
      <c r="N198" s="289"/>
      <c r="O198" s="289"/>
      <c r="P198" s="289">
        <v>1</v>
      </c>
      <c r="Q198" s="287"/>
      <c r="R198" s="290">
        <f t="shared" si="6"/>
        <v>1</v>
      </c>
      <c r="S198" s="291"/>
    </row>
    <row r="199" spans="1:19" s="61" customFormat="1" ht="33.75">
      <c r="A199" s="95" t="s">
        <v>550</v>
      </c>
      <c r="B199" s="95" t="s">
        <v>551</v>
      </c>
      <c r="C199" s="95" t="s">
        <v>160</v>
      </c>
      <c r="D199" s="96" t="s">
        <v>109</v>
      </c>
      <c r="E199" s="287">
        <v>140.83</v>
      </c>
      <c r="F199" s="187">
        <v>140.83</v>
      </c>
      <c r="G199" s="188">
        <v>140.83</v>
      </c>
      <c r="H199" s="188">
        <v>140.83</v>
      </c>
      <c r="I199" s="188">
        <v>140.83</v>
      </c>
      <c r="J199" s="188">
        <v>140.83</v>
      </c>
      <c r="K199" s="188">
        <v>140.83</v>
      </c>
      <c r="L199" s="188">
        <v>140.83</v>
      </c>
      <c r="M199" s="188">
        <v>140.83</v>
      </c>
      <c r="N199" s="188">
        <v>140.83</v>
      </c>
      <c r="O199" s="188">
        <v>140.83</v>
      </c>
      <c r="P199" s="188">
        <v>140.83</v>
      </c>
      <c r="Q199" s="186">
        <v>140.83</v>
      </c>
      <c r="R199" s="189">
        <v>140.83</v>
      </c>
      <c r="S199" s="144"/>
    </row>
    <row r="200" spans="1:19" s="61" customFormat="1" ht="34.5" thickBot="1">
      <c r="A200" s="95" t="s">
        <v>550</v>
      </c>
      <c r="B200" s="95" t="s">
        <v>551</v>
      </c>
      <c r="C200" s="95" t="s">
        <v>306</v>
      </c>
      <c r="D200" s="96" t="s">
        <v>73</v>
      </c>
      <c r="E200" s="186">
        <v>12</v>
      </c>
      <c r="F200" s="187">
        <v>1</v>
      </c>
      <c r="G200" s="188">
        <v>1</v>
      </c>
      <c r="H200" s="188">
        <v>1</v>
      </c>
      <c r="I200" s="188">
        <v>1</v>
      </c>
      <c r="J200" s="188">
        <v>1</v>
      </c>
      <c r="K200" s="188">
        <v>1</v>
      </c>
      <c r="L200" s="188">
        <v>1</v>
      </c>
      <c r="M200" s="188">
        <v>1</v>
      </c>
      <c r="N200" s="188">
        <v>1</v>
      </c>
      <c r="O200" s="188">
        <v>1</v>
      </c>
      <c r="P200" s="188">
        <v>1</v>
      </c>
      <c r="Q200" s="186">
        <v>1</v>
      </c>
      <c r="R200" s="247">
        <f t="shared" si="6"/>
        <v>12</v>
      </c>
      <c r="S200" s="144"/>
    </row>
    <row r="201" spans="1:19" s="61" customFormat="1" ht="15.75" customHeight="1" thickBot="1">
      <c r="A201" s="412" t="s">
        <v>302</v>
      </c>
      <c r="B201" s="412"/>
      <c r="C201" s="412"/>
      <c r="D201" s="412"/>
      <c r="E201" s="413"/>
      <c r="F201" s="420"/>
      <c r="G201" s="421"/>
      <c r="H201" s="421"/>
      <c r="I201" s="421"/>
      <c r="J201" s="421"/>
      <c r="K201" s="421"/>
      <c r="L201" s="421"/>
      <c r="M201" s="421"/>
      <c r="N201" s="421"/>
      <c r="O201" s="421"/>
      <c r="P201" s="421"/>
      <c r="Q201" s="421"/>
      <c r="R201" s="421"/>
      <c r="S201" s="422"/>
    </row>
    <row r="202" spans="1:19" s="295" customFormat="1" ht="33.75">
      <c r="A202" s="285" t="s">
        <v>550</v>
      </c>
      <c r="B202" s="285" t="s">
        <v>551</v>
      </c>
      <c r="C202" s="285" t="s">
        <v>434</v>
      </c>
      <c r="D202" s="286" t="s">
        <v>115</v>
      </c>
      <c r="E202" s="287">
        <v>43.8</v>
      </c>
      <c r="F202" s="288"/>
      <c r="G202" s="289"/>
      <c r="H202" s="289"/>
      <c r="I202" s="289"/>
      <c r="J202" s="289"/>
      <c r="K202" s="289"/>
      <c r="L202" s="289"/>
      <c r="M202" s="289">
        <v>43.8</v>
      </c>
      <c r="N202" s="289"/>
      <c r="O202" s="289"/>
      <c r="P202" s="289"/>
      <c r="Q202" s="287"/>
      <c r="R202" s="290">
        <f t="shared" si="6"/>
        <v>43.8</v>
      </c>
      <c r="S202" s="291"/>
    </row>
    <row r="203" spans="1:19" s="295" customFormat="1" ht="33.75">
      <c r="A203" s="285" t="s">
        <v>550</v>
      </c>
      <c r="B203" s="285" t="s">
        <v>551</v>
      </c>
      <c r="C203" s="285" t="s">
        <v>585</v>
      </c>
      <c r="D203" s="286" t="s">
        <v>111</v>
      </c>
      <c r="E203" s="287">
        <v>2</v>
      </c>
      <c r="F203" s="288"/>
      <c r="G203" s="289"/>
      <c r="H203" s="289"/>
      <c r="I203" s="289"/>
      <c r="J203" s="289"/>
      <c r="K203" s="289"/>
      <c r="L203" s="289"/>
      <c r="M203" s="289">
        <v>2</v>
      </c>
      <c r="N203" s="289"/>
      <c r="O203" s="289"/>
      <c r="P203" s="289"/>
      <c r="Q203" s="287"/>
      <c r="R203" s="290">
        <f t="shared" si="6"/>
        <v>2</v>
      </c>
      <c r="S203" s="291"/>
    </row>
    <row r="204" spans="1:19" s="295" customFormat="1" ht="33.75">
      <c r="A204" s="285" t="s">
        <v>550</v>
      </c>
      <c r="B204" s="285" t="s">
        <v>551</v>
      </c>
      <c r="C204" s="285" t="s">
        <v>576</v>
      </c>
      <c r="D204" s="286" t="s">
        <v>111</v>
      </c>
      <c r="E204" s="287">
        <v>2</v>
      </c>
      <c r="F204" s="288"/>
      <c r="G204" s="289"/>
      <c r="H204" s="289"/>
      <c r="I204" s="289"/>
      <c r="J204" s="289"/>
      <c r="K204" s="289"/>
      <c r="L204" s="289"/>
      <c r="M204" s="289">
        <v>2</v>
      </c>
      <c r="N204" s="289"/>
      <c r="O204" s="289"/>
      <c r="P204" s="289"/>
      <c r="Q204" s="287"/>
      <c r="R204" s="290">
        <f t="shared" si="6"/>
        <v>2</v>
      </c>
      <c r="S204" s="291"/>
    </row>
    <row r="205" spans="1:19" s="295" customFormat="1" ht="33.75">
      <c r="A205" s="285" t="s">
        <v>550</v>
      </c>
      <c r="B205" s="285" t="s">
        <v>551</v>
      </c>
      <c r="C205" s="285" t="s">
        <v>586</v>
      </c>
      <c r="D205" s="286" t="s">
        <v>111</v>
      </c>
      <c r="E205" s="287">
        <v>2</v>
      </c>
      <c r="F205" s="288"/>
      <c r="G205" s="289"/>
      <c r="H205" s="289"/>
      <c r="I205" s="289"/>
      <c r="J205" s="289"/>
      <c r="K205" s="289"/>
      <c r="L205" s="289"/>
      <c r="M205" s="289">
        <v>2</v>
      </c>
      <c r="N205" s="289"/>
      <c r="O205" s="289"/>
      <c r="P205" s="289"/>
      <c r="Q205" s="287"/>
      <c r="R205" s="290">
        <f t="shared" si="6"/>
        <v>2</v>
      </c>
      <c r="S205" s="291"/>
    </row>
    <row r="206" spans="1:19" s="295" customFormat="1" ht="33.75">
      <c r="A206" s="285" t="s">
        <v>550</v>
      </c>
      <c r="B206" s="285" t="s">
        <v>551</v>
      </c>
      <c r="C206" s="285" t="s">
        <v>577</v>
      </c>
      <c r="D206" s="286" t="s">
        <v>111</v>
      </c>
      <c r="E206" s="287">
        <v>2</v>
      </c>
      <c r="F206" s="288"/>
      <c r="G206" s="289"/>
      <c r="H206" s="289"/>
      <c r="I206" s="289"/>
      <c r="J206" s="289"/>
      <c r="K206" s="289"/>
      <c r="L206" s="289"/>
      <c r="M206" s="289">
        <v>2</v>
      </c>
      <c r="N206" s="289"/>
      <c r="O206" s="289"/>
      <c r="P206" s="289"/>
      <c r="Q206" s="287"/>
      <c r="R206" s="290">
        <f t="shared" si="6"/>
        <v>2</v>
      </c>
      <c r="S206" s="291"/>
    </row>
    <row r="207" spans="1:19" s="295" customFormat="1" ht="33.75">
      <c r="A207" s="285" t="s">
        <v>550</v>
      </c>
      <c r="B207" s="285" t="s">
        <v>551</v>
      </c>
      <c r="C207" s="285" t="s">
        <v>578</v>
      </c>
      <c r="D207" s="286" t="s">
        <v>111</v>
      </c>
      <c r="E207" s="287">
        <v>2</v>
      </c>
      <c r="F207" s="288"/>
      <c r="G207" s="289"/>
      <c r="H207" s="289"/>
      <c r="I207" s="289"/>
      <c r="J207" s="289"/>
      <c r="K207" s="289"/>
      <c r="L207" s="289"/>
      <c r="M207" s="289">
        <v>2</v>
      </c>
      <c r="N207" s="289"/>
      <c r="O207" s="289"/>
      <c r="P207" s="289"/>
      <c r="Q207" s="287"/>
      <c r="R207" s="290">
        <f t="shared" si="6"/>
        <v>2</v>
      </c>
      <c r="S207" s="291"/>
    </row>
    <row r="208" spans="1:19" s="295" customFormat="1" ht="33.75">
      <c r="A208" s="285" t="s">
        <v>550</v>
      </c>
      <c r="B208" s="285" t="s">
        <v>551</v>
      </c>
      <c r="C208" s="285" t="s">
        <v>579</v>
      </c>
      <c r="D208" s="286" t="s">
        <v>111</v>
      </c>
      <c r="E208" s="287">
        <v>2</v>
      </c>
      <c r="F208" s="288"/>
      <c r="G208" s="289"/>
      <c r="H208" s="289"/>
      <c r="I208" s="289"/>
      <c r="J208" s="289"/>
      <c r="K208" s="289"/>
      <c r="L208" s="289"/>
      <c r="M208" s="289">
        <v>2</v>
      </c>
      <c r="N208" s="289"/>
      <c r="O208" s="289"/>
      <c r="P208" s="289"/>
      <c r="Q208" s="287"/>
      <c r="R208" s="290">
        <f t="shared" si="6"/>
        <v>2</v>
      </c>
      <c r="S208" s="291"/>
    </row>
    <row r="209" spans="1:19" s="295" customFormat="1" ht="33.75">
      <c r="A209" s="285" t="s">
        <v>550</v>
      </c>
      <c r="B209" s="285" t="s">
        <v>551</v>
      </c>
      <c r="C209" s="285" t="s">
        <v>580</v>
      </c>
      <c r="D209" s="286" t="s">
        <v>111</v>
      </c>
      <c r="E209" s="287">
        <v>2</v>
      </c>
      <c r="F209" s="288"/>
      <c r="G209" s="289"/>
      <c r="H209" s="289"/>
      <c r="I209" s="289"/>
      <c r="J209" s="289"/>
      <c r="K209" s="289"/>
      <c r="L209" s="289"/>
      <c r="M209" s="289">
        <v>2</v>
      </c>
      <c r="N209" s="289"/>
      <c r="O209" s="289"/>
      <c r="P209" s="289"/>
      <c r="Q209" s="287"/>
      <c r="R209" s="290">
        <f t="shared" si="6"/>
        <v>2</v>
      </c>
      <c r="S209" s="291"/>
    </row>
    <row r="210" spans="1:19" s="295" customFormat="1" ht="33.75">
      <c r="A210" s="285" t="s">
        <v>550</v>
      </c>
      <c r="B210" s="285" t="s">
        <v>551</v>
      </c>
      <c r="C210" s="285" t="s">
        <v>581</v>
      </c>
      <c r="D210" s="286" t="s">
        <v>111</v>
      </c>
      <c r="E210" s="287">
        <v>1</v>
      </c>
      <c r="F210" s="288"/>
      <c r="G210" s="289"/>
      <c r="H210" s="289"/>
      <c r="I210" s="289"/>
      <c r="J210" s="289"/>
      <c r="K210" s="289"/>
      <c r="L210" s="289"/>
      <c r="M210" s="289">
        <v>1</v>
      </c>
      <c r="N210" s="289"/>
      <c r="O210" s="289"/>
      <c r="P210" s="289"/>
      <c r="Q210" s="287"/>
      <c r="R210" s="290">
        <f t="shared" si="6"/>
        <v>1</v>
      </c>
      <c r="S210" s="291"/>
    </row>
    <row r="211" spans="1:19" s="295" customFormat="1" ht="33.75">
      <c r="A211" s="285" t="s">
        <v>550</v>
      </c>
      <c r="B211" s="285" t="s">
        <v>551</v>
      </c>
      <c r="C211" s="285" t="s">
        <v>582</v>
      </c>
      <c r="D211" s="286" t="s">
        <v>338</v>
      </c>
      <c r="E211" s="287">
        <v>2</v>
      </c>
      <c r="F211" s="288"/>
      <c r="G211" s="289"/>
      <c r="H211" s="289"/>
      <c r="I211" s="289"/>
      <c r="J211" s="289"/>
      <c r="K211" s="289"/>
      <c r="L211" s="289"/>
      <c r="M211" s="289">
        <v>2</v>
      </c>
      <c r="N211" s="289"/>
      <c r="O211" s="289"/>
      <c r="P211" s="289"/>
      <c r="Q211" s="287"/>
      <c r="R211" s="290">
        <f t="shared" si="6"/>
        <v>2</v>
      </c>
      <c r="S211" s="291"/>
    </row>
    <row r="212" spans="1:19" s="295" customFormat="1" ht="33.75">
      <c r="A212" s="285" t="s">
        <v>550</v>
      </c>
      <c r="B212" s="285" t="s">
        <v>551</v>
      </c>
      <c r="C212" s="285" t="s">
        <v>583</v>
      </c>
      <c r="D212" s="286" t="s">
        <v>111</v>
      </c>
      <c r="E212" s="287">
        <v>1</v>
      </c>
      <c r="F212" s="288"/>
      <c r="G212" s="289"/>
      <c r="H212" s="289"/>
      <c r="I212" s="289"/>
      <c r="J212" s="289"/>
      <c r="K212" s="289"/>
      <c r="L212" s="289"/>
      <c r="M212" s="289">
        <v>1</v>
      </c>
      <c r="N212" s="289"/>
      <c r="O212" s="289"/>
      <c r="P212" s="289"/>
      <c r="Q212" s="287"/>
      <c r="R212" s="290">
        <f t="shared" si="6"/>
        <v>1</v>
      </c>
      <c r="S212" s="291"/>
    </row>
    <row r="213" spans="1:19" s="295" customFormat="1" ht="33.75">
      <c r="A213" s="285" t="s">
        <v>550</v>
      </c>
      <c r="B213" s="285" t="s">
        <v>551</v>
      </c>
      <c r="C213" s="285" t="s">
        <v>584</v>
      </c>
      <c r="D213" s="286" t="s">
        <v>111</v>
      </c>
      <c r="E213" s="287">
        <v>1</v>
      </c>
      <c r="F213" s="288"/>
      <c r="G213" s="289"/>
      <c r="H213" s="289"/>
      <c r="I213" s="289"/>
      <c r="J213" s="289"/>
      <c r="K213" s="289"/>
      <c r="L213" s="289"/>
      <c r="M213" s="289">
        <v>1</v>
      </c>
      <c r="N213" s="289"/>
      <c r="O213" s="289"/>
      <c r="P213" s="289"/>
      <c r="Q213" s="287"/>
      <c r="R213" s="290">
        <f t="shared" si="6"/>
        <v>1</v>
      </c>
      <c r="S213" s="291"/>
    </row>
    <row r="214" spans="1:19" s="295" customFormat="1" ht="33.75">
      <c r="A214" s="285" t="s">
        <v>550</v>
      </c>
      <c r="B214" s="285" t="s">
        <v>551</v>
      </c>
      <c r="C214" s="285" t="s">
        <v>435</v>
      </c>
      <c r="D214" s="286" t="s">
        <v>73</v>
      </c>
      <c r="E214" s="287">
        <v>1</v>
      </c>
      <c r="F214" s="288"/>
      <c r="G214" s="289"/>
      <c r="H214" s="289"/>
      <c r="I214" s="289"/>
      <c r="J214" s="289">
        <v>1</v>
      </c>
      <c r="K214" s="289"/>
      <c r="L214" s="289"/>
      <c r="M214" s="289"/>
      <c r="N214" s="289"/>
      <c r="O214" s="289"/>
      <c r="P214" s="289"/>
      <c r="Q214" s="287"/>
      <c r="R214" s="290">
        <f t="shared" si="6"/>
        <v>1</v>
      </c>
      <c r="S214" s="291"/>
    </row>
    <row r="215" spans="1:19" s="295" customFormat="1" ht="33.75">
      <c r="A215" s="285" t="s">
        <v>550</v>
      </c>
      <c r="B215" s="285" t="s">
        <v>551</v>
      </c>
      <c r="C215" s="285" t="s">
        <v>436</v>
      </c>
      <c r="D215" s="286" t="s">
        <v>437</v>
      </c>
      <c r="E215" s="287">
        <v>1</v>
      </c>
      <c r="F215" s="288"/>
      <c r="G215" s="289"/>
      <c r="H215" s="289"/>
      <c r="I215" s="289"/>
      <c r="J215" s="289"/>
      <c r="K215" s="289"/>
      <c r="L215" s="289"/>
      <c r="M215" s="289"/>
      <c r="N215" s="289"/>
      <c r="O215" s="289"/>
      <c r="P215" s="289"/>
      <c r="Q215" s="287">
        <v>1</v>
      </c>
      <c r="R215" s="290">
        <f t="shared" si="6"/>
        <v>1</v>
      </c>
      <c r="S215" s="291"/>
    </row>
    <row r="216" spans="1:19" s="61" customFormat="1" ht="34.5" thickBot="1">
      <c r="A216" s="95" t="s">
        <v>550</v>
      </c>
      <c r="B216" s="95" t="s">
        <v>551</v>
      </c>
      <c r="C216" s="95" t="s">
        <v>306</v>
      </c>
      <c r="D216" s="96" t="s">
        <v>73</v>
      </c>
      <c r="E216" s="186">
        <v>12</v>
      </c>
      <c r="F216" s="187">
        <v>1</v>
      </c>
      <c r="G216" s="188">
        <v>1</v>
      </c>
      <c r="H216" s="188">
        <v>1</v>
      </c>
      <c r="I216" s="188">
        <v>1</v>
      </c>
      <c r="J216" s="188">
        <v>1</v>
      </c>
      <c r="K216" s="188">
        <v>1</v>
      </c>
      <c r="L216" s="188">
        <v>1</v>
      </c>
      <c r="M216" s="188">
        <v>1</v>
      </c>
      <c r="N216" s="188">
        <v>1</v>
      </c>
      <c r="O216" s="188">
        <v>1</v>
      </c>
      <c r="P216" s="188">
        <v>1</v>
      </c>
      <c r="Q216" s="186">
        <v>1</v>
      </c>
      <c r="R216" s="247">
        <f>SUM(F216:Q216)</f>
        <v>12</v>
      </c>
      <c r="S216" s="144"/>
    </row>
    <row r="217" spans="1:19" s="61" customFormat="1" ht="15.75" customHeight="1" thickBot="1">
      <c r="A217" s="410" t="s">
        <v>303</v>
      </c>
      <c r="B217" s="410"/>
      <c r="C217" s="410"/>
      <c r="D217" s="410"/>
      <c r="E217" s="411"/>
      <c r="F217" s="420"/>
      <c r="G217" s="421"/>
      <c r="H217" s="421"/>
      <c r="I217" s="421"/>
      <c r="J217" s="421"/>
      <c r="K217" s="421"/>
      <c r="L217" s="421"/>
      <c r="M217" s="421"/>
      <c r="N217" s="421"/>
      <c r="O217" s="421"/>
      <c r="P217" s="421"/>
      <c r="Q217" s="421"/>
      <c r="R217" s="421"/>
      <c r="S217" s="422"/>
    </row>
    <row r="218" spans="1:21" s="61" customFormat="1" ht="33.75">
      <c r="A218" s="293" t="s">
        <v>550</v>
      </c>
      <c r="B218" s="293" t="s">
        <v>551</v>
      </c>
      <c r="C218" s="293" t="s">
        <v>292</v>
      </c>
      <c r="D218" s="94" t="s">
        <v>109</v>
      </c>
      <c r="E218" s="324">
        <v>85.92</v>
      </c>
      <c r="F218" s="183">
        <v>2.14</v>
      </c>
      <c r="G218" s="184">
        <v>9.84</v>
      </c>
      <c r="H218" s="184">
        <v>8.78</v>
      </c>
      <c r="I218" s="184">
        <v>8.47</v>
      </c>
      <c r="J218" s="184">
        <v>0</v>
      </c>
      <c r="K218" s="184">
        <v>0.4</v>
      </c>
      <c r="L218" s="184">
        <v>14.19</v>
      </c>
      <c r="M218" s="184">
        <v>10</v>
      </c>
      <c r="N218" s="184">
        <v>5</v>
      </c>
      <c r="O218" s="184">
        <v>5</v>
      </c>
      <c r="P218" s="184">
        <f>5+5.74</f>
        <v>10.74</v>
      </c>
      <c r="Q218" s="182">
        <v>11.36</v>
      </c>
      <c r="R218" s="185">
        <f>SUM(F218:Q218)</f>
        <v>85.91999999999999</v>
      </c>
      <c r="S218" s="140"/>
      <c r="T218" s="380"/>
      <c r="U218" s="381"/>
    </row>
    <row r="219" spans="1:19" s="61" customFormat="1" ht="33.75">
      <c r="A219" s="296" t="s">
        <v>550</v>
      </c>
      <c r="B219" s="296" t="s">
        <v>551</v>
      </c>
      <c r="C219" s="296" t="s">
        <v>520</v>
      </c>
      <c r="D219" s="250" t="s">
        <v>109</v>
      </c>
      <c r="E219" s="298">
        <v>134</v>
      </c>
      <c r="F219" s="252">
        <v>5</v>
      </c>
      <c r="G219" s="253">
        <v>10</v>
      </c>
      <c r="H219" s="253">
        <v>12</v>
      </c>
      <c r="I219" s="253">
        <v>20</v>
      </c>
      <c r="J219" s="253">
        <v>10</v>
      </c>
      <c r="K219" s="253">
        <v>13</v>
      </c>
      <c r="L219" s="253">
        <v>12</v>
      </c>
      <c r="M219" s="253">
        <v>10</v>
      </c>
      <c r="N219" s="253">
        <v>10</v>
      </c>
      <c r="O219" s="253">
        <v>10</v>
      </c>
      <c r="P219" s="253">
        <v>10</v>
      </c>
      <c r="Q219" s="251">
        <v>12</v>
      </c>
      <c r="R219" s="254">
        <f>SUM(F219:Q219)</f>
        <v>134</v>
      </c>
      <c r="S219" s="255"/>
    </row>
    <row r="220" spans="1:19" s="295" customFormat="1" ht="33.75">
      <c r="A220" s="296" t="s">
        <v>550</v>
      </c>
      <c r="B220" s="296" t="s">
        <v>551</v>
      </c>
      <c r="C220" s="296" t="s">
        <v>307</v>
      </c>
      <c r="D220" s="297" t="s">
        <v>111</v>
      </c>
      <c r="E220" s="298">
        <v>25</v>
      </c>
      <c r="F220" s="299">
        <v>0</v>
      </c>
      <c r="G220" s="300">
        <v>0</v>
      </c>
      <c r="H220" s="300">
        <v>0</v>
      </c>
      <c r="I220" s="300">
        <v>2</v>
      </c>
      <c r="J220" s="300">
        <v>2</v>
      </c>
      <c r="K220" s="300">
        <v>6</v>
      </c>
      <c r="L220" s="300">
        <v>6</v>
      </c>
      <c r="M220" s="300">
        <v>1</v>
      </c>
      <c r="N220" s="300">
        <v>2</v>
      </c>
      <c r="O220" s="300">
        <v>2</v>
      </c>
      <c r="P220" s="300">
        <v>1</v>
      </c>
      <c r="Q220" s="298">
        <v>3</v>
      </c>
      <c r="R220" s="301">
        <f>SUM(F220:Q220)</f>
        <v>25</v>
      </c>
      <c r="S220" s="302"/>
    </row>
    <row r="221" spans="1:19" s="61" customFormat="1" ht="34.5" thickBot="1">
      <c r="A221" s="249" t="s">
        <v>550</v>
      </c>
      <c r="B221" s="249" t="s">
        <v>551</v>
      </c>
      <c r="C221" s="249" t="s">
        <v>306</v>
      </c>
      <c r="D221" s="250" t="s">
        <v>73</v>
      </c>
      <c r="E221" s="251">
        <v>12</v>
      </c>
      <c r="F221" s="252">
        <v>1</v>
      </c>
      <c r="G221" s="253">
        <v>1</v>
      </c>
      <c r="H221" s="253">
        <v>1</v>
      </c>
      <c r="I221" s="253">
        <v>1</v>
      </c>
      <c r="J221" s="253">
        <v>1</v>
      </c>
      <c r="K221" s="253">
        <v>1</v>
      </c>
      <c r="L221" s="253">
        <v>1</v>
      </c>
      <c r="M221" s="253">
        <v>1</v>
      </c>
      <c r="N221" s="253">
        <v>1</v>
      </c>
      <c r="O221" s="253">
        <v>1</v>
      </c>
      <c r="P221" s="253">
        <v>1</v>
      </c>
      <c r="Q221" s="251">
        <v>1</v>
      </c>
      <c r="R221" s="247">
        <f>SUM(F221:Q221)</f>
        <v>12</v>
      </c>
      <c r="S221" s="255"/>
    </row>
    <row r="222" spans="1:19" s="61" customFormat="1" ht="15.75" customHeight="1" thickBot="1">
      <c r="A222" s="412" t="s">
        <v>304</v>
      </c>
      <c r="B222" s="412"/>
      <c r="C222" s="412"/>
      <c r="D222" s="412"/>
      <c r="E222" s="413"/>
      <c r="F222" s="420"/>
      <c r="G222" s="421"/>
      <c r="H222" s="421"/>
      <c r="I222" s="421"/>
      <c r="J222" s="421"/>
      <c r="K222" s="421"/>
      <c r="L222" s="421"/>
      <c r="M222" s="421"/>
      <c r="N222" s="421"/>
      <c r="O222" s="421"/>
      <c r="P222" s="421"/>
      <c r="Q222" s="421"/>
      <c r="R222" s="421"/>
      <c r="S222" s="455"/>
    </row>
    <row r="223" spans="1:19" s="295" customFormat="1" ht="15" customHeight="1">
      <c r="A223" s="440" t="s">
        <v>438</v>
      </c>
      <c r="B223" s="441"/>
      <c r="C223" s="442"/>
      <c r="D223" s="341" t="s">
        <v>109</v>
      </c>
      <c r="E223" s="342">
        <v>197.73000000000002</v>
      </c>
      <c r="F223" s="343"/>
      <c r="G223" s="344"/>
      <c r="H223" s="344"/>
      <c r="I223" s="344"/>
      <c r="J223" s="344"/>
      <c r="K223" s="344"/>
      <c r="L223" s="344"/>
      <c r="M223" s="344"/>
      <c r="N223" s="344"/>
      <c r="O223" s="344"/>
      <c r="P223" s="344"/>
      <c r="Q223" s="342"/>
      <c r="R223" s="345"/>
      <c r="S223" s="291"/>
    </row>
    <row r="224" spans="1:19" s="295" customFormat="1" ht="33.75">
      <c r="A224" s="285" t="s">
        <v>550</v>
      </c>
      <c r="B224" s="285" t="s">
        <v>551</v>
      </c>
      <c r="C224" s="285" t="s">
        <v>557</v>
      </c>
      <c r="D224" s="286" t="s">
        <v>109</v>
      </c>
      <c r="E224" s="287">
        <v>15.53</v>
      </c>
      <c r="F224" s="288"/>
      <c r="G224" s="289"/>
      <c r="H224" s="289"/>
      <c r="I224" s="289">
        <v>14.26</v>
      </c>
      <c r="J224" s="289"/>
      <c r="K224" s="289"/>
      <c r="L224" s="289">
        <v>1.27</v>
      </c>
      <c r="M224" s="289"/>
      <c r="N224" s="289"/>
      <c r="O224" s="289"/>
      <c r="P224" s="289"/>
      <c r="Q224" s="287"/>
      <c r="R224" s="290">
        <f aca="true" t="shared" si="7" ref="R224:R239">SUM(F224:Q224)</f>
        <v>15.53</v>
      </c>
      <c r="S224" s="291"/>
    </row>
    <row r="225" spans="1:19" s="295" customFormat="1" ht="33.75">
      <c r="A225" s="285" t="s">
        <v>550</v>
      </c>
      <c r="B225" s="285" t="s">
        <v>551</v>
      </c>
      <c r="C225" s="285" t="s">
        <v>558</v>
      </c>
      <c r="D225" s="286" t="s">
        <v>109</v>
      </c>
      <c r="E225" s="287">
        <v>46.220000000000006</v>
      </c>
      <c r="F225" s="288">
        <v>8.99</v>
      </c>
      <c r="G225" s="289">
        <v>20</v>
      </c>
      <c r="H225" s="289"/>
      <c r="I225" s="289"/>
      <c r="J225" s="289">
        <v>7.75</v>
      </c>
      <c r="K225" s="289"/>
      <c r="L225" s="289"/>
      <c r="M225" s="289">
        <v>8.46</v>
      </c>
      <c r="N225" s="289"/>
      <c r="O225" s="289"/>
      <c r="P225" s="289"/>
      <c r="Q225" s="287">
        <v>1.02</v>
      </c>
      <c r="R225" s="290">
        <f t="shared" si="7"/>
        <v>46.220000000000006</v>
      </c>
      <c r="S225" s="291"/>
    </row>
    <row r="226" spans="1:19" s="295" customFormat="1" ht="33.75">
      <c r="A226" s="285" t="s">
        <v>550</v>
      </c>
      <c r="B226" s="285" t="s">
        <v>551</v>
      </c>
      <c r="C226" s="285" t="s">
        <v>559</v>
      </c>
      <c r="D226" s="286" t="s">
        <v>109</v>
      </c>
      <c r="E226" s="287">
        <v>20</v>
      </c>
      <c r="F226" s="288"/>
      <c r="G226" s="289"/>
      <c r="H226" s="289"/>
      <c r="I226" s="289"/>
      <c r="J226" s="289">
        <v>20</v>
      </c>
      <c r="K226" s="289"/>
      <c r="L226" s="289"/>
      <c r="M226" s="289"/>
      <c r="N226" s="289"/>
      <c r="O226" s="289"/>
      <c r="P226" s="289"/>
      <c r="Q226" s="287"/>
      <c r="R226" s="290">
        <f t="shared" si="7"/>
        <v>20</v>
      </c>
      <c r="S226" s="291"/>
    </row>
    <row r="227" spans="1:19" s="295" customFormat="1" ht="33.75">
      <c r="A227" s="285" t="s">
        <v>550</v>
      </c>
      <c r="B227" s="285" t="s">
        <v>551</v>
      </c>
      <c r="C227" s="285" t="s">
        <v>560</v>
      </c>
      <c r="D227" s="286" t="s">
        <v>109</v>
      </c>
      <c r="E227" s="287">
        <v>33.2</v>
      </c>
      <c r="F227" s="288"/>
      <c r="G227" s="289"/>
      <c r="H227" s="289"/>
      <c r="I227" s="289"/>
      <c r="J227" s="289"/>
      <c r="K227" s="289"/>
      <c r="L227" s="289">
        <v>10</v>
      </c>
      <c r="M227" s="289"/>
      <c r="N227" s="289">
        <v>10</v>
      </c>
      <c r="O227" s="289">
        <v>4.2</v>
      </c>
      <c r="P227" s="289"/>
      <c r="Q227" s="287">
        <v>9</v>
      </c>
      <c r="R227" s="290">
        <f t="shared" si="7"/>
        <v>33.2</v>
      </c>
      <c r="S227" s="291"/>
    </row>
    <row r="228" spans="1:19" s="295" customFormat="1" ht="33.75">
      <c r="A228" s="285" t="s">
        <v>550</v>
      </c>
      <c r="B228" s="285" t="s">
        <v>551</v>
      </c>
      <c r="C228" s="285" t="s">
        <v>561</v>
      </c>
      <c r="D228" s="286" t="s">
        <v>109</v>
      </c>
      <c r="E228" s="287">
        <v>28.35</v>
      </c>
      <c r="F228" s="288"/>
      <c r="G228" s="289">
        <v>10</v>
      </c>
      <c r="H228" s="289">
        <v>8.35</v>
      </c>
      <c r="I228" s="289"/>
      <c r="J228" s="289"/>
      <c r="K228" s="289"/>
      <c r="L228" s="289"/>
      <c r="M228" s="289">
        <v>10</v>
      </c>
      <c r="N228" s="289"/>
      <c r="O228" s="289"/>
      <c r="P228" s="289"/>
      <c r="Q228" s="287"/>
      <c r="R228" s="290">
        <f t="shared" si="7"/>
        <v>28.35</v>
      </c>
      <c r="S228" s="291"/>
    </row>
    <row r="229" spans="1:19" s="295" customFormat="1" ht="33.75">
      <c r="A229" s="285" t="s">
        <v>550</v>
      </c>
      <c r="B229" s="285" t="s">
        <v>551</v>
      </c>
      <c r="C229" s="285" t="s">
        <v>562</v>
      </c>
      <c r="D229" s="286" t="s">
        <v>109</v>
      </c>
      <c r="E229" s="287">
        <v>54.43</v>
      </c>
      <c r="F229" s="288">
        <v>10</v>
      </c>
      <c r="G229" s="289"/>
      <c r="H229" s="289"/>
      <c r="I229" s="289"/>
      <c r="J229" s="289">
        <v>4.82</v>
      </c>
      <c r="K229" s="289">
        <v>6.81</v>
      </c>
      <c r="L229" s="289">
        <v>12.8</v>
      </c>
      <c r="M229" s="289">
        <v>10</v>
      </c>
      <c r="N229" s="289">
        <v>10</v>
      </c>
      <c r="O229" s="289"/>
      <c r="P229" s="289"/>
      <c r="Q229" s="287"/>
      <c r="R229" s="290">
        <f t="shared" si="7"/>
        <v>54.43</v>
      </c>
      <c r="S229" s="291"/>
    </row>
    <row r="230" spans="1:19" s="295" customFormat="1" ht="15" customHeight="1">
      <c r="A230" s="440" t="s">
        <v>442</v>
      </c>
      <c r="B230" s="441"/>
      <c r="C230" s="442"/>
      <c r="D230" s="341" t="s">
        <v>109</v>
      </c>
      <c r="E230" s="342">
        <v>83.44</v>
      </c>
      <c r="F230" s="343"/>
      <c r="G230" s="344"/>
      <c r="H230" s="344"/>
      <c r="I230" s="344"/>
      <c r="J230" s="344"/>
      <c r="K230" s="344"/>
      <c r="L230" s="344"/>
      <c r="M230" s="344"/>
      <c r="N230" s="344"/>
      <c r="O230" s="344"/>
      <c r="P230" s="344"/>
      <c r="Q230" s="342"/>
      <c r="R230" s="345"/>
      <c r="S230" s="291"/>
    </row>
    <row r="231" spans="1:19" s="295" customFormat="1" ht="33.75">
      <c r="A231" s="285" t="s">
        <v>550</v>
      </c>
      <c r="B231" s="285" t="s">
        <v>551</v>
      </c>
      <c r="C231" s="285" t="s">
        <v>554</v>
      </c>
      <c r="D231" s="286" t="s">
        <v>109</v>
      </c>
      <c r="E231" s="287">
        <v>25.09</v>
      </c>
      <c r="F231" s="288"/>
      <c r="G231" s="289"/>
      <c r="H231" s="289"/>
      <c r="I231" s="289"/>
      <c r="J231" s="289"/>
      <c r="K231" s="289">
        <v>6.1</v>
      </c>
      <c r="L231" s="289"/>
      <c r="M231" s="289">
        <v>18.990000000000002</v>
      </c>
      <c r="N231" s="289"/>
      <c r="O231" s="289"/>
      <c r="P231" s="289"/>
      <c r="Q231" s="287"/>
      <c r="R231" s="290">
        <f t="shared" si="7"/>
        <v>25.090000000000003</v>
      </c>
      <c r="S231" s="291"/>
    </row>
    <row r="232" spans="1:19" s="295" customFormat="1" ht="33.75">
      <c r="A232" s="285" t="s">
        <v>550</v>
      </c>
      <c r="B232" s="285" t="s">
        <v>551</v>
      </c>
      <c r="C232" s="285" t="s">
        <v>555</v>
      </c>
      <c r="D232" s="286" t="s">
        <v>109</v>
      </c>
      <c r="E232" s="287">
        <v>30</v>
      </c>
      <c r="F232" s="288"/>
      <c r="G232" s="289"/>
      <c r="H232" s="289"/>
      <c r="I232" s="289"/>
      <c r="J232" s="289"/>
      <c r="K232" s="289"/>
      <c r="L232" s="289"/>
      <c r="M232" s="289"/>
      <c r="N232" s="289"/>
      <c r="O232" s="289">
        <v>20</v>
      </c>
      <c r="P232" s="289">
        <v>10</v>
      </c>
      <c r="Q232" s="287"/>
      <c r="R232" s="290">
        <f t="shared" si="7"/>
        <v>30</v>
      </c>
      <c r="S232" s="291"/>
    </row>
    <row r="233" spans="1:19" s="295" customFormat="1" ht="33.75">
      <c r="A233" s="285" t="s">
        <v>550</v>
      </c>
      <c r="B233" s="285" t="s">
        <v>551</v>
      </c>
      <c r="C233" s="285" t="s">
        <v>556</v>
      </c>
      <c r="D233" s="286" t="s">
        <v>109</v>
      </c>
      <c r="E233" s="287">
        <v>28.35</v>
      </c>
      <c r="F233" s="288"/>
      <c r="G233" s="289"/>
      <c r="H233" s="289"/>
      <c r="I233" s="289"/>
      <c r="J233" s="289"/>
      <c r="K233" s="289"/>
      <c r="L233" s="289"/>
      <c r="M233" s="289"/>
      <c r="N233" s="289">
        <v>8.35</v>
      </c>
      <c r="O233" s="289">
        <v>10</v>
      </c>
      <c r="P233" s="289"/>
      <c r="Q233" s="287">
        <v>10</v>
      </c>
      <c r="R233" s="290">
        <f t="shared" si="7"/>
        <v>28.35</v>
      </c>
      <c r="S233" s="291"/>
    </row>
    <row r="234" spans="1:19" s="295" customFormat="1" ht="15" customHeight="1">
      <c r="A234" s="440" t="s">
        <v>443</v>
      </c>
      <c r="B234" s="441"/>
      <c r="C234" s="442"/>
      <c r="D234" s="341" t="s">
        <v>143</v>
      </c>
      <c r="E234" s="342">
        <v>1</v>
      </c>
      <c r="F234" s="343"/>
      <c r="G234" s="344"/>
      <c r="H234" s="344"/>
      <c r="I234" s="344"/>
      <c r="J234" s="344"/>
      <c r="K234" s="344"/>
      <c r="L234" s="344"/>
      <c r="M234" s="344"/>
      <c r="N234" s="344"/>
      <c r="O234" s="344"/>
      <c r="P234" s="344"/>
      <c r="Q234" s="342"/>
      <c r="R234" s="345"/>
      <c r="S234" s="291"/>
    </row>
    <row r="235" spans="1:19" s="295" customFormat="1" ht="33.75">
      <c r="A235" s="285" t="s">
        <v>550</v>
      </c>
      <c r="B235" s="285" t="s">
        <v>551</v>
      </c>
      <c r="C235" s="285" t="s">
        <v>444</v>
      </c>
      <c r="D235" s="286" t="s">
        <v>143</v>
      </c>
      <c r="E235" s="287">
        <v>1</v>
      </c>
      <c r="F235" s="288"/>
      <c r="G235" s="289"/>
      <c r="H235" s="289"/>
      <c r="I235" s="289"/>
      <c r="J235" s="289"/>
      <c r="K235" s="289"/>
      <c r="L235" s="289"/>
      <c r="M235" s="289">
        <v>1</v>
      </c>
      <c r="N235" s="289"/>
      <c r="O235" s="289"/>
      <c r="P235" s="289"/>
      <c r="Q235" s="287"/>
      <c r="R235" s="290">
        <f t="shared" si="7"/>
        <v>1</v>
      </c>
      <c r="S235" s="291"/>
    </row>
    <row r="236" spans="1:19" s="295" customFormat="1" ht="15" customHeight="1">
      <c r="A236" s="440" t="s">
        <v>445</v>
      </c>
      <c r="B236" s="441"/>
      <c r="C236" s="442"/>
      <c r="D236" s="341" t="s">
        <v>143</v>
      </c>
      <c r="E236" s="342">
        <v>700</v>
      </c>
      <c r="F236" s="343"/>
      <c r="G236" s="344"/>
      <c r="H236" s="344"/>
      <c r="I236" s="344"/>
      <c r="J236" s="344"/>
      <c r="K236" s="344"/>
      <c r="L236" s="344"/>
      <c r="M236" s="344"/>
      <c r="N236" s="344"/>
      <c r="O236" s="344"/>
      <c r="P236" s="344"/>
      <c r="Q236" s="342"/>
      <c r="R236" s="345"/>
      <c r="S236" s="291"/>
    </row>
    <row r="237" spans="1:19" s="295" customFormat="1" ht="33.75">
      <c r="A237" s="285" t="s">
        <v>550</v>
      </c>
      <c r="B237" s="285" t="s">
        <v>551</v>
      </c>
      <c r="C237" s="285" t="s">
        <v>439</v>
      </c>
      <c r="D237" s="286" t="s">
        <v>143</v>
      </c>
      <c r="E237" s="287">
        <v>162</v>
      </c>
      <c r="F237" s="288">
        <v>4</v>
      </c>
      <c r="G237" s="289">
        <v>12</v>
      </c>
      <c r="H237" s="289">
        <v>15</v>
      </c>
      <c r="I237" s="289">
        <v>8</v>
      </c>
      <c r="J237" s="289">
        <v>15</v>
      </c>
      <c r="K237" s="289">
        <v>20</v>
      </c>
      <c r="L237" s="289">
        <v>25</v>
      </c>
      <c r="M237" s="289">
        <v>30</v>
      </c>
      <c r="N237" s="289">
        <v>30</v>
      </c>
      <c r="O237" s="289">
        <v>3</v>
      </c>
      <c r="P237" s="289"/>
      <c r="Q237" s="287"/>
      <c r="R237" s="290">
        <f t="shared" si="7"/>
        <v>162</v>
      </c>
      <c r="S237" s="291"/>
    </row>
    <row r="238" spans="1:19" s="295" customFormat="1" ht="33.75">
      <c r="A238" s="285" t="s">
        <v>550</v>
      </c>
      <c r="B238" s="285" t="s">
        <v>551</v>
      </c>
      <c r="C238" s="285" t="s">
        <v>440</v>
      </c>
      <c r="D238" s="286" t="s">
        <v>143</v>
      </c>
      <c r="E238" s="287">
        <v>353</v>
      </c>
      <c r="F238" s="288">
        <v>10</v>
      </c>
      <c r="G238" s="289">
        <v>12</v>
      </c>
      <c r="H238" s="289">
        <v>25</v>
      </c>
      <c r="I238" s="289">
        <v>35</v>
      </c>
      <c r="J238" s="289">
        <v>42</v>
      </c>
      <c r="K238" s="289">
        <v>48</v>
      </c>
      <c r="L238" s="289">
        <v>58</v>
      </c>
      <c r="M238" s="289">
        <v>62</v>
      </c>
      <c r="N238" s="289">
        <v>36</v>
      </c>
      <c r="O238" s="289">
        <v>15</v>
      </c>
      <c r="P238" s="289">
        <v>10</v>
      </c>
      <c r="Q238" s="287"/>
      <c r="R238" s="290">
        <f t="shared" si="7"/>
        <v>353</v>
      </c>
      <c r="S238" s="291"/>
    </row>
    <row r="239" spans="1:19" s="295" customFormat="1" ht="33.75">
      <c r="A239" s="285" t="s">
        <v>550</v>
      </c>
      <c r="B239" s="285" t="s">
        <v>551</v>
      </c>
      <c r="C239" s="285" t="s">
        <v>441</v>
      </c>
      <c r="D239" s="286" t="s">
        <v>143</v>
      </c>
      <c r="E239" s="287">
        <v>185</v>
      </c>
      <c r="F239" s="288"/>
      <c r="G239" s="289">
        <v>3</v>
      </c>
      <c r="H239" s="289">
        <v>5</v>
      </c>
      <c r="I239" s="289">
        <v>3</v>
      </c>
      <c r="J239" s="289">
        <v>8</v>
      </c>
      <c r="K239" s="289">
        <v>15</v>
      </c>
      <c r="L239" s="289">
        <v>32</v>
      </c>
      <c r="M239" s="289">
        <v>42</v>
      </c>
      <c r="N239" s="289">
        <v>42</v>
      </c>
      <c r="O239" s="289">
        <v>35</v>
      </c>
      <c r="P239" s="289"/>
      <c r="Q239" s="287"/>
      <c r="R239" s="290">
        <f t="shared" si="7"/>
        <v>185</v>
      </c>
      <c r="S239" s="291"/>
    </row>
    <row r="240" spans="1:19" s="61" customFormat="1" ht="33.75">
      <c r="A240" s="249" t="s">
        <v>550</v>
      </c>
      <c r="B240" s="249" t="s">
        <v>551</v>
      </c>
      <c r="C240" s="249" t="s">
        <v>160</v>
      </c>
      <c r="D240" s="250" t="s">
        <v>109</v>
      </c>
      <c r="E240" s="298">
        <v>465</v>
      </c>
      <c r="F240" s="252">
        <v>465</v>
      </c>
      <c r="G240" s="253">
        <v>465</v>
      </c>
      <c r="H240" s="253">
        <v>465</v>
      </c>
      <c r="I240" s="253">
        <v>465</v>
      </c>
      <c r="J240" s="253">
        <v>465</v>
      </c>
      <c r="K240" s="253">
        <v>465</v>
      </c>
      <c r="L240" s="253">
        <v>465</v>
      </c>
      <c r="M240" s="253">
        <v>465</v>
      </c>
      <c r="N240" s="253">
        <v>465</v>
      </c>
      <c r="O240" s="253">
        <v>465</v>
      </c>
      <c r="P240" s="253">
        <v>465</v>
      </c>
      <c r="Q240" s="251">
        <v>465</v>
      </c>
      <c r="R240" s="254">
        <v>465</v>
      </c>
      <c r="S240" s="284"/>
    </row>
    <row r="241" spans="1:19" s="61" customFormat="1" ht="34.5" thickBot="1">
      <c r="A241" s="249" t="s">
        <v>550</v>
      </c>
      <c r="B241" s="249" t="s">
        <v>551</v>
      </c>
      <c r="C241" s="249" t="s">
        <v>306</v>
      </c>
      <c r="D241" s="250" t="s">
        <v>73</v>
      </c>
      <c r="E241" s="251">
        <v>12</v>
      </c>
      <c r="F241" s="252">
        <v>1</v>
      </c>
      <c r="G241" s="253">
        <v>1</v>
      </c>
      <c r="H241" s="253">
        <v>1</v>
      </c>
      <c r="I241" s="253">
        <v>1</v>
      </c>
      <c r="J241" s="253">
        <v>1</v>
      </c>
      <c r="K241" s="253">
        <v>1</v>
      </c>
      <c r="L241" s="253">
        <v>1</v>
      </c>
      <c r="M241" s="253">
        <v>1</v>
      </c>
      <c r="N241" s="253">
        <v>1</v>
      </c>
      <c r="O241" s="253">
        <v>1</v>
      </c>
      <c r="P241" s="253">
        <v>1</v>
      </c>
      <c r="Q241" s="251">
        <v>1</v>
      </c>
      <c r="R241" s="247">
        <f>SUM(F241:Q241)</f>
        <v>12</v>
      </c>
      <c r="S241" s="284"/>
    </row>
    <row r="242" spans="1:19" s="61" customFormat="1" ht="15.75" customHeight="1" thickBot="1">
      <c r="A242" s="412" t="s">
        <v>305</v>
      </c>
      <c r="B242" s="412"/>
      <c r="C242" s="412"/>
      <c r="D242" s="412"/>
      <c r="E242" s="413"/>
      <c r="F242" s="420"/>
      <c r="G242" s="421"/>
      <c r="H242" s="421"/>
      <c r="I242" s="421"/>
      <c r="J242" s="421"/>
      <c r="K242" s="421"/>
      <c r="L242" s="421"/>
      <c r="M242" s="421"/>
      <c r="N242" s="421"/>
      <c r="O242" s="421"/>
      <c r="P242" s="421"/>
      <c r="Q242" s="421"/>
      <c r="R242" s="421"/>
      <c r="S242" s="450"/>
    </row>
    <row r="243" spans="1:19" s="295" customFormat="1" ht="33.75">
      <c r="A243" s="285" t="s">
        <v>550</v>
      </c>
      <c r="B243" s="285" t="s">
        <v>551</v>
      </c>
      <c r="C243" s="285" t="s">
        <v>446</v>
      </c>
      <c r="D243" s="286" t="s">
        <v>447</v>
      </c>
      <c r="E243" s="287">
        <v>15</v>
      </c>
      <c r="F243" s="288"/>
      <c r="G243" s="289"/>
      <c r="H243" s="289"/>
      <c r="I243" s="289"/>
      <c r="J243" s="289"/>
      <c r="K243" s="289"/>
      <c r="L243" s="289"/>
      <c r="M243" s="289"/>
      <c r="N243" s="289"/>
      <c r="O243" s="289"/>
      <c r="P243" s="289"/>
      <c r="Q243" s="287">
        <v>15</v>
      </c>
      <c r="R243" s="290">
        <f>SUM(F243:Q243)</f>
        <v>15</v>
      </c>
      <c r="S243" s="291"/>
    </row>
    <row r="244" spans="1:19" s="295" customFormat="1" ht="33.75">
      <c r="A244" s="285" t="s">
        <v>550</v>
      </c>
      <c r="B244" s="285" t="s">
        <v>551</v>
      </c>
      <c r="C244" s="285" t="s">
        <v>448</v>
      </c>
      <c r="D244" s="286" t="s">
        <v>449</v>
      </c>
      <c r="E244" s="287">
        <v>187</v>
      </c>
      <c r="F244" s="288">
        <v>0</v>
      </c>
      <c r="G244" s="289">
        <v>10</v>
      </c>
      <c r="H244" s="289">
        <v>5</v>
      </c>
      <c r="I244" s="289">
        <v>5</v>
      </c>
      <c r="J244" s="289">
        <v>10</v>
      </c>
      <c r="K244" s="289">
        <v>15</v>
      </c>
      <c r="L244" s="289">
        <v>5</v>
      </c>
      <c r="M244" s="289">
        <v>39</v>
      </c>
      <c r="N244" s="289">
        <v>20</v>
      </c>
      <c r="O244" s="289">
        <v>19</v>
      </c>
      <c r="P244" s="289">
        <v>25</v>
      </c>
      <c r="Q244" s="287">
        <v>34</v>
      </c>
      <c r="R244" s="290">
        <f>SUM(F244:Q244)</f>
        <v>187</v>
      </c>
      <c r="S244" s="291"/>
    </row>
    <row r="245" spans="1:19" s="295" customFormat="1" ht="33.75">
      <c r="A245" s="285" t="s">
        <v>550</v>
      </c>
      <c r="B245" s="285" t="s">
        <v>551</v>
      </c>
      <c r="C245" s="285" t="s">
        <v>450</v>
      </c>
      <c r="D245" s="286" t="s">
        <v>349</v>
      </c>
      <c r="E245" s="287">
        <v>38</v>
      </c>
      <c r="F245" s="288"/>
      <c r="G245" s="289"/>
      <c r="H245" s="289"/>
      <c r="I245" s="289"/>
      <c r="J245" s="289"/>
      <c r="K245" s="289"/>
      <c r="L245" s="289">
        <v>20</v>
      </c>
      <c r="M245" s="289"/>
      <c r="N245" s="289"/>
      <c r="O245" s="289"/>
      <c r="P245" s="289"/>
      <c r="Q245" s="287">
        <v>18</v>
      </c>
      <c r="R245" s="290">
        <f>SUM(F245:Q245)</f>
        <v>38</v>
      </c>
      <c r="S245" s="291"/>
    </row>
    <row r="246" spans="1:19" s="295" customFormat="1" ht="33.75">
      <c r="A246" s="285" t="s">
        <v>550</v>
      </c>
      <c r="B246" s="285" t="s">
        <v>551</v>
      </c>
      <c r="C246" s="285" t="s">
        <v>188</v>
      </c>
      <c r="D246" s="286" t="s">
        <v>343</v>
      </c>
      <c r="E246" s="287">
        <v>4</v>
      </c>
      <c r="F246" s="288">
        <v>0</v>
      </c>
      <c r="G246" s="289">
        <v>0</v>
      </c>
      <c r="H246" s="289">
        <v>0</v>
      </c>
      <c r="I246" s="289">
        <v>0</v>
      </c>
      <c r="J246" s="289">
        <v>0</v>
      </c>
      <c r="K246" s="289">
        <v>0</v>
      </c>
      <c r="L246" s="289">
        <v>2</v>
      </c>
      <c r="M246" s="289">
        <v>0</v>
      </c>
      <c r="N246" s="289">
        <v>0</v>
      </c>
      <c r="O246" s="289">
        <v>0</v>
      </c>
      <c r="P246" s="289">
        <v>0</v>
      </c>
      <c r="Q246" s="287">
        <v>2</v>
      </c>
      <c r="R246" s="290">
        <f>SUM(F246:Q246)</f>
        <v>4</v>
      </c>
      <c r="S246" s="291"/>
    </row>
    <row r="247" spans="1:19" s="61" customFormat="1" ht="34.5" thickBot="1">
      <c r="A247" s="249" t="s">
        <v>550</v>
      </c>
      <c r="B247" s="249" t="s">
        <v>551</v>
      </c>
      <c r="C247" s="249" t="s">
        <v>306</v>
      </c>
      <c r="D247" s="250" t="s">
        <v>73</v>
      </c>
      <c r="E247" s="251">
        <v>12</v>
      </c>
      <c r="F247" s="252">
        <v>1</v>
      </c>
      <c r="G247" s="253">
        <v>1</v>
      </c>
      <c r="H247" s="253">
        <v>1</v>
      </c>
      <c r="I247" s="253">
        <v>1</v>
      </c>
      <c r="J247" s="253">
        <v>1</v>
      </c>
      <c r="K247" s="253">
        <v>1</v>
      </c>
      <c r="L247" s="253">
        <v>1</v>
      </c>
      <c r="M247" s="253">
        <v>1</v>
      </c>
      <c r="N247" s="253">
        <v>1</v>
      </c>
      <c r="O247" s="253">
        <v>1</v>
      </c>
      <c r="P247" s="253">
        <v>1</v>
      </c>
      <c r="Q247" s="251">
        <v>1</v>
      </c>
      <c r="R247" s="190">
        <f>SUM(F247:Q247)</f>
        <v>12</v>
      </c>
      <c r="S247" s="284"/>
    </row>
    <row r="248" spans="1:19" s="61" customFormat="1" ht="15.75">
      <c r="A248" s="181"/>
      <c r="B248" s="181"/>
      <c r="C248" s="181"/>
      <c r="D248" s="85"/>
      <c r="E248" s="85"/>
      <c r="F248" s="92"/>
      <c r="G248" s="85"/>
      <c r="H248" s="85"/>
      <c r="I248" s="85"/>
      <c r="J248" s="85"/>
      <c r="K248" s="85"/>
      <c r="L248" s="85"/>
      <c r="M248" s="85"/>
      <c r="N248" s="85"/>
      <c r="O248" s="85"/>
      <c r="P248" s="85"/>
      <c r="Q248" s="85"/>
      <c r="R248" s="85"/>
      <c r="S248" s="85"/>
    </row>
    <row r="249" spans="1:19" s="24" customFormat="1" ht="16.5" customHeight="1" thickBot="1">
      <c r="A249" s="448" t="s">
        <v>146</v>
      </c>
      <c r="B249" s="448"/>
      <c r="C249" s="448"/>
      <c r="D249" s="448"/>
      <c r="E249" s="448"/>
      <c r="F249" s="448"/>
      <c r="G249" s="448"/>
      <c r="H249" s="448"/>
      <c r="I249" s="448"/>
      <c r="J249" s="448"/>
      <c r="K249" s="448"/>
      <c r="L249" s="448"/>
      <c r="M249" s="448"/>
      <c r="N249" s="448"/>
      <c r="O249" s="448"/>
      <c r="P249" s="448"/>
      <c r="Q249" s="448"/>
      <c r="R249" s="448"/>
      <c r="S249" s="449"/>
    </row>
    <row r="250" spans="1:19" ht="78.75">
      <c r="A250" s="145" t="s">
        <v>552</v>
      </c>
      <c r="B250" s="145" t="s">
        <v>553</v>
      </c>
      <c r="C250" s="145" t="s">
        <v>588</v>
      </c>
      <c r="D250" s="108" t="s">
        <v>837</v>
      </c>
      <c r="E250" s="146">
        <v>5</v>
      </c>
      <c r="F250" s="103"/>
      <c r="G250" s="94"/>
      <c r="H250" s="94"/>
      <c r="I250" s="94"/>
      <c r="J250" s="94"/>
      <c r="K250" s="94"/>
      <c r="L250" s="94"/>
      <c r="M250" s="94"/>
      <c r="N250" s="94"/>
      <c r="O250" s="94"/>
      <c r="P250" s="94">
        <v>2</v>
      </c>
      <c r="Q250" s="132">
        <v>3</v>
      </c>
      <c r="R250" s="110">
        <f aca="true" t="shared" si="8" ref="R250:R258">SUM(F250:Q250)</f>
        <v>5</v>
      </c>
      <c r="S250" s="133"/>
    </row>
    <row r="251" spans="1:19" ht="45">
      <c r="A251" s="147" t="s">
        <v>552</v>
      </c>
      <c r="B251" s="147" t="s">
        <v>553</v>
      </c>
      <c r="C251" s="147" t="s">
        <v>593</v>
      </c>
      <c r="D251" s="115" t="s">
        <v>830</v>
      </c>
      <c r="E251" s="148">
        <v>10</v>
      </c>
      <c r="F251" s="100"/>
      <c r="G251" s="96"/>
      <c r="H251" s="96">
        <v>2</v>
      </c>
      <c r="I251" s="96"/>
      <c r="J251" s="96">
        <v>2</v>
      </c>
      <c r="K251" s="96"/>
      <c r="L251" s="96">
        <v>2</v>
      </c>
      <c r="M251" s="96"/>
      <c r="N251" s="96">
        <v>2</v>
      </c>
      <c r="O251" s="96"/>
      <c r="P251" s="96">
        <v>2</v>
      </c>
      <c r="Q251" s="135"/>
      <c r="R251" s="117">
        <f t="shared" si="8"/>
        <v>10</v>
      </c>
      <c r="S251" s="136"/>
    </row>
    <row r="252" spans="1:19" ht="45">
      <c r="A252" s="147" t="s">
        <v>552</v>
      </c>
      <c r="B252" s="147" t="s">
        <v>553</v>
      </c>
      <c r="C252" s="147" t="s">
        <v>831</v>
      </c>
      <c r="D252" s="115" t="s">
        <v>830</v>
      </c>
      <c r="E252" s="148">
        <v>22</v>
      </c>
      <c r="F252" s="100"/>
      <c r="G252" s="96">
        <v>2</v>
      </c>
      <c r="H252" s="96">
        <v>2</v>
      </c>
      <c r="I252" s="96">
        <v>2</v>
      </c>
      <c r="J252" s="96">
        <v>2</v>
      </c>
      <c r="K252" s="96">
        <v>2</v>
      </c>
      <c r="L252" s="96">
        <v>2</v>
      </c>
      <c r="M252" s="96">
        <v>2</v>
      </c>
      <c r="N252" s="96">
        <v>2</v>
      </c>
      <c r="O252" s="96">
        <v>2</v>
      </c>
      <c r="P252" s="96">
        <v>2</v>
      </c>
      <c r="Q252" s="135">
        <v>2</v>
      </c>
      <c r="R252" s="117">
        <f t="shared" si="8"/>
        <v>22</v>
      </c>
      <c r="S252" s="136"/>
    </row>
    <row r="253" spans="1:19" ht="45">
      <c r="A253" s="147" t="s">
        <v>552</v>
      </c>
      <c r="B253" s="147" t="s">
        <v>553</v>
      </c>
      <c r="C253" s="147" t="s">
        <v>597</v>
      </c>
      <c r="D253" s="115" t="s">
        <v>830</v>
      </c>
      <c r="E253" s="148">
        <v>34</v>
      </c>
      <c r="F253" s="100">
        <v>1</v>
      </c>
      <c r="G253" s="96">
        <v>3</v>
      </c>
      <c r="H253" s="96">
        <v>3</v>
      </c>
      <c r="I253" s="96">
        <v>3</v>
      </c>
      <c r="J253" s="96">
        <v>3</v>
      </c>
      <c r="K253" s="96">
        <v>3</v>
      </c>
      <c r="L253" s="96">
        <v>3</v>
      </c>
      <c r="M253" s="96">
        <v>3</v>
      </c>
      <c r="N253" s="96">
        <v>3</v>
      </c>
      <c r="O253" s="96">
        <v>3</v>
      </c>
      <c r="P253" s="96">
        <v>3</v>
      </c>
      <c r="Q253" s="135">
        <v>3</v>
      </c>
      <c r="R253" s="117">
        <f t="shared" si="8"/>
        <v>34</v>
      </c>
      <c r="S253" s="136"/>
    </row>
    <row r="254" spans="1:19" ht="45">
      <c r="A254" s="147" t="s">
        <v>552</v>
      </c>
      <c r="B254" s="147" t="s">
        <v>553</v>
      </c>
      <c r="C254" s="147" t="s">
        <v>599</v>
      </c>
      <c r="D254" s="115" t="s">
        <v>832</v>
      </c>
      <c r="E254" s="148">
        <v>1</v>
      </c>
      <c r="F254" s="100">
        <v>1</v>
      </c>
      <c r="G254" s="96"/>
      <c r="H254" s="96"/>
      <c r="I254" s="96"/>
      <c r="J254" s="96"/>
      <c r="K254" s="96"/>
      <c r="L254" s="96"/>
      <c r="M254" s="96"/>
      <c r="N254" s="96"/>
      <c r="O254" s="96"/>
      <c r="P254" s="96"/>
      <c r="Q254" s="135"/>
      <c r="R254" s="117">
        <f t="shared" si="8"/>
        <v>1</v>
      </c>
      <c r="S254" s="136"/>
    </row>
    <row r="255" spans="1:19" ht="56.25">
      <c r="A255" s="147" t="s">
        <v>552</v>
      </c>
      <c r="B255" s="147" t="s">
        <v>553</v>
      </c>
      <c r="C255" s="147" t="s">
        <v>600</v>
      </c>
      <c r="D255" s="115" t="s">
        <v>833</v>
      </c>
      <c r="E255" s="148">
        <v>3</v>
      </c>
      <c r="F255" s="100">
        <v>0</v>
      </c>
      <c r="G255" s="96">
        <v>1</v>
      </c>
      <c r="H255" s="96">
        <v>2</v>
      </c>
      <c r="I255" s="96"/>
      <c r="J255" s="96"/>
      <c r="K255" s="96"/>
      <c r="L255" s="96"/>
      <c r="M255" s="96"/>
      <c r="N255" s="96"/>
      <c r="O255" s="96"/>
      <c r="P255" s="96"/>
      <c r="Q255" s="135"/>
      <c r="R255" s="117">
        <f t="shared" si="8"/>
        <v>3</v>
      </c>
      <c r="S255" s="136"/>
    </row>
    <row r="256" spans="1:19" ht="45">
      <c r="A256" s="147" t="s">
        <v>552</v>
      </c>
      <c r="B256" s="147" t="s">
        <v>553</v>
      </c>
      <c r="C256" s="147" t="s">
        <v>601</v>
      </c>
      <c r="D256" s="115" t="s">
        <v>834</v>
      </c>
      <c r="E256" s="148">
        <v>2</v>
      </c>
      <c r="F256" s="100"/>
      <c r="G256" s="96"/>
      <c r="H256" s="96"/>
      <c r="I256" s="96"/>
      <c r="J256" s="96"/>
      <c r="K256" s="96"/>
      <c r="L256" s="96"/>
      <c r="M256" s="96"/>
      <c r="N256" s="96"/>
      <c r="O256" s="96">
        <v>1</v>
      </c>
      <c r="P256" s="96">
        <v>1</v>
      </c>
      <c r="Q256" s="135"/>
      <c r="R256" s="117">
        <f t="shared" si="8"/>
        <v>2</v>
      </c>
      <c r="S256" s="136"/>
    </row>
    <row r="257" spans="1:19" ht="45">
      <c r="A257" s="147" t="s">
        <v>552</v>
      </c>
      <c r="B257" s="147" t="s">
        <v>553</v>
      </c>
      <c r="C257" s="147" t="s">
        <v>835</v>
      </c>
      <c r="D257" s="115" t="s">
        <v>830</v>
      </c>
      <c r="E257" s="148">
        <v>24</v>
      </c>
      <c r="F257" s="100">
        <v>2</v>
      </c>
      <c r="G257" s="96">
        <v>2</v>
      </c>
      <c r="H257" s="96">
        <v>2</v>
      </c>
      <c r="I257" s="96">
        <v>2</v>
      </c>
      <c r="J257" s="96">
        <v>2</v>
      </c>
      <c r="K257" s="96">
        <v>2</v>
      </c>
      <c r="L257" s="96">
        <v>2</v>
      </c>
      <c r="M257" s="96">
        <v>2</v>
      </c>
      <c r="N257" s="96">
        <v>2</v>
      </c>
      <c r="O257" s="96">
        <v>2</v>
      </c>
      <c r="P257" s="96">
        <v>2</v>
      </c>
      <c r="Q257" s="135">
        <v>2</v>
      </c>
      <c r="R257" s="117">
        <f t="shared" si="8"/>
        <v>24</v>
      </c>
      <c r="S257" s="136"/>
    </row>
    <row r="258" spans="1:19" ht="56.25">
      <c r="A258" s="147" t="s">
        <v>552</v>
      </c>
      <c r="B258" s="147" t="s">
        <v>553</v>
      </c>
      <c r="C258" s="147" t="s">
        <v>836</v>
      </c>
      <c r="D258" s="115" t="s">
        <v>832</v>
      </c>
      <c r="E258" s="148">
        <v>1</v>
      </c>
      <c r="F258" s="100"/>
      <c r="G258" s="96"/>
      <c r="H258" s="96"/>
      <c r="I258" s="96"/>
      <c r="J258" s="96"/>
      <c r="K258" s="96"/>
      <c r="L258" s="96">
        <v>1</v>
      </c>
      <c r="M258" s="96"/>
      <c r="N258" s="96"/>
      <c r="O258" s="96"/>
      <c r="P258" s="96"/>
      <c r="Q258" s="135"/>
      <c r="R258" s="117">
        <f t="shared" si="8"/>
        <v>1</v>
      </c>
      <c r="S258" s="136"/>
    </row>
    <row r="259" spans="1:19" ht="11.25">
      <c r="A259" s="383"/>
      <c r="B259" s="383"/>
      <c r="C259" s="383"/>
      <c r="D259" s="384"/>
      <c r="E259" s="385"/>
      <c r="F259" s="85"/>
      <c r="G259" s="85"/>
      <c r="H259" s="85"/>
      <c r="I259" s="85"/>
      <c r="J259" s="85"/>
      <c r="K259" s="85"/>
      <c r="L259" s="85"/>
      <c r="M259" s="85"/>
      <c r="N259" s="85"/>
      <c r="O259" s="85"/>
      <c r="P259" s="85"/>
      <c r="Q259" s="85"/>
      <c r="R259" s="384"/>
      <c r="S259" s="386"/>
    </row>
    <row r="260" spans="1:19" ht="15.75" customHeight="1" thickBot="1">
      <c r="A260" s="448" t="s">
        <v>148</v>
      </c>
      <c r="B260" s="448"/>
      <c r="C260" s="448"/>
      <c r="D260" s="448"/>
      <c r="E260" s="448"/>
      <c r="F260" s="448"/>
      <c r="G260" s="448"/>
      <c r="H260" s="448"/>
      <c r="I260" s="448"/>
      <c r="J260" s="448"/>
      <c r="K260" s="448"/>
      <c r="L260" s="448"/>
      <c r="M260" s="448"/>
      <c r="N260" s="448"/>
      <c r="O260" s="448"/>
      <c r="P260" s="448"/>
      <c r="Q260" s="448"/>
      <c r="R260" s="448"/>
      <c r="S260" s="449"/>
    </row>
    <row r="261" spans="1:19" ht="15" customHeight="1">
      <c r="A261" s="456" t="s">
        <v>738</v>
      </c>
      <c r="B261" s="457"/>
      <c r="C261" s="104"/>
      <c r="D261" s="150"/>
      <c r="E261" s="132"/>
      <c r="F261" s="103"/>
      <c r="G261" s="94"/>
      <c r="H261" s="94"/>
      <c r="I261" s="94"/>
      <c r="J261" s="94"/>
      <c r="K261" s="94"/>
      <c r="L261" s="94"/>
      <c r="M261" s="94"/>
      <c r="N261" s="94"/>
      <c r="O261" s="94"/>
      <c r="P261" s="94"/>
      <c r="Q261" s="132"/>
      <c r="R261" s="110"/>
      <c r="S261" s="133"/>
    </row>
    <row r="262" spans="1:19" ht="180">
      <c r="A262" s="111" t="s">
        <v>550</v>
      </c>
      <c r="B262" s="111" t="s">
        <v>688</v>
      </c>
      <c r="C262" s="111" t="s">
        <v>739</v>
      </c>
      <c r="D262" s="151" t="s">
        <v>745</v>
      </c>
      <c r="E262" s="175">
        <v>1</v>
      </c>
      <c r="F262" s="235">
        <v>1</v>
      </c>
      <c r="G262" s="180">
        <v>1</v>
      </c>
      <c r="H262" s="180">
        <v>1</v>
      </c>
      <c r="I262" s="180">
        <v>1</v>
      </c>
      <c r="J262" s="180">
        <v>1</v>
      </c>
      <c r="K262" s="180">
        <v>1</v>
      </c>
      <c r="L262" s="180">
        <v>1</v>
      </c>
      <c r="M262" s="180">
        <v>1</v>
      </c>
      <c r="N262" s="180">
        <v>1</v>
      </c>
      <c r="O262" s="180">
        <v>1</v>
      </c>
      <c r="P262" s="180">
        <v>1</v>
      </c>
      <c r="Q262" s="175">
        <v>1</v>
      </c>
      <c r="R262" s="236">
        <v>1</v>
      </c>
      <c r="S262" s="136"/>
    </row>
    <row r="263" spans="1:19" ht="45">
      <c r="A263" s="111" t="s">
        <v>550</v>
      </c>
      <c r="B263" s="111" t="s">
        <v>688</v>
      </c>
      <c r="C263" s="111" t="s">
        <v>740</v>
      </c>
      <c r="D263" s="151" t="s">
        <v>746</v>
      </c>
      <c r="E263" s="175">
        <v>1</v>
      </c>
      <c r="F263" s="175">
        <v>1</v>
      </c>
      <c r="G263" s="175">
        <v>1</v>
      </c>
      <c r="H263" s="175">
        <v>1</v>
      </c>
      <c r="I263" s="175">
        <v>1</v>
      </c>
      <c r="J263" s="175">
        <v>1</v>
      </c>
      <c r="K263" s="175">
        <v>1</v>
      </c>
      <c r="L263" s="175">
        <v>1</v>
      </c>
      <c r="M263" s="175">
        <v>1</v>
      </c>
      <c r="N263" s="175">
        <v>1</v>
      </c>
      <c r="O263" s="175">
        <v>1</v>
      </c>
      <c r="P263" s="175">
        <v>1</v>
      </c>
      <c r="Q263" s="175">
        <v>1</v>
      </c>
      <c r="R263" s="175">
        <v>1</v>
      </c>
      <c r="S263" s="136"/>
    </row>
    <row r="264" spans="1:19" ht="33.75">
      <c r="A264" s="111" t="s">
        <v>550</v>
      </c>
      <c r="B264" s="111" t="s">
        <v>688</v>
      </c>
      <c r="C264" s="111" t="s">
        <v>741</v>
      </c>
      <c r="D264" s="151" t="s">
        <v>80</v>
      </c>
      <c r="E264" s="135">
        <v>1</v>
      </c>
      <c r="F264" s="100"/>
      <c r="G264" s="96"/>
      <c r="H264" s="96"/>
      <c r="I264" s="96"/>
      <c r="J264" s="96"/>
      <c r="K264" s="96">
        <v>1</v>
      </c>
      <c r="L264" s="96"/>
      <c r="M264" s="96"/>
      <c r="N264" s="96"/>
      <c r="O264" s="96"/>
      <c r="P264" s="96"/>
      <c r="Q264" s="135"/>
      <c r="R264" s="117"/>
      <c r="S264" s="136"/>
    </row>
    <row r="265" spans="1:19" ht="33.75">
      <c r="A265" s="111" t="s">
        <v>550</v>
      </c>
      <c r="B265" s="111" t="s">
        <v>688</v>
      </c>
      <c r="C265" s="111" t="s">
        <v>742</v>
      </c>
      <c r="D265" s="151" t="s">
        <v>80</v>
      </c>
      <c r="E265" s="135">
        <v>1</v>
      </c>
      <c r="F265" s="100"/>
      <c r="G265" s="96"/>
      <c r="H265" s="96"/>
      <c r="I265" s="96"/>
      <c r="J265" s="96"/>
      <c r="K265" s="96">
        <v>1</v>
      </c>
      <c r="L265" s="96"/>
      <c r="M265" s="96"/>
      <c r="N265" s="96"/>
      <c r="O265" s="96"/>
      <c r="P265" s="96"/>
      <c r="Q265" s="135"/>
      <c r="R265" s="117"/>
      <c r="S265" s="136"/>
    </row>
    <row r="266" spans="1:19" ht="33.75">
      <c r="A266" s="111" t="s">
        <v>550</v>
      </c>
      <c r="B266" s="111" t="s">
        <v>688</v>
      </c>
      <c r="C266" s="111" t="s">
        <v>743</v>
      </c>
      <c r="D266" s="151" t="s">
        <v>747</v>
      </c>
      <c r="E266" s="135">
        <v>24</v>
      </c>
      <c r="F266" s="100">
        <v>2</v>
      </c>
      <c r="G266" s="96">
        <v>2</v>
      </c>
      <c r="H266" s="96">
        <v>2</v>
      </c>
      <c r="I266" s="96">
        <v>2</v>
      </c>
      <c r="J266" s="96">
        <v>2</v>
      </c>
      <c r="K266" s="96">
        <v>2</v>
      </c>
      <c r="L266" s="96">
        <v>2</v>
      </c>
      <c r="M266" s="96">
        <v>2</v>
      </c>
      <c r="N266" s="96">
        <v>2</v>
      </c>
      <c r="O266" s="96">
        <v>2</v>
      </c>
      <c r="P266" s="96">
        <v>2</v>
      </c>
      <c r="Q266" s="135">
        <v>2</v>
      </c>
      <c r="R266" s="117"/>
      <c r="S266" s="136"/>
    </row>
    <row r="267" spans="1:19" ht="34.5" thickBot="1">
      <c r="A267" s="111" t="s">
        <v>550</v>
      </c>
      <c r="B267" s="111" t="s">
        <v>688</v>
      </c>
      <c r="C267" s="111" t="s">
        <v>744</v>
      </c>
      <c r="D267" s="151" t="s">
        <v>747</v>
      </c>
      <c r="E267" s="135">
        <v>648</v>
      </c>
      <c r="F267" s="100">
        <v>54</v>
      </c>
      <c r="G267" s="96">
        <v>54</v>
      </c>
      <c r="H267" s="96">
        <v>54</v>
      </c>
      <c r="I267" s="96">
        <v>54</v>
      </c>
      <c r="J267" s="96">
        <v>54</v>
      </c>
      <c r="K267" s="96">
        <v>54</v>
      </c>
      <c r="L267" s="96">
        <v>54</v>
      </c>
      <c r="M267" s="96">
        <v>54</v>
      </c>
      <c r="N267" s="96">
        <v>54</v>
      </c>
      <c r="O267" s="96">
        <v>54</v>
      </c>
      <c r="P267" s="96">
        <v>54</v>
      </c>
      <c r="Q267" s="135">
        <v>54</v>
      </c>
      <c r="R267" s="117"/>
      <c r="S267" s="136"/>
    </row>
    <row r="268" spans="1:19" ht="11.25">
      <c r="A268" s="456" t="s">
        <v>748</v>
      </c>
      <c r="B268" s="457"/>
      <c r="C268" s="111"/>
      <c r="D268" s="151"/>
      <c r="E268" s="135"/>
      <c r="F268" s="100"/>
      <c r="G268" s="96"/>
      <c r="H268" s="96"/>
      <c r="I268" s="96"/>
      <c r="J268" s="96"/>
      <c r="K268" s="96"/>
      <c r="L268" s="96"/>
      <c r="M268" s="96"/>
      <c r="N268" s="96"/>
      <c r="O268" s="96"/>
      <c r="P268" s="96"/>
      <c r="Q268" s="135"/>
      <c r="R268" s="117"/>
      <c r="S268" s="136"/>
    </row>
    <row r="269" spans="1:19" ht="101.25">
      <c r="A269" s="237" t="s">
        <v>749</v>
      </c>
      <c r="B269" s="237" t="s">
        <v>750</v>
      </c>
      <c r="C269" s="237" t="s">
        <v>751</v>
      </c>
      <c r="D269" s="238" t="s">
        <v>762</v>
      </c>
      <c r="E269" s="372">
        <v>1</v>
      </c>
      <c r="F269" s="373">
        <v>1</v>
      </c>
      <c r="G269" s="374">
        <v>1</v>
      </c>
      <c r="H269" s="374">
        <v>1</v>
      </c>
      <c r="I269" s="374">
        <v>1</v>
      </c>
      <c r="J269" s="374">
        <v>1</v>
      </c>
      <c r="K269" s="374">
        <v>1</v>
      </c>
      <c r="L269" s="374">
        <v>1</v>
      </c>
      <c r="M269" s="374">
        <v>1</v>
      </c>
      <c r="N269" s="374">
        <v>1</v>
      </c>
      <c r="O269" s="374">
        <v>1</v>
      </c>
      <c r="P269" s="374">
        <v>1</v>
      </c>
      <c r="Q269" s="372">
        <v>1</v>
      </c>
      <c r="R269" s="375">
        <v>1</v>
      </c>
      <c r="S269" s="239"/>
    </row>
    <row r="270" spans="1:19" ht="33.75">
      <c r="A270" s="237" t="s">
        <v>749</v>
      </c>
      <c r="B270" s="237" t="s">
        <v>750</v>
      </c>
      <c r="C270" s="237" t="s">
        <v>752</v>
      </c>
      <c r="D270" s="238" t="s">
        <v>762</v>
      </c>
      <c r="E270" s="372">
        <v>1</v>
      </c>
      <c r="F270" s="373">
        <v>1</v>
      </c>
      <c r="G270" s="374">
        <v>1</v>
      </c>
      <c r="H270" s="374">
        <v>1</v>
      </c>
      <c r="I270" s="374">
        <v>1</v>
      </c>
      <c r="J270" s="374">
        <v>1</v>
      </c>
      <c r="K270" s="374">
        <v>1</v>
      </c>
      <c r="L270" s="374">
        <v>1</v>
      </c>
      <c r="M270" s="374">
        <v>1</v>
      </c>
      <c r="N270" s="374">
        <v>1</v>
      </c>
      <c r="O270" s="374">
        <v>1</v>
      </c>
      <c r="P270" s="374">
        <v>1</v>
      </c>
      <c r="Q270" s="372">
        <v>1</v>
      </c>
      <c r="R270" s="375">
        <v>1</v>
      </c>
      <c r="S270" s="239"/>
    </row>
    <row r="271" spans="1:19" ht="56.25">
      <c r="A271" s="237" t="s">
        <v>749</v>
      </c>
      <c r="B271" s="237" t="s">
        <v>750</v>
      </c>
      <c r="C271" s="237" t="s">
        <v>753</v>
      </c>
      <c r="D271" s="238" t="s">
        <v>763</v>
      </c>
      <c r="E271" s="227">
        <v>4</v>
      </c>
      <c r="F271" s="225"/>
      <c r="G271" s="226"/>
      <c r="H271" s="226">
        <v>1</v>
      </c>
      <c r="I271" s="226"/>
      <c r="J271" s="226"/>
      <c r="K271" s="226">
        <v>1</v>
      </c>
      <c r="L271" s="226"/>
      <c r="M271" s="226"/>
      <c r="N271" s="226">
        <v>1</v>
      </c>
      <c r="O271" s="226"/>
      <c r="P271" s="226"/>
      <c r="Q271" s="227">
        <v>1</v>
      </c>
      <c r="R271" s="228">
        <f>SUM(F271:Q271)</f>
        <v>4</v>
      </c>
      <c r="S271" s="239"/>
    </row>
    <row r="272" spans="1:19" ht="45">
      <c r="A272" s="237" t="s">
        <v>749</v>
      </c>
      <c r="B272" s="237" t="s">
        <v>750</v>
      </c>
      <c r="C272" s="237" t="s">
        <v>754</v>
      </c>
      <c r="D272" s="238" t="s">
        <v>762</v>
      </c>
      <c r="E272" s="372">
        <v>1</v>
      </c>
      <c r="F272" s="373">
        <v>1</v>
      </c>
      <c r="G272" s="374">
        <v>1</v>
      </c>
      <c r="H272" s="374">
        <v>1</v>
      </c>
      <c r="I272" s="374">
        <v>1</v>
      </c>
      <c r="J272" s="374">
        <v>1</v>
      </c>
      <c r="K272" s="374">
        <v>1</v>
      </c>
      <c r="L272" s="374">
        <v>1</v>
      </c>
      <c r="M272" s="374">
        <v>1</v>
      </c>
      <c r="N272" s="374">
        <v>1</v>
      </c>
      <c r="O272" s="374">
        <v>1</v>
      </c>
      <c r="P272" s="374">
        <v>1</v>
      </c>
      <c r="Q272" s="372">
        <v>1</v>
      </c>
      <c r="R272" s="375">
        <v>1</v>
      </c>
      <c r="S272" s="239"/>
    </row>
    <row r="273" spans="1:19" ht="33.75">
      <c r="A273" s="237" t="s">
        <v>749</v>
      </c>
      <c r="B273" s="237" t="s">
        <v>750</v>
      </c>
      <c r="C273" s="237" t="s">
        <v>755</v>
      </c>
      <c r="D273" s="238" t="s">
        <v>717</v>
      </c>
      <c r="E273" s="227">
        <v>24</v>
      </c>
      <c r="F273" s="225">
        <v>2</v>
      </c>
      <c r="G273" s="226">
        <v>2</v>
      </c>
      <c r="H273" s="226">
        <v>2</v>
      </c>
      <c r="I273" s="226">
        <v>2</v>
      </c>
      <c r="J273" s="226">
        <v>2</v>
      </c>
      <c r="K273" s="226">
        <v>2</v>
      </c>
      <c r="L273" s="226">
        <v>2</v>
      </c>
      <c r="M273" s="226">
        <v>2</v>
      </c>
      <c r="N273" s="226">
        <v>2</v>
      </c>
      <c r="O273" s="226">
        <v>2</v>
      </c>
      <c r="P273" s="226">
        <v>2</v>
      </c>
      <c r="Q273" s="227">
        <v>2</v>
      </c>
      <c r="R273" s="228">
        <f>SUM(F273:Q273)</f>
        <v>24</v>
      </c>
      <c r="S273" s="239"/>
    </row>
    <row r="274" spans="1:19" ht="45">
      <c r="A274" s="237" t="s">
        <v>749</v>
      </c>
      <c r="B274" s="237" t="s">
        <v>750</v>
      </c>
      <c r="C274" s="237" t="s">
        <v>756</v>
      </c>
      <c r="D274" s="238" t="s">
        <v>762</v>
      </c>
      <c r="E274" s="372">
        <v>1</v>
      </c>
      <c r="F274" s="373">
        <v>1</v>
      </c>
      <c r="G274" s="374">
        <v>1</v>
      </c>
      <c r="H274" s="374">
        <v>1</v>
      </c>
      <c r="I274" s="374">
        <v>1</v>
      </c>
      <c r="J274" s="374">
        <v>1</v>
      </c>
      <c r="K274" s="374">
        <v>1</v>
      </c>
      <c r="L274" s="374">
        <v>1</v>
      </c>
      <c r="M274" s="374">
        <v>1</v>
      </c>
      <c r="N274" s="374">
        <v>1</v>
      </c>
      <c r="O274" s="374">
        <v>1</v>
      </c>
      <c r="P274" s="374">
        <v>1</v>
      </c>
      <c r="Q274" s="372">
        <v>1</v>
      </c>
      <c r="R274" s="375">
        <v>1</v>
      </c>
      <c r="S274" s="239"/>
    </row>
    <row r="275" spans="1:19" ht="67.5">
      <c r="A275" s="237" t="s">
        <v>749</v>
      </c>
      <c r="B275" s="237" t="s">
        <v>750</v>
      </c>
      <c r="C275" s="237" t="s">
        <v>757</v>
      </c>
      <c r="D275" s="238" t="s">
        <v>530</v>
      </c>
      <c r="E275" s="227">
        <v>4</v>
      </c>
      <c r="F275" s="225"/>
      <c r="G275" s="226"/>
      <c r="H275" s="226">
        <v>1</v>
      </c>
      <c r="I275" s="226"/>
      <c r="J275" s="226"/>
      <c r="K275" s="226">
        <v>1</v>
      </c>
      <c r="L275" s="226"/>
      <c r="M275" s="226"/>
      <c r="N275" s="226">
        <v>1</v>
      </c>
      <c r="O275" s="226"/>
      <c r="P275" s="226"/>
      <c r="Q275" s="227">
        <v>1</v>
      </c>
      <c r="R275" s="228">
        <f>SUM(F275:Q275)</f>
        <v>4</v>
      </c>
      <c r="S275" s="239"/>
    </row>
    <row r="276" spans="1:19" ht="56.25">
      <c r="A276" s="237" t="s">
        <v>749</v>
      </c>
      <c r="B276" s="237" t="s">
        <v>750</v>
      </c>
      <c r="C276" s="237" t="s">
        <v>758</v>
      </c>
      <c r="D276" s="238" t="s">
        <v>764</v>
      </c>
      <c r="E276" s="227">
        <v>2</v>
      </c>
      <c r="F276" s="225"/>
      <c r="G276" s="226"/>
      <c r="H276" s="226"/>
      <c r="I276" s="226"/>
      <c r="J276" s="226"/>
      <c r="K276" s="226">
        <v>1</v>
      </c>
      <c r="L276" s="226"/>
      <c r="M276" s="226"/>
      <c r="N276" s="226"/>
      <c r="O276" s="226"/>
      <c r="P276" s="226"/>
      <c r="Q276" s="227">
        <v>1</v>
      </c>
      <c r="R276" s="228">
        <f>SUM(F276:Q276)</f>
        <v>2</v>
      </c>
      <c r="S276" s="239"/>
    </row>
    <row r="277" spans="1:19" ht="33.75">
      <c r="A277" s="237" t="s">
        <v>749</v>
      </c>
      <c r="B277" s="237" t="s">
        <v>750</v>
      </c>
      <c r="C277" s="237" t="s">
        <v>759</v>
      </c>
      <c r="D277" s="238" t="s">
        <v>717</v>
      </c>
      <c r="E277" s="227">
        <v>4</v>
      </c>
      <c r="F277" s="225"/>
      <c r="G277" s="226"/>
      <c r="H277" s="226">
        <v>1</v>
      </c>
      <c r="I277" s="226"/>
      <c r="J277" s="226"/>
      <c r="K277" s="226">
        <v>1</v>
      </c>
      <c r="L277" s="226"/>
      <c r="M277" s="226"/>
      <c r="N277" s="226">
        <v>1</v>
      </c>
      <c r="O277" s="226"/>
      <c r="P277" s="226"/>
      <c r="Q277" s="227">
        <v>1</v>
      </c>
      <c r="R277" s="228">
        <f>SUM(F277:Q277)</f>
        <v>4</v>
      </c>
      <c r="S277" s="239"/>
    </row>
    <row r="278" spans="1:19" ht="33.75">
      <c r="A278" s="237" t="s">
        <v>749</v>
      </c>
      <c r="B278" s="237" t="s">
        <v>750</v>
      </c>
      <c r="C278" s="237" t="s">
        <v>760</v>
      </c>
      <c r="D278" s="238" t="s">
        <v>717</v>
      </c>
      <c r="E278" s="227">
        <v>4</v>
      </c>
      <c r="F278" s="225"/>
      <c r="G278" s="226"/>
      <c r="H278" s="226">
        <v>1</v>
      </c>
      <c r="I278" s="226"/>
      <c r="J278" s="226"/>
      <c r="K278" s="226">
        <v>1</v>
      </c>
      <c r="L278" s="226"/>
      <c r="M278" s="226"/>
      <c r="N278" s="226">
        <v>1</v>
      </c>
      <c r="O278" s="226"/>
      <c r="P278" s="226"/>
      <c r="Q278" s="227">
        <v>1</v>
      </c>
      <c r="R278" s="228">
        <f>SUM(F278:Q278)</f>
        <v>4</v>
      </c>
      <c r="S278" s="239"/>
    </row>
    <row r="279" spans="1:19" ht="34.5" thickBot="1">
      <c r="A279" s="237" t="s">
        <v>749</v>
      </c>
      <c r="B279" s="237" t="s">
        <v>750</v>
      </c>
      <c r="C279" s="237" t="s">
        <v>761</v>
      </c>
      <c r="D279" s="238" t="s">
        <v>717</v>
      </c>
      <c r="E279" s="227">
        <v>4</v>
      </c>
      <c r="F279" s="225"/>
      <c r="G279" s="226"/>
      <c r="H279" s="226">
        <v>1</v>
      </c>
      <c r="I279" s="226"/>
      <c r="J279" s="226"/>
      <c r="K279" s="226">
        <v>1</v>
      </c>
      <c r="L279" s="226"/>
      <c r="M279" s="226"/>
      <c r="N279" s="226">
        <v>1</v>
      </c>
      <c r="O279" s="226"/>
      <c r="P279" s="226"/>
      <c r="Q279" s="227">
        <v>1</v>
      </c>
      <c r="R279" s="228">
        <f>SUM(F279:Q279)</f>
        <v>4</v>
      </c>
      <c r="S279" s="239"/>
    </row>
    <row r="280" spans="1:19" ht="11.25">
      <c r="A280" s="456" t="s">
        <v>779</v>
      </c>
      <c r="B280" s="457"/>
      <c r="C280" s="237"/>
      <c r="D280" s="238"/>
      <c r="E280" s="227"/>
      <c r="F280" s="225"/>
      <c r="G280" s="226"/>
      <c r="H280" s="226"/>
      <c r="I280" s="226"/>
      <c r="J280" s="226"/>
      <c r="K280" s="226"/>
      <c r="L280" s="226"/>
      <c r="M280" s="226"/>
      <c r="N280" s="226"/>
      <c r="O280" s="226"/>
      <c r="P280" s="226"/>
      <c r="Q280" s="227"/>
      <c r="R280" s="228"/>
      <c r="S280" s="239"/>
    </row>
    <row r="281" spans="1:19" ht="33.75">
      <c r="A281" s="237" t="s">
        <v>749</v>
      </c>
      <c r="B281" s="237" t="s">
        <v>750</v>
      </c>
      <c r="C281" s="237" t="s">
        <v>765</v>
      </c>
      <c r="D281" s="238" t="s">
        <v>766</v>
      </c>
      <c r="E281" s="227">
        <v>1</v>
      </c>
      <c r="F281" s="225"/>
      <c r="G281" s="226"/>
      <c r="H281" s="226"/>
      <c r="I281" s="226"/>
      <c r="J281" s="226"/>
      <c r="K281" s="226"/>
      <c r="L281" s="226">
        <v>1</v>
      </c>
      <c r="M281" s="226"/>
      <c r="N281" s="226"/>
      <c r="O281" s="226"/>
      <c r="P281" s="226"/>
      <c r="Q281" s="227"/>
      <c r="R281" s="228">
        <f>SUM(F281:Q281)</f>
        <v>1</v>
      </c>
      <c r="S281" s="239"/>
    </row>
    <row r="282" spans="1:19" ht="56.25">
      <c r="A282" s="237" t="s">
        <v>749</v>
      </c>
      <c r="B282" s="237" t="s">
        <v>750</v>
      </c>
      <c r="C282" s="237" t="s">
        <v>767</v>
      </c>
      <c r="D282" s="238" t="s">
        <v>768</v>
      </c>
      <c r="E282" s="227">
        <v>96</v>
      </c>
      <c r="F282" s="225">
        <v>8</v>
      </c>
      <c r="G282" s="226">
        <v>8</v>
      </c>
      <c r="H282" s="226">
        <v>8</v>
      </c>
      <c r="I282" s="226">
        <v>8</v>
      </c>
      <c r="J282" s="226">
        <v>8</v>
      </c>
      <c r="K282" s="226">
        <v>8</v>
      </c>
      <c r="L282" s="226">
        <v>8</v>
      </c>
      <c r="M282" s="226">
        <v>8</v>
      </c>
      <c r="N282" s="226">
        <v>8</v>
      </c>
      <c r="O282" s="226">
        <v>8</v>
      </c>
      <c r="P282" s="226">
        <v>8</v>
      </c>
      <c r="Q282" s="227">
        <v>8</v>
      </c>
      <c r="R282" s="228">
        <f>SUM(F282:Q282)</f>
        <v>96</v>
      </c>
      <c r="S282" s="239"/>
    </row>
    <row r="283" spans="1:19" ht="45">
      <c r="A283" s="237" t="s">
        <v>749</v>
      </c>
      <c r="B283" s="237" t="s">
        <v>750</v>
      </c>
      <c r="C283" s="237" t="s">
        <v>769</v>
      </c>
      <c r="D283" s="238" t="s">
        <v>768</v>
      </c>
      <c r="E283" s="227">
        <v>48</v>
      </c>
      <c r="F283" s="225">
        <v>4</v>
      </c>
      <c r="G283" s="226">
        <v>4</v>
      </c>
      <c r="H283" s="226">
        <v>4</v>
      </c>
      <c r="I283" s="226">
        <v>4</v>
      </c>
      <c r="J283" s="226">
        <v>4</v>
      </c>
      <c r="K283" s="226">
        <v>4</v>
      </c>
      <c r="L283" s="226">
        <v>4</v>
      </c>
      <c r="M283" s="226">
        <v>4</v>
      </c>
      <c r="N283" s="226">
        <v>4</v>
      </c>
      <c r="O283" s="226">
        <v>4</v>
      </c>
      <c r="P283" s="226">
        <v>4</v>
      </c>
      <c r="Q283" s="227">
        <v>4</v>
      </c>
      <c r="R283" s="228">
        <f>SUM(F283:Q283)</f>
        <v>48</v>
      </c>
      <c r="S283" s="239"/>
    </row>
    <row r="284" spans="1:19" ht="45">
      <c r="A284" s="237" t="s">
        <v>749</v>
      </c>
      <c r="B284" s="237" t="s">
        <v>750</v>
      </c>
      <c r="C284" s="237" t="s">
        <v>770</v>
      </c>
      <c r="D284" s="238" t="s">
        <v>768</v>
      </c>
      <c r="E284" s="227">
        <v>84</v>
      </c>
      <c r="F284" s="225">
        <v>7</v>
      </c>
      <c r="G284" s="226">
        <v>7</v>
      </c>
      <c r="H284" s="226">
        <v>7</v>
      </c>
      <c r="I284" s="226">
        <v>7</v>
      </c>
      <c r="J284" s="226">
        <v>7</v>
      </c>
      <c r="K284" s="226">
        <v>7</v>
      </c>
      <c r="L284" s="226">
        <v>7</v>
      </c>
      <c r="M284" s="226">
        <v>7</v>
      </c>
      <c r="N284" s="226">
        <v>7</v>
      </c>
      <c r="O284" s="226">
        <v>7</v>
      </c>
      <c r="P284" s="226">
        <v>7</v>
      </c>
      <c r="Q284" s="227">
        <v>7</v>
      </c>
      <c r="R284" s="228">
        <f>SUM(F284:Q284)</f>
        <v>84</v>
      </c>
      <c r="S284" s="239"/>
    </row>
    <row r="285" spans="1:19" ht="112.5">
      <c r="A285" s="237" t="s">
        <v>749</v>
      </c>
      <c r="B285" s="237" t="s">
        <v>750</v>
      </c>
      <c r="C285" s="237" t="s">
        <v>771</v>
      </c>
      <c r="D285" s="238" t="s">
        <v>772</v>
      </c>
      <c r="E285" s="372">
        <v>1</v>
      </c>
      <c r="F285" s="373">
        <v>1</v>
      </c>
      <c r="G285" s="374">
        <v>1</v>
      </c>
      <c r="H285" s="374">
        <v>1</v>
      </c>
      <c r="I285" s="374">
        <v>1</v>
      </c>
      <c r="J285" s="374">
        <v>1</v>
      </c>
      <c r="K285" s="374">
        <v>1</v>
      </c>
      <c r="L285" s="374">
        <v>1</v>
      </c>
      <c r="M285" s="374">
        <v>1</v>
      </c>
      <c r="N285" s="374">
        <v>1</v>
      </c>
      <c r="O285" s="374">
        <v>1</v>
      </c>
      <c r="P285" s="374">
        <v>1</v>
      </c>
      <c r="Q285" s="372">
        <v>1</v>
      </c>
      <c r="R285" s="375">
        <v>1</v>
      </c>
      <c r="S285" s="239"/>
    </row>
    <row r="286" spans="1:19" ht="67.5">
      <c r="A286" s="237" t="s">
        <v>749</v>
      </c>
      <c r="B286" s="237" t="s">
        <v>750</v>
      </c>
      <c r="C286" s="237" t="s">
        <v>773</v>
      </c>
      <c r="D286" s="238" t="s">
        <v>774</v>
      </c>
      <c r="E286" s="372">
        <v>1</v>
      </c>
      <c r="F286" s="373">
        <v>1</v>
      </c>
      <c r="G286" s="374">
        <v>1</v>
      </c>
      <c r="H286" s="374">
        <v>1</v>
      </c>
      <c r="I286" s="374">
        <v>1</v>
      </c>
      <c r="J286" s="374">
        <v>1</v>
      </c>
      <c r="K286" s="374">
        <v>1</v>
      </c>
      <c r="L286" s="374">
        <v>1</v>
      </c>
      <c r="M286" s="374">
        <v>1</v>
      </c>
      <c r="N286" s="374">
        <v>1</v>
      </c>
      <c r="O286" s="374">
        <v>1</v>
      </c>
      <c r="P286" s="374">
        <v>1</v>
      </c>
      <c r="Q286" s="372">
        <v>1</v>
      </c>
      <c r="R286" s="375">
        <v>1</v>
      </c>
      <c r="S286" s="239"/>
    </row>
    <row r="287" spans="1:19" ht="45">
      <c r="A287" s="237" t="s">
        <v>749</v>
      </c>
      <c r="B287" s="237" t="s">
        <v>750</v>
      </c>
      <c r="C287" s="237" t="s">
        <v>775</v>
      </c>
      <c r="D287" s="238" t="s">
        <v>776</v>
      </c>
      <c r="E287" s="372">
        <v>1</v>
      </c>
      <c r="F287" s="373">
        <v>1</v>
      </c>
      <c r="G287" s="374">
        <v>1</v>
      </c>
      <c r="H287" s="374">
        <v>1</v>
      </c>
      <c r="I287" s="374">
        <v>1</v>
      </c>
      <c r="J287" s="374">
        <v>1</v>
      </c>
      <c r="K287" s="374">
        <v>1</v>
      </c>
      <c r="L287" s="374">
        <v>1</v>
      </c>
      <c r="M287" s="374">
        <v>1</v>
      </c>
      <c r="N287" s="374">
        <v>1</v>
      </c>
      <c r="O287" s="374">
        <v>1</v>
      </c>
      <c r="P287" s="374">
        <v>1</v>
      </c>
      <c r="Q287" s="372">
        <v>1</v>
      </c>
      <c r="R287" s="375">
        <v>1</v>
      </c>
      <c r="S287" s="239"/>
    </row>
    <row r="288" spans="1:19" ht="45.75" thickBot="1">
      <c r="A288" s="237" t="s">
        <v>749</v>
      </c>
      <c r="B288" s="237" t="s">
        <v>750</v>
      </c>
      <c r="C288" s="237" t="s">
        <v>777</v>
      </c>
      <c r="D288" s="238" t="s">
        <v>772</v>
      </c>
      <c r="E288" s="372">
        <v>1</v>
      </c>
      <c r="F288" s="373">
        <v>1</v>
      </c>
      <c r="G288" s="374">
        <v>1</v>
      </c>
      <c r="H288" s="374">
        <v>1</v>
      </c>
      <c r="I288" s="374">
        <v>1</v>
      </c>
      <c r="J288" s="374">
        <v>1</v>
      </c>
      <c r="K288" s="374">
        <v>1</v>
      </c>
      <c r="L288" s="374">
        <v>1</v>
      </c>
      <c r="M288" s="374">
        <v>1</v>
      </c>
      <c r="N288" s="374">
        <v>1</v>
      </c>
      <c r="O288" s="374">
        <v>1</v>
      </c>
      <c r="P288" s="374">
        <v>1</v>
      </c>
      <c r="Q288" s="372">
        <v>1</v>
      </c>
      <c r="R288" s="375">
        <v>1</v>
      </c>
      <c r="S288" s="239"/>
    </row>
    <row r="289" spans="1:19" ht="11.25">
      <c r="A289" s="456" t="s">
        <v>778</v>
      </c>
      <c r="B289" s="457"/>
      <c r="C289" s="237"/>
      <c r="D289" s="238"/>
      <c r="E289" s="227"/>
      <c r="F289" s="225"/>
      <c r="G289" s="226"/>
      <c r="H289" s="226"/>
      <c r="I289" s="226"/>
      <c r="J289" s="226"/>
      <c r="K289" s="226"/>
      <c r="L289" s="226"/>
      <c r="M289" s="226"/>
      <c r="N289" s="226"/>
      <c r="O289" s="226"/>
      <c r="P289" s="226"/>
      <c r="Q289" s="227"/>
      <c r="R289" s="228"/>
      <c r="S289" s="239"/>
    </row>
    <row r="290" spans="1:19" ht="33.75">
      <c r="A290" s="237" t="s">
        <v>749</v>
      </c>
      <c r="B290" s="237" t="s">
        <v>750</v>
      </c>
      <c r="C290" s="237" t="s">
        <v>780</v>
      </c>
      <c r="D290" s="238" t="s">
        <v>781</v>
      </c>
      <c r="E290" s="227">
        <v>15</v>
      </c>
      <c r="F290" s="225"/>
      <c r="G290" s="226"/>
      <c r="H290" s="226"/>
      <c r="I290" s="226"/>
      <c r="J290" s="226"/>
      <c r="K290" s="226"/>
      <c r="L290" s="226">
        <v>4</v>
      </c>
      <c r="M290" s="226">
        <v>4</v>
      </c>
      <c r="N290" s="226">
        <v>4</v>
      </c>
      <c r="O290" s="226"/>
      <c r="P290" s="226">
        <v>3</v>
      </c>
      <c r="Q290" s="227"/>
      <c r="R290" s="228">
        <f aca="true" t="shared" si="9" ref="R290:R298">SUM(F290:Q290)</f>
        <v>15</v>
      </c>
      <c r="S290" s="239"/>
    </row>
    <row r="291" spans="1:19" ht="45">
      <c r="A291" s="237" t="s">
        <v>749</v>
      </c>
      <c r="B291" s="237" t="s">
        <v>750</v>
      </c>
      <c r="C291" s="237" t="s">
        <v>782</v>
      </c>
      <c r="D291" s="238" t="s">
        <v>783</v>
      </c>
      <c r="E291" s="227">
        <v>15</v>
      </c>
      <c r="F291" s="225"/>
      <c r="G291" s="226"/>
      <c r="H291" s="226"/>
      <c r="I291" s="226"/>
      <c r="J291" s="226"/>
      <c r="K291" s="226"/>
      <c r="L291" s="226">
        <v>4</v>
      </c>
      <c r="M291" s="226">
        <v>4</v>
      </c>
      <c r="N291" s="226">
        <v>4</v>
      </c>
      <c r="O291" s="226"/>
      <c r="P291" s="226">
        <v>3</v>
      </c>
      <c r="Q291" s="227"/>
      <c r="R291" s="228">
        <f t="shared" si="9"/>
        <v>15</v>
      </c>
      <c r="S291" s="239"/>
    </row>
    <row r="292" spans="1:19" ht="33.75">
      <c r="A292" s="237" t="s">
        <v>749</v>
      </c>
      <c r="B292" s="237" t="s">
        <v>750</v>
      </c>
      <c r="C292" s="237" t="s">
        <v>784</v>
      </c>
      <c r="D292" s="238" t="s">
        <v>785</v>
      </c>
      <c r="E292" s="227">
        <v>15</v>
      </c>
      <c r="F292" s="225"/>
      <c r="G292" s="226"/>
      <c r="H292" s="226"/>
      <c r="I292" s="226"/>
      <c r="J292" s="226"/>
      <c r="K292" s="226"/>
      <c r="L292" s="226">
        <v>4</v>
      </c>
      <c r="M292" s="226">
        <v>4</v>
      </c>
      <c r="N292" s="226">
        <v>4</v>
      </c>
      <c r="O292" s="226"/>
      <c r="P292" s="226">
        <v>3</v>
      </c>
      <c r="Q292" s="227"/>
      <c r="R292" s="228">
        <f t="shared" si="9"/>
        <v>15</v>
      </c>
      <c r="S292" s="239"/>
    </row>
    <row r="293" spans="1:19" ht="78.75">
      <c r="A293" s="237" t="s">
        <v>749</v>
      </c>
      <c r="B293" s="237" t="s">
        <v>750</v>
      </c>
      <c r="C293" s="237" t="s">
        <v>786</v>
      </c>
      <c r="D293" s="238" t="s">
        <v>787</v>
      </c>
      <c r="E293" s="372">
        <v>1</v>
      </c>
      <c r="F293" s="373">
        <v>1</v>
      </c>
      <c r="G293" s="374">
        <v>1</v>
      </c>
      <c r="H293" s="374">
        <v>1</v>
      </c>
      <c r="I293" s="374">
        <v>1</v>
      </c>
      <c r="J293" s="374">
        <v>1</v>
      </c>
      <c r="K293" s="374">
        <v>1</v>
      </c>
      <c r="L293" s="374">
        <v>1</v>
      </c>
      <c r="M293" s="374">
        <v>1</v>
      </c>
      <c r="N293" s="374">
        <v>1</v>
      </c>
      <c r="O293" s="374">
        <v>1</v>
      </c>
      <c r="P293" s="374">
        <v>1</v>
      </c>
      <c r="Q293" s="372">
        <v>1</v>
      </c>
      <c r="R293" s="375">
        <v>1</v>
      </c>
      <c r="S293" s="239"/>
    </row>
    <row r="294" spans="1:19" ht="33.75">
      <c r="A294" s="237" t="s">
        <v>749</v>
      </c>
      <c r="B294" s="237" t="s">
        <v>750</v>
      </c>
      <c r="C294" s="237" t="s">
        <v>788</v>
      </c>
      <c r="D294" s="238" t="s">
        <v>789</v>
      </c>
      <c r="E294" s="227">
        <v>1</v>
      </c>
      <c r="F294" s="225"/>
      <c r="G294" s="226"/>
      <c r="H294" s="226"/>
      <c r="I294" s="226"/>
      <c r="J294" s="226"/>
      <c r="K294" s="226"/>
      <c r="L294" s="226"/>
      <c r="M294" s="226"/>
      <c r="N294" s="226"/>
      <c r="O294" s="226">
        <v>1</v>
      </c>
      <c r="P294" s="226"/>
      <c r="Q294" s="227"/>
      <c r="R294" s="228">
        <f t="shared" si="9"/>
        <v>1</v>
      </c>
      <c r="S294" s="239"/>
    </row>
    <row r="295" spans="1:19" ht="33.75">
      <c r="A295" s="237" t="s">
        <v>749</v>
      </c>
      <c r="B295" s="237" t="s">
        <v>750</v>
      </c>
      <c r="C295" s="237" t="s">
        <v>790</v>
      </c>
      <c r="D295" s="238" t="s">
        <v>549</v>
      </c>
      <c r="E295" s="227">
        <v>12</v>
      </c>
      <c r="F295" s="225">
        <v>1</v>
      </c>
      <c r="G295" s="226">
        <v>1</v>
      </c>
      <c r="H295" s="226">
        <v>1</v>
      </c>
      <c r="I295" s="226">
        <v>1</v>
      </c>
      <c r="J295" s="226">
        <v>1</v>
      </c>
      <c r="K295" s="226">
        <v>1</v>
      </c>
      <c r="L295" s="226">
        <v>1</v>
      </c>
      <c r="M295" s="226">
        <v>1</v>
      </c>
      <c r="N295" s="226">
        <v>1</v>
      </c>
      <c r="O295" s="226">
        <v>1</v>
      </c>
      <c r="P295" s="226">
        <v>1</v>
      </c>
      <c r="Q295" s="227">
        <v>1</v>
      </c>
      <c r="R295" s="228">
        <f t="shared" si="9"/>
        <v>12</v>
      </c>
      <c r="S295" s="239"/>
    </row>
    <row r="296" spans="1:19" ht="33.75">
      <c r="A296" s="237" t="s">
        <v>749</v>
      </c>
      <c r="B296" s="237" t="s">
        <v>750</v>
      </c>
      <c r="C296" s="237" t="s">
        <v>791</v>
      </c>
      <c r="D296" s="238" t="s">
        <v>792</v>
      </c>
      <c r="E296" s="227">
        <v>12</v>
      </c>
      <c r="F296" s="225">
        <v>1</v>
      </c>
      <c r="G296" s="226">
        <v>1</v>
      </c>
      <c r="H296" s="226">
        <v>1</v>
      </c>
      <c r="I296" s="226">
        <v>1</v>
      </c>
      <c r="J296" s="226">
        <v>1</v>
      </c>
      <c r="K296" s="226">
        <v>1</v>
      </c>
      <c r="L296" s="226">
        <v>1</v>
      </c>
      <c r="M296" s="226">
        <v>1</v>
      </c>
      <c r="N296" s="226">
        <v>1</v>
      </c>
      <c r="O296" s="226">
        <v>1</v>
      </c>
      <c r="P296" s="226">
        <v>1</v>
      </c>
      <c r="Q296" s="227">
        <v>1</v>
      </c>
      <c r="R296" s="228">
        <f t="shared" si="9"/>
        <v>12</v>
      </c>
      <c r="S296" s="239"/>
    </row>
    <row r="297" spans="1:19" ht="33.75">
      <c r="A297" s="237" t="s">
        <v>749</v>
      </c>
      <c r="B297" s="237" t="s">
        <v>750</v>
      </c>
      <c r="C297" s="237" t="s">
        <v>793</v>
      </c>
      <c r="D297" s="238" t="s">
        <v>794</v>
      </c>
      <c r="E297" s="372">
        <v>1</v>
      </c>
      <c r="F297" s="373">
        <v>1</v>
      </c>
      <c r="G297" s="374">
        <v>1</v>
      </c>
      <c r="H297" s="374">
        <v>1</v>
      </c>
      <c r="I297" s="374">
        <v>1</v>
      </c>
      <c r="J297" s="374">
        <v>1</v>
      </c>
      <c r="K297" s="374">
        <v>1</v>
      </c>
      <c r="L297" s="374">
        <v>1</v>
      </c>
      <c r="M297" s="374">
        <v>1</v>
      </c>
      <c r="N297" s="374">
        <v>1</v>
      </c>
      <c r="O297" s="374">
        <v>1</v>
      </c>
      <c r="P297" s="374">
        <v>1</v>
      </c>
      <c r="Q297" s="372">
        <v>1</v>
      </c>
      <c r="R297" s="375">
        <v>1</v>
      </c>
      <c r="S297" s="239"/>
    </row>
    <row r="298" spans="1:19" ht="34.5" thickBot="1">
      <c r="A298" s="237" t="s">
        <v>749</v>
      </c>
      <c r="B298" s="237" t="s">
        <v>750</v>
      </c>
      <c r="C298" s="237" t="s">
        <v>795</v>
      </c>
      <c r="D298" s="238" t="s">
        <v>792</v>
      </c>
      <c r="E298" s="227">
        <v>12</v>
      </c>
      <c r="F298" s="225">
        <v>1</v>
      </c>
      <c r="G298" s="226">
        <v>1</v>
      </c>
      <c r="H298" s="226">
        <v>1</v>
      </c>
      <c r="I298" s="226">
        <v>1</v>
      </c>
      <c r="J298" s="226">
        <v>1</v>
      </c>
      <c r="K298" s="226">
        <v>1</v>
      </c>
      <c r="L298" s="226">
        <v>1</v>
      </c>
      <c r="M298" s="226">
        <v>1</v>
      </c>
      <c r="N298" s="226">
        <v>1</v>
      </c>
      <c r="O298" s="226">
        <v>1</v>
      </c>
      <c r="P298" s="226">
        <v>1</v>
      </c>
      <c r="Q298" s="227">
        <v>1</v>
      </c>
      <c r="R298" s="228">
        <f t="shared" si="9"/>
        <v>12</v>
      </c>
      <c r="S298" s="239"/>
    </row>
    <row r="299" spans="1:19" ht="11.25">
      <c r="A299" s="456" t="s">
        <v>796</v>
      </c>
      <c r="B299" s="457"/>
      <c r="C299" s="237"/>
      <c r="D299" s="238"/>
      <c r="E299" s="227"/>
      <c r="F299" s="225"/>
      <c r="G299" s="226"/>
      <c r="H299" s="226"/>
      <c r="I299" s="226"/>
      <c r="J299" s="226"/>
      <c r="K299" s="226"/>
      <c r="L299" s="226"/>
      <c r="M299" s="226"/>
      <c r="N299" s="226"/>
      <c r="O299" s="226"/>
      <c r="P299" s="226"/>
      <c r="Q299" s="227"/>
      <c r="R299" s="228"/>
      <c r="S299" s="239"/>
    </row>
    <row r="300" spans="1:19" ht="33.75" customHeight="1">
      <c r="A300" s="237" t="s">
        <v>552</v>
      </c>
      <c r="B300" s="237" t="s">
        <v>803</v>
      </c>
      <c r="C300" s="237" t="s">
        <v>797</v>
      </c>
      <c r="D300" s="238" t="s">
        <v>821</v>
      </c>
      <c r="E300" s="372">
        <v>1</v>
      </c>
      <c r="F300" s="373">
        <v>1</v>
      </c>
      <c r="G300" s="374">
        <v>1</v>
      </c>
      <c r="H300" s="374">
        <v>1</v>
      </c>
      <c r="I300" s="374">
        <v>1</v>
      </c>
      <c r="J300" s="374">
        <v>1</v>
      </c>
      <c r="K300" s="374">
        <v>1</v>
      </c>
      <c r="L300" s="374">
        <v>1</v>
      </c>
      <c r="M300" s="374">
        <v>1</v>
      </c>
      <c r="N300" s="374">
        <v>1</v>
      </c>
      <c r="O300" s="374">
        <v>1</v>
      </c>
      <c r="P300" s="374">
        <v>1</v>
      </c>
      <c r="Q300" s="372">
        <v>1</v>
      </c>
      <c r="R300" s="375">
        <v>1</v>
      </c>
      <c r="S300" s="239"/>
    </row>
    <row r="301" spans="1:19" ht="22.5">
      <c r="A301" s="237" t="s">
        <v>523</v>
      </c>
      <c r="B301" s="237" t="s">
        <v>804</v>
      </c>
      <c r="C301" s="237" t="s">
        <v>798</v>
      </c>
      <c r="D301" s="238" t="s">
        <v>822</v>
      </c>
      <c r="E301" s="227">
        <v>12</v>
      </c>
      <c r="F301" s="225">
        <v>1</v>
      </c>
      <c r="G301" s="226">
        <v>1</v>
      </c>
      <c r="H301" s="226">
        <v>1</v>
      </c>
      <c r="I301" s="226">
        <v>1</v>
      </c>
      <c r="J301" s="226">
        <v>1</v>
      </c>
      <c r="K301" s="226">
        <v>1</v>
      </c>
      <c r="L301" s="226">
        <v>1</v>
      </c>
      <c r="M301" s="226">
        <v>1</v>
      </c>
      <c r="N301" s="226">
        <v>1</v>
      </c>
      <c r="O301" s="226">
        <v>1</v>
      </c>
      <c r="P301" s="226">
        <v>1</v>
      </c>
      <c r="Q301" s="227">
        <v>1</v>
      </c>
      <c r="R301" s="228">
        <f>SUM(F301:Q301)</f>
        <v>12</v>
      </c>
      <c r="S301" s="239"/>
    </row>
    <row r="302" spans="1:19" ht="90">
      <c r="A302" s="237" t="s">
        <v>646</v>
      </c>
      <c r="B302" s="237" t="s">
        <v>647</v>
      </c>
      <c r="C302" s="237" t="s">
        <v>799</v>
      </c>
      <c r="D302" s="238" t="s">
        <v>823</v>
      </c>
      <c r="E302" s="227">
        <v>1</v>
      </c>
      <c r="F302" s="225"/>
      <c r="G302" s="226"/>
      <c r="H302" s="226">
        <v>1</v>
      </c>
      <c r="I302" s="226"/>
      <c r="J302" s="226"/>
      <c r="K302" s="226"/>
      <c r="L302" s="226"/>
      <c r="M302" s="226"/>
      <c r="N302" s="226"/>
      <c r="O302" s="226"/>
      <c r="P302" s="226"/>
      <c r="Q302" s="227"/>
      <c r="R302" s="228">
        <f>SUM(F302:Q302)</f>
        <v>1</v>
      </c>
      <c r="S302" s="239"/>
    </row>
    <row r="303" spans="1:19" ht="45">
      <c r="A303" s="237" t="s">
        <v>552</v>
      </c>
      <c r="B303" s="237" t="s">
        <v>803</v>
      </c>
      <c r="C303" s="237" t="s">
        <v>800</v>
      </c>
      <c r="D303" s="238" t="s">
        <v>530</v>
      </c>
      <c r="E303" s="227">
        <v>12</v>
      </c>
      <c r="F303" s="225">
        <v>1</v>
      </c>
      <c r="G303" s="226">
        <v>1</v>
      </c>
      <c r="H303" s="226">
        <v>1</v>
      </c>
      <c r="I303" s="226">
        <v>1</v>
      </c>
      <c r="J303" s="226">
        <v>1</v>
      </c>
      <c r="K303" s="226">
        <v>1</v>
      </c>
      <c r="L303" s="226">
        <v>1</v>
      </c>
      <c r="M303" s="226">
        <v>1</v>
      </c>
      <c r="N303" s="226">
        <v>1</v>
      </c>
      <c r="O303" s="226">
        <v>1</v>
      </c>
      <c r="P303" s="226">
        <v>1</v>
      </c>
      <c r="Q303" s="227">
        <v>1</v>
      </c>
      <c r="R303" s="228">
        <f>SUM(F303:Q303)</f>
        <v>12</v>
      </c>
      <c r="S303" s="239"/>
    </row>
    <row r="304" spans="1:19" ht="45">
      <c r="A304" s="237" t="s">
        <v>552</v>
      </c>
      <c r="B304" s="237" t="s">
        <v>803</v>
      </c>
      <c r="C304" s="237" t="s">
        <v>801</v>
      </c>
      <c r="D304" s="238" t="s">
        <v>530</v>
      </c>
      <c r="E304" s="227">
        <v>12</v>
      </c>
      <c r="F304" s="225">
        <v>1</v>
      </c>
      <c r="G304" s="226">
        <v>1</v>
      </c>
      <c r="H304" s="226">
        <v>1</v>
      </c>
      <c r="I304" s="226">
        <v>1</v>
      </c>
      <c r="J304" s="226">
        <v>1</v>
      </c>
      <c r="K304" s="226">
        <v>1</v>
      </c>
      <c r="L304" s="226">
        <v>1</v>
      </c>
      <c r="M304" s="226">
        <v>1</v>
      </c>
      <c r="N304" s="226">
        <v>1</v>
      </c>
      <c r="O304" s="226">
        <v>1</v>
      </c>
      <c r="P304" s="226">
        <v>1</v>
      </c>
      <c r="Q304" s="227">
        <v>1</v>
      </c>
      <c r="R304" s="228">
        <f>SUM(F304:Q304)</f>
        <v>12</v>
      </c>
      <c r="S304" s="239"/>
    </row>
    <row r="305" spans="1:19" ht="34.5" thickBot="1">
      <c r="A305" s="237" t="s">
        <v>646</v>
      </c>
      <c r="B305" s="237" t="s">
        <v>647</v>
      </c>
      <c r="C305" s="237" t="s">
        <v>802</v>
      </c>
      <c r="D305" s="238" t="s">
        <v>73</v>
      </c>
      <c r="E305" s="227">
        <v>12</v>
      </c>
      <c r="F305" s="225">
        <v>1</v>
      </c>
      <c r="G305" s="226">
        <v>1</v>
      </c>
      <c r="H305" s="226">
        <v>1</v>
      </c>
      <c r="I305" s="226">
        <v>1</v>
      </c>
      <c r="J305" s="226">
        <v>1</v>
      </c>
      <c r="K305" s="226">
        <v>1</v>
      </c>
      <c r="L305" s="226">
        <v>1</v>
      </c>
      <c r="M305" s="226">
        <v>1</v>
      </c>
      <c r="N305" s="226">
        <v>1</v>
      </c>
      <c r="O305" s="226">
        <v>1</v>
      </c>
      <c r="P305" s="226">
        <v>1</v>
      </c>
      <c r="Q305" s="227">
        <v>1</v>
      </c>
      <c r="R305" s="228">
        <f>SUM(F305:Q305)</f>
        <v>12</v>
      </c>
      <c r="S305" s="239"/>
    </row>
    <row r="306" spans="1:19" ht="11.25">
      <c r="A306" s="456" t="s">
        <v>805</v>
      </c>
      <c r="B306" s="457"/>
      <c r="C306" s="237"/>
      <c r="D306" s="238"/>
      <c r="E306" s="227"/>
      <c r="F306" s="225"/>
      <c r="G306" s="226"/>
      <c r="H306" s="226"/>
      <c r="I306" s="226"/>
      <c r="J306" s="226"/>
      <c r="K306" s="226"/>
      <c r="L306" s="226"/>
      <c r="M306" s="226"/>
      <c r="N306" s="226"/>
      <c r="O306" s="226"/>
      <c r="P306" s="226"/>
      <c r="Q306" s="227"/>
      <c r="R306" s="228"/>
      <c r="S306" s="239"/>
    </row>
    <row r="307" spans="1:19" ht="56.25">
      <c r="A307" s="237" t="s">
        <v>749</v>
      </c>
      <c r="B307" s="237" t="s">
        <v>750</v>
      </c>
      <c r="C307" s="237" t="s">
        <v>806</v>
      </c>
      <c r="D307" s="238" t="s">
        <v>820</v>
      </c>
      <c r="E307" s="227">
        <v>8</v>
      </c>
      <c r="F307" s="225"/>
      <c r="G307" s="226"/>
      <c r="H307" s="226">
        <v>2</v>
      </c>
      <c r="I307" s="226"/>
      <c r="J307" s="226"/>
      <c r="K307" s="226">
        <v>2</v>
      </c>
      <c r="L307" s="226"/>
      <c r="M307" s="226"/>
      <c r="N307" s="226">
        <v>2</v>
      </c>
      <c r="O307" s="226"/>
      <c r="P307" s="226"/>
      <c r="Q307" s="227">
        <v>2</v>
      </c>
      <c r="R307" s="228">
        <f aca="true" t="shared" si="10" ref="R307:R315">SUM(F307:Q307)</f>
        <v>8</v>
      </c>
      <c r="S307" s="239"/>
    </row>
    <row r="308" spans="1:19" ht="33.75">
      <c r="A308" s="237" t="s">
        <v>749</v>
      </c>
      <c r="B308" s="237" t="s">
        <v>750</v>
      </c>
      <c r="C308" s="237" t="s">
        <v>807</v>
      </c>
      <c r="D308" s="238" t="s">
        <v>815</v>
      </c>
      <c r="E308" s="227">
        <v>20</v>
      </c>
      <c r="F308" s="225"/>
      <c r="G308" s="226"/>
      <c r="H308" s="226"/>
      <c r="I308" s="226"/>
      <c r="J308" s="226">
        <v>4</v>
      </c>
      <c r="K308" s="226">
        <v>3</v>
      </c>
      <c r="L308" s="226">
        <v>3</v>
      </c>
      <c r="M308" s="226">
        <v>5</v>
      </c>
      <c r="N308" s="226">
        <v>4</v>
      </c>
      <c r="O308" s="226">
        <v>1</v>
      </c>
      <c r="P308" s="226"/>
      <c r="Q308" s="227"/>
      <c r="R308" s="228">
        <f t="shared" si="10"/>
        <v>20</v>
      </c>
      <c r="S308" s="239"/>
    </row>
    <row r="309" spans="1:19" ht="56.25">
      <c r="A309" s="237" t="s">
        <v>536</v>
      </c>
      <c r="B309" s="237" t="s">
        <v>537</v>
      </c>
      <c r="C309" s="237" t="s">
        <v>808</v>
      </c>
      <c r="D309" s="238" t="s">
        <v>768</v>
      </c>
      <c r="E309" s="227">
        <v>4</v>
      </c>
      <c r="F309" s="225"/>
      <c r="G309" s="226"/>
      <c r="H309" s="226">
        <v>1</v>
      </c>
      <c r="I309" s="226"/>
      <c r="J309" s="226"/>
      <c r="K309" s="226">
        <v>1</v>
      </c>
      <c r="L309" s="226"/>
      <c r="M309" s="226"/>
      <c r="N309" s="226">
        <v>1</v>
      </c>
      <c r="O309" s="226"/>
      <c r="P309" s="226"/>
      <c r="Q309" s="227">
        <v>1</v>
      </c>
      <c r="R309" s="228">
        <f t="shared" si="10"/>
        <v>4</v>
      </c>
      <c r="S309" s="239"/>
    </row>
    <row r="310" spans="1:19" ht="56.25">
      <c r="A310" s="237" t="s">
        <v>536</v>
      </c>
      <c r="B310" s="237" t="s">
        <v>537</v>
      </c>
      <c r="C310" s="237" t="s">
        <v>809</v>
      </c>
      <c r="D310" s="238" t="s">
        <v>768</v>
      </c>
      <c r="E310" s="227">
        <v>480</v>
      </c>
      <c r="F310" s="225">
        <v>40</v>
      </c>
      <c r="G310" s="226">
        <v>40</v>
      </c>
      <c r="H310" s="226">
        <v>40</v>
      </c>
      <c r="I310" s="226">
        <v>40</v>
      </c>
      <c r="J310" s="226">
        <v>40</v>
      </c>
      <c r="K310" s="226">
        <v>40</v>
      </c>
      <c r="L310" s="226">
        <v>40</v>
      </c>
      <c r="M310" s="226">
        <v>40</v>
      </c>
      <c r="N310" s="226">
        <v>40</v>
      </c>
      <c r="O310" s="226">
        <v>40</v>
      </c>
      <c r="P310" s="226">
        <v>40</v>
      </c>
      <c r="Q310" s="227">
        <v>40</v>
      </c>
      <c r="R310" s="228">
        <f t="shared" si="10"/>
        <v>480</v>
      </c>
      <c r="S310" s="239"/>
    </row>
    <row r="311" spans="1:19" ht="33.75">
      <c r="A311" s="237" t="s">
        <v>536</v>
      </c>
      <c r="B311" s="237" t="s">
        <v>537</v>
      </c>
      <c r="C311" s="237" t="s">
        <v>810</v>
      </c>
      <c r="D311" s="238" t="s">
        <v>816</v>
      </c>
      <c r="E311" s="372">
        <v>1</v>
      </c>
      <c r="F311" s="373">
        <v>1</v>
      </c>
      <c r="G311" s="374">
        <v>1</v>
      </c>
      <c r="H311" s="374">
        <v>1</v>
      </c>
      <c r="I311" s="374">
        <v>1</v>
      </c>
      <c r="J311" s="374">
        <v>1</v>
      </c>
      <c r="K311" s="374">
        <v>1</v>
      </c>
      <c r="L311" s="374">
        <v>1</v>
      </c>
      <c r="M311" s="374">
        <v>1</v>
      </c>
      <c r="N311" s="374">
        <v>1</v>
      </c>
      <c r="O311" s="374">
        <v>1</v>
      </c>
      <c r="P311" s="374">
        <v>1</v>
      </c>
      <c r="Q311" s="372">
        <v>1</v>
      </c>
      <c r="R311" s="375">
        <v>1</v>
      </c>
      <c r="S311" s="239"/>
    </row>
    <row r="312" spans="1:19" ht="22.5">
      <c r="A312" s="237" t="s">
        <v>536</v>
      </c>
      <c r="B312" s="237" t="s">
        <v>537</v>
      </c>
      <c r="C312" s="237" t="s">
        <v>811</v>
      </c>
      <c r="D312" s="238" t="s">
        <v>817</v>
      </c>
      <c r="E312" s="227">
        <v>12</v>
      </c>
      <c r="F312" s="225">
        <v>1</v>
      </c>
      <c r="G312" s="226">
        <v>1</v>
      </c>
      <c r="H312" s="226">
        <v>1</v>
      </c>
      <c r="I312" s="226">
        <v>1</v>
      </c>
      <c r="J312" s="226">
        <v>1</v>
      </c>
      <c r="K312" s="226">
        <v>1</v>
      </c>
      <c r="L312" s="226">
        <v>1</v>
      </c>
      <c r="M312" s="226">
        <v>1</v>
      </c>
      <c r="N312" s="226">
        <v>1</v>
      </c>
      <c r="O312" s="226">
        <v>1</v>
      </c>
      <c r="P312" s="226">
        <v>1</v>
      </c>
      <c r="Q312" s="227">
        <v>1</v>
      </c>
      <c r="R312" s="228">
        <f t="shared" si="10"/>
        <v>12</v>
      </c>
      <c r="S312" s="239"/>
    </row>
    <row r="313" spans="1:19" ht="33.75">
      <c r="A313" s="237" t="s">
        <v>536</v>
      </c>
      <c r="B313" s="237" t="s">
        <v>537</v>
      </c>
      <c r="C313" s="237" t="s">
        <v>812</v>
      </c>
      <c r="D313" s="238" t="s">
        <v>818</v>
      </c>
      <c r="E313" s="227">
        <v>12</v>
      </c>
      <c r="F313" s="225">
        <v>1</v>
      </c>
      <c r="G313" s="226">
        <v>1</v>
      </c>
      <c r="H313" s="226">
        <v>1</v>
      </c>
      <c r="I313" s="226">
        <v>1</v>
      </c>
      <c r="J313" s="226">
        <v>1</v>
      </c>
      <c r="K313" s="226">
        <v>1</v>
      </c>
      <c r="L313" s="226">
        <v>1</v>
      </c>
      <c r="M313" s="226">
        <v>1</v>
      </c>
      <c r="N313" s="226">
        <v>1</v>
      </c>
      <c r="O313" s="226">
        <v>1</v>
      </c>
      <c r="P313" s="226">
        <v>1</v>
      </c>
      <c r="Q313" s="227">
        <v>1</v>
      </c>
      <c r="R313" s="228">
        <f t="shared" si="10"/>
        <v>12</v>
      </c>
      <c r="S313" s="239"/>
    </row>
    <row r="314" spans="1:19" ht="56.25">
      <c r="A314" s="237" t="s">
        <v>749</v>
      </c>
      <c r="B314" s="237" t="s">
        <v>750</v>
      </c>
      <c r="C314" s="237" t="s">
        <v>813</v>
      </c>
      <c r="D314" s="238" t="s">
        <v>818</v>
      </c>
      <c r="E314" s="377">
        <v>12</v>
      </c>
      <c r="F314" s="378">
        <v>1</v>
      </c>
      <c r="G314" s="379">
        <v>1</v>
      </c>
      <c r="H314" s="379">
        <v>1</v>
      </c>
      <c r="I314" s="379">
        <v>1</v>
      </c>
      <c r="J314" s="379">
        <v>1</v>
      </c>
      <c r="K314" s="379">
        <v>1</v>
      </c>
      <c r="L314" s="379">
        <v>1</v>
      </c>
      <c r="M314" s="379">
        <v>1</v>
      </c>
      <c r="N314" s="379">
        <v>1</v>
      </c>
      <c r="O314" s="379">
        <v>1</v>
      </c>
      <c r="P314" s="379">
        <v>1</v>
      </c>
      <c r="Q314" s="377">
        <v>1</v>
      </c>
      <c r="R314" s="228">
        <f t="shared" si="10"/>
        <v>12</v>
      </c>
      <c r="S314" s="239"/>
    </row>
    <row r="315" spans="1:19" ht="57" thickBot="1">
      <c r="A315" s="127" t="s">
        <v>749</v>
      </c>
      <c r="B315" s="127" t="s">
        <v>750</v>
      </c>
      <c r="C315" s="127" t="s">
        <v>814</v>
      </c>
      <c r="D315" s="152" t="s">
        <v>819</v>
      </c>
      <c r="E315" s="137">
        <v>12</v>
      </c>
      <c r="F315" s="138">
        <v>1</v>
      </c>
      <c r="G315" s="102">
        <v>1</v>
      </c>
      <c r="H315" s="102">
        <v>1</v>
      </c>
      <c r="I315" s="102">
        <v>1</v>
      </c>
      <c r="J315" s="102">
        <v>1</v>
      </c>
      <c r="K315" s="102">
        <v>1</v>
      </c>
      <c r="L315" s="102">
        <v>1</v>
      </c>
      <c r="M315" s="102">
        <v>1</v>
      </c>
      <c r="N315" s="102">
        <v>1</v>
      </c>
      <c r="O315" s="102">
        <v>1</v>
      </c>
      <c r="P315" s="102">
        <v>1</v>
      </c>
      <c r="Q315" s="137">
        <v>1</v>
      </c>
      <c r="R315" s="131">
        <f t="shared" si="10"/>
        <v>12</v>
      </c>
      <c r="S315" s="376"/>
    </row>
    <row r="316" spans="1:19" ht="15.75">
      <c r="A316" s="181"/>
      <c r="B316" s="181"/>
      <c r="C316" s="181"/>
      <c r="D316" s="85"/>
      <c r="E316" s="85"/>
      <c r="F316" s="92"/>
      <c r="G316" s="85"/>
      <c r="H316" s="85"/>
      <c r="I316" s="85"/>
      <c r="J316" s="85"/>
      <c r="K316" s="85"/>
      <c r="L316" s="85"/>
      <c r="M316" s="85"/>
      <c r="N316" s="85"/>
      <c r="O316" s="85"/>
      <c r="P316" s="85"/>
      <c r="Q316" s="85"/>
      <c r="R316" s="85"/>
      <c r="S316" s="85"/>
    </row>
    <row r="317" spans="1:19" s="24" customFormat="1" ht="15.75" thickBot="1">
      <c r="A317" s="414" t="s">
        <v>234</v>
      </c>
      <c r="B317" s="414"/>
      <c r="C317" s="414"/>
      <c r="D317" s="414"/>
      <c r="E317" s="414"/>
      <c r="F317" s="414"/>
      <c r="G317" s="414"/>
      <c r="H317" s="414"/>
      <c r="I317" s="414"/>
      <c r="J317" s="414"/>
      <c r="K317" s="414"/>
      <c r="L317" s="414"/>
      <c r="M317" s="414"/>
      <c r="N317" s="414"/>
      <c r="O317" s="414"/>
      <c r="P317" s="414"/>
      <c r="Q317" s="414"/>
      <c r="R317" s="414"/>
      <c r="S317" s="415"/>
    </row>
    <row r="318" spans="1:19" ht="33.75">
      <c r="A318" s="93" t="s">
        <v>824</v>
      </c>
      <c r="B318" s="93" t="s">
        <v>825</v>
      </c>
      <c r="C318" s="93" t="s">
        <v>508</v>
      </c>
      <c r="D318" s="153" t="s">
        <v>74</v>
      </c>
      <c r="E318" s="154">
        <v>47</v>
      </c>
      <c r="F318" s="155">
        <v>5</v>
      </c>
      <c r="G318" s="153">
        <v>5</v>
      </c>
      <c r="H318" s="153">
        <v>4</v>
      </c>
      <c r="I318" s="153">
        <v>1</v>
      </c>
      <c r="J318" s="153">
        <v>0</v>
      </c>
      <c r="K318" s="153">
        <v>0</v>
      </c>
      <c r="L318" s="153">
        <v>0</v>
      </c>
      <c r="M318" s="153">
        <v>4</v>
      </c>
      <c r="N318" s="153">
        <v>6</v>
      </c>
      <c r="O318" s="153">
        <v>12</v>
      </c>
      <c r="P318" s="153">
        <v>6</v>
      </c>
      <c r="Q318" s="154">
        <v>4</v>
      </c>
      <c r="R318" s="110">
        <f aca="true" t="shared" si="11" ref="R318:R336">SUM(F318:Q318)</f>
        <v>47</v>
      </c>
      <c r="S318" s="156"/>
    </row>
    <row r="319" spans="1:19" ht="22.5">
      <c r="A319" s="95" t="s">
        <v>824</v>
      </c>
      <c r="B319" s="95" t="s">
        <v>825</v>
      </c>
      <c r="C319" s="95" t="s">
        <v>509</v>
      </c>
      <c r="D319" s="157" t="s">
        <v>510</v>
      </c>
      <c r="E319" s="158">
        <v>4</v>
      </c>
      <c r="F319" s="159">
        <v>1</v>
      </c>
      <c r="G319" s="157">
        <v>0</v>
      </c>
      <c r="H319" s="157">
        <v>1</v>
      </c>
      <c r="I319" s="157">
        <v>1</v>
      </c>
      <c r="J319" s="157">
        <v>1</v>
      </c>
      <c r="K319" s="157">
        <v>0</v>
      </c>
      <c r="L319" s="157">
        <v>0</v>
      </c>
      <c r="M319" s="157">
        <v>0</v>
      </c>
      <c r="N319" s="157">
        <v>0</v>
      </c>
      <c r="O319" s="157">
        <v>0</v>
      </c>
      <c r="P319" s="157">
        <v>0</v>
      </c>
      <c r="Q319" s="158">
        <v>0</v>
      </c>
      <c r="R319" s="117">
        <f t="shared" si="11"/>
        <v>4</v>
      </c>
      <c r="S319" s="160"/>
    </row>
    <row r="320" spans="1:19" ht="33.75">
      <c r="A320" s="95" t="s">
        <v>824</v>
      </c>
      <c r="B320" s="95" t="s">
        <v>825</v>
      </c>
      <c r="C320" s="95" t="s">
        <v>511</v>
      </c>
      <c r="D320" s="157" t="s">
        <v>512</v>
      </c>
      <c r="E320" s="158">
        <v>1</v>
      </c>
      <c r="F320" s="159">
        <v>0</v>
      </c>
      <c r="G320" s="157">
        <v>0</v>
      </c>
      <c r="H320" s="157">
        <v>0</v>
      </c>
      <c r="I320" s="157">
        <v>0</v>
      </c>
      <c r="J320" s="157">
        <v>0</v>
      </c>
      <c r="K320" s="157">
        <v>1</v>
      </c>
      <c r="L320" s="157">
        <v>0</v>
      </c>
      <c r="M320" s="157">
        <v>0</v>
      </c>
      <c r="N320" s="157">
        <v>0</v>
      </c>
      <c r="O320" s="157">
        <v>0</v>
      </c>
      <c r="P320" s="157">
        <v>0</v>
      </c>
      <c r="Q320" s="158">
        <v>0</v>
      </c>
      <c r="R320" s="117">
        <f t="shared" si="11"/>
        <v>1</v>
      </c>
      <c r="S320" s="160"/>
    </row>
    <row r="321" spans="1:19" ht="22.5">
      <c r="A321" s="95" t="s">
        <v>824</v>
      </c>
      <c r="B321" s="95" t="s">
        <v>825</v>
      </c>
      <c r="C321" s="95" t="s">
        <v>513</v>
      </c>
      <c r="D321" s="157" t="s">
        <v>73</v>
      </c>
      <c r="E321" s="158">
        <v>2</v>
      </c>
      <c r="F321" s="159">
        <v>1</v>
      </c>
      <c r="G321" s="157">
        <v>0</v>
      </c>
      <c r="H321" s="157">
        <v>0</v>
      </c>
      <c r="I321" s="157">
        <v>0</v>
      </c>
      <c r="J321" s="157">
        <v>0</v>
      </c>
      <c r="K321" s="157">
        <v>0</v>
      </c>
      <c r="L321" s="157">
        <v>1</v>
      </c>
      <c r="M321" s="157">
        <v>0</v>
      </c>
      <c r="N321" s="157">
        <v>0</v>
      </c>
      <c r="O321" s="157">
        <v>0</v>
      </c>
      <c r="P321" s="157">
        <v>0</v>
      </c>
      <c r="Q321" s="158">
        <v>0</v>
      </c>
      <c r="R321" s="117">
        <f t="shared" si="11"/>
        <v>2</v>
      </c>
      <c r="S321" s="160"/>
    </row>
    <row r="322" spans="1:19" ht="45">
      <c r="A322" s="95" t="s">
        <v>824</v>
      </c>
      <c r="B322" s="95" t="s">
        <v>825</v>
      </c>
      <c r="C322" s="95" t="s">
        <v>514</v>
      </c>
      <c r="D322" s="157" t="s">
        <v>73</v>
      </c>
      <c r="E322" s="158">
        <v>2</v>
      </c>
      <c r="F322" s="159">
        <v>0</v>
      </c>
      <c r="G322" s="157">
        <v>0</v>
      </c>
      <c r="H322" s="157">
        <v>0</v>
      </c>
      <c r="I322" s="157">
        <v>0</v>
      </c>
      <c r="J322" s="157">
        <v>0</v>
      </c>
      <c r="K322" s="157">
        <v>1</v>
      </c>
      <c r="L322" s="157">
        <v>0</v>
      </c>
      <c r="M322" s="157">
        <v>0</v>
      </c>
      <c r="N322" s="157">
        <v>0</v>
      </c>
      <c r="O322" s="157">
        <v>0</v>
      </c>
      <c r="P322" s="157">
        <v>0</v>
      </c>
      <c r="Q322" s="158">
        <v>1</v>
      </c>
      <c r="R322" s="117">
        <f t="shared" si="11"/>
        <v>2</v>
      </c>
      <c r="S322" s="160"/>
    </row>
    <row r="323" spans="1:19" ht="22.5">
      <c r="A323" s="95" t="s">
        <v>824</v>
      </c>
      <c r="B323" s="95" t="s">
        <v>825</v>
      </c>
      <c r="C323" s="95" t="s">
        <v>515</v>
      </c>
      <c r="D323" s="157" t="s">
        <v>74</v>
      </c>
      <c r="E323" s="158">
        <v>105</v>
      </c>
      <c r="F323" s="159">
        <v>7</v>
      </c>
      <c r="G323" s="157">
        <v>14</v>
      </c>
      <c r="H323" s="157">
        <v>8</v>
      </c>
      <c r="I323" s="157">
        <v>5</v>
      </c>
      <c r="J323" s="157">
        <v>8</v>
      </c>
      <c r="K323" s="157">
        <v>5</v>
      </c>
      <c r="L323" s="157">
        <v>9</v>
      </c>
      <c r="M323" s="157">
        <v>12</v>
      </c>
      <c r="N323" s="157">
        <v>10</v>
      </c>
      <c r="O323" s="157">
        <v>7</v>
      </c>
      <c r="P323" s="157">
        <v>11</v>
      </c>
      <c r="Q323" s="158">
        <v>9</v>
      </c>
      <c r="R323" s="117">
        <f t="shared" si="11"/>
        <v>105</v>
      </c>
      <c r="S323" s="160"/>
    </row>
    <row r="324" spans="1:19" ht="22.5">
      <c r="A324" s="95" t="s">
        <v>824</v>
      </c>
      <c r="B324" s="95" t="s">
        <v>825</v>
      </c>
      <c r="C324" s="95" t="s">
        <v>516</v>
      </c>
      <c r="D324" s="157" t="s">
        <v>517</v>
      </c>
      <c r="E324" s="158">
        <v>43</v>
      </c>
      <c r="F324" s="159">
        <v>0</v>
      </c>
      <c r="G324" s="157">
        <v>4</v>
      </c>
      <c r="H324" s="157">
        <v>4</v>
      </c>
      <c r="I324" s="157">
        <v>5</v>
      </c>
      <c r="J324" s="157">
        <v>4</v>
      </c>
      <c r="K324" s="157">
        <v>4</v>
      </c>
      <c r="L324" s="157">
        <v>5</v>
      </c>
      <c r="M324" s="157">
        <v>4</v>
      </c>
      <c r="N324" s="157">
        <v>4</v>
      </c>
      <c r="O324" s="157">
        <v>5</v>
      </c>
      <c r="P324" s="157">
        <v>4</v>
      </c>
      <c r="Q324" s="158">
        <v>0</v>
      </c>
      <c r="R324" s="117">
        <f t="shared" si="11"/>
        <v>43</v>
      </c>
      <c r="S324" s="160"/>
    </row>
    <row r="325" spans="1:19" ht="22.5">
      <c r="A325" s="95" t="s">
        <v>824</v>
      </c>
      <c r="B325" s="95" t="s">
        <v>825</v>
      </c>
      <c r="C325" s="95" t="s">
        <v>518</v>
      </c>
      <c r="D325" s="157" t="s">
        <v>519</v>
      </c>
      <c r="E325" s="158">
        <v>2</v>
      </c>
      <c r="F325" s="159">
        <v>0</v>
      </c>
      <c r="G325" s="157">
        <v>0</v>
      </c>
      <c r="H325" s="157">
        <v>0</v>
      </c>
      <c r="I325" s="157">
        <v>0</v>
      </c>
      <c r="J325" s="157">
        <v>1</v>
      </c>
      <c r="K325" s="157">
        <v>0</v>
      </c>
      <c r="L325" s="157">
        <v>0</v>
      </c>
      <c r="M325" s="157">
        <v>0</v>
      </c>
      <c r="N325" s="157">
        <v>0</v>
      </c>
      <c r="O325" s="157">
        <v>0</v>
      </c>
      <c r="P325" s="157">
        <v>1</v>
      </c>
      <c r="Q325" s="158">
        <v>0</v>
      </c>
      <c r="R325" s="117">
        <f t="shared" si="11"/>
        <v>2</v>
      </c>
      <c r="S325" s="160"/>
    </row>
    <row r="326" spans="1:19" s="24" customFormat="1" ht="24" customHeight="1" thickBot="1">
      <c r="A326" s="414" t="s">
        <v>235</v>
      </c>
      <c r="B326" s="414"/>
      <c r="C326" s="414"/>
      <c r="D326" s="414"/>
      <c r="E326" s="414"/>
      <c r="F326" s="414"/>
      <c r="G326" s="414"/>
      <c r="H326" s="414"/>
      <c r="I326" s="414"/>
      <c r="J326" s="414"/>
      <c r="K326" s="414"/>
      <c r="L326" s="414"/>
      <c r="M326" s="414"/>
      <c r="N326" s="414"/>
      <c r="O326" s="414"/>
      <c r="P326" s="414"/>
      <c r="Q326" s="414"/>
      <c r="R326" s="414"/>
      <c r="S326" s="415"/>
    </row>
    <row r="327" spans="1:19" ht="22.5">
      <c r="A327" s="111" t="s">
        <v>523</v>
      </c>
      <c r="B327" s="111" t="s">
        <v>545</v>
      </c>
      <c r="C327" s="111" t="s">
        <v>500</v>
      </c>
      <c r="D327" s="134" t="s">
        <v>493</v>
      </c>
      <c r="E327" s="135">
        <v>30</v>
      </c>
      <c r="F327" s="100"/>
      <c r="G327" s="96"/>
      <c r="H327" s="96">
        <v>3</v>
      </c>
      <c r="I327" s="96">
        <v>3</v>
      </c>
      <c r="J327" s="96">
        <v>3</v>
      </c>
      <c r="K327" s="96">
        <v>3</v>
      </c>
      <c r="L327" s="96">
        <v>3</v>
      </c>
      <c r="M327" s="96">
        <v>3</v>
      </c>
      <c r="N327" s="96">
        <v>3</v>
      </c>
      <c r="O327" s="96">
        <v>3</v>
      </c>
      <c r="P327" s="96">
        <v>3</v>
      </c>
      <c r="Q327" s="135">
        <v>3</v>
      </c>
      <c r="R327" s="117">
        <f t="shared" si="11"/>
        <v>30</v>
      </c>
      <c r="S327" s="136"/>
    </row>
    <row r="328" spans="1:19" ht="22.5">
      <c r="A328" s="111" t="s">
        <v>523</v>
      </c>
      <c r="B328" s="111" t="s">
        <v>804</v>
      </c>
      <c r="C328" s="111" t="s">
        <v>501</v>
      </c>
      <c r="D328" s="134" t="s">
        <v>494</v>
      </c>
      <c r="E328" s="135">
        <v>250</v>
      </c>
      <c r="F328" s="100"/>
      <c r="G328" s="96"/>
      <c r="H328" s="96">
        <v>25</v>
      </c>
      <c r="I328" s="96">
        <v>25</v>
      </c>
      <c r="J328" s="96">
        <v>25</v>
      </c>
      <c r="K328" s="96">
        <v>25</v>
      </c>
      <c r="L328" s="96">
        <v>25</v>
      </c>
      <c r="M328" s="96">
        <v>25</v>
      </c>
      <c r="N328" s="96">
        <v>25</v>
      </c>
      <c r="O328" s="96">
        <v>25</v>
      </c>
      <c r="P328" s="96">
        <v>25</v>
      </c>
      <c r="Q328" s="135">
        <v>25</v>
      </c>
      <c r="R328" s="117">
        <f t="shared" si="11"/>
        <v>250</v>
      </c>
      <c r="S328" s="136"/>
    </row>
    <row r="329" spans="1:19" ht="22.5">
      <c r="A329" s="111" t="s">
        <v>536</v>
      </c>
      <c r="B329" s="111" t="s">
        <v>539</v>
      </c>
      <c r="C329" s="111" t="s">
        <v>502</v>
      </c>
      <c r="D329" s="134" t="s">
        <v>73</v>
      </c>
      <c r="E329" s="135">
        <v>11</v>
      </c>
      <c r="F329" s="100"/>
      <c r="G329" s="96">
        <v>1</v>
      </c>
      <c r="H329" s="96">
        <v>1</v>
      </c>
      <c r="I329" s="96">
        <v>1</v>
      </c>
      <c r="J329" s="96">
        <v>1</v>
      </c>
      <c r="K329" s="96">
        <v>1</v>
      </c>
      <c r="L329" s="96">
        <v>1</v>
      </c>
      <c r="M329" s="96">
        <v>1</v>
      </c>
      <c r="N329" s="96">
        <v>1</v>
      </c>
      <c r="O329" s="96">
        <v>1</v>
      </c>
      <c r="P329" s="96">
        <v>1</v>
      </c>
      <c r="Q329" s="135">
        <v>1</v>
      </c>
      <c r="R329" s="117">
        <f t="shared" si="11"/>
        <v>11</v>
      </c>
      <c r="S329" s="136"/>
    </row>
    <row r="330" spans="1:19" ht="22.5">
      <c r="A330" s="111" t="s">
        <v>523</v>
      </c>
      <c r="B330" s="111" t="s">
        <v>545</v>
      </c>
      <c r="C330" s="111" t="s">
        <v>503</v>
      </c>
      <c r="D330" s="134" t="s">
        <v>495</v>
      </c>
      <c r="E330" s="135">
        <v>2</v>
      </c>
      <c r="F330" s="100"/>
      <c r="G330" s="96"/>
      <c r="H330" s="96"/>
      <c r="I330" s="96"/>
      <c r="J330" s="96"/>
      <c r="K330" s="96">
        <v>1</v>
      </c>
      <c r="L330" s="96"/>
      <c r="M330" s="96"/>
      <c r="N330" s="96"/>
      <c r="O330" s="96"/>
      <c r="P330" s="96"/>
      <c r="Q330" s="135">
        <v>1</v>
      </c>
      <c r="R330" s="117">
        <f t="shared" si="11"/>
        <v>2</v>
      </c>
      <c r="S330" s="136"/>
    </row>
    <row r="331" spans="1:19" ht="22.5">
      <c r="A331" s="111" t="s">
        <v>523</v>
      </c>
      <c r="B331" s="111" t="s">
        <v>545</v>
      </c>
      <c r="C331" s="111" t="s">
        <v>504</v>
      </c>
      <c r="D331" s="134" t="s">
        <v>505</v>
      </c>
      <c r="E331" s="135">
        <v>44</v>
      </c>
      <c r="F331" s="100"/>
      <c r="G331" s="96">
        <v>4</v>
      </c>
      <c r="H331" s="96">
        <v>4</v>
      </c>
      <c r="I331" s="96">
        <v>4</v>
      </c>
      <c r="J331" s="96">
        <v>4</v>
      </c>
      <c r="K331" s="96">
        <v>4</v>
      </c>
      <c r="L331" s="96">
        <v>4</v>
      </c>
      <c r="M331" s="96">
        <v>4</v>
      </c>
      <c r="N331" s="96">
        <v>4</v>
      </c>
      <c r="O331" s="96">
        <v>4</v>
      </c>
      <c r="P331" s="96">
        <v>4</v>
      </c>
      <c r="Q331" s="135">
        <v>4</v>
      </c>
      <c r="R331" s="117">
        <f t="shared" si="11"/>
        <v>44</v>
      </c>
      <c r="S331" s="136"/>
    </row>
    <row r="332" spans="1:19" ht="22.5">
      <c r="A332" s="111" t="s">
        <v>523</v>
      </c>
      <c r="B332" s="111" t="s">
        <v>545</v>
      </c>
      <c r="C332" s="111" t="s">
        <v>506</v>
      </c>
      <c r="D332" s="134" t="s">
        <v>273</v>
      </c>
      <c r="E332" s="135">
        <v>4</v>
      </c>
      <c r="F332" s="100"/>
      <c r="G332" s="96">
        <v>1</v>
      </c>
      <c r="H332" s="96"/>
      <c r="I332" s="96"/>
      <c r="J332" s="96">
        <v>1</v>
      </c>
      <c r="K332" s="96"/>
      <c r="L332" s="96"/>
      <c r="M332" s="96">
        <v>1</v>
      </c>
      <c r="N332" s="96"/>
      <c r="O332" s="96"/>
      <c r="P332" s="96">
        <v>1</v>
      </c>
      <c r="Q332" s="135"/>
      <c r="R332" s="117">
        <f t="shared" si="11"/>
        <v>4</v>
      </c>
      <c r="S332" s="136"/>
    </row>
    <row r="333" spans="1:19" ht="22.5">
      <c r="A333" s="111" t="s">
        <v>523</v>
      </c>
      <c r="B333" s="111" t="s">
        <v>545</v>
      </c>
      <c r="C333" s="111" t="s">
        <v>496</v>
      </c>
      <c r="D333" s="134" t="s">
        <v>273</v>
      </c>
      <c r="E333" s="135">
        <v>56</v>
      </c>
      <c r="F333" s="100">
        <v>6</v>
      </c>
      <c r="G333" s="96">
        <v>4</v>
      </c>
      <c r="H333" s="96">
        <v>4</v>
      </c>
      <c r="I333" s="96">
        <v>4</v>
      </c>
      <c r="J333" s="96">
        <v>4</v>
      </c>
      <c r="K333" s="96">
        <v>6</v>
      </c>
      <c r="L333" s="96">
        <v>4</v>
      </c>
      <c r="M333" s="96">
        <v>6</v>
      </c>
      <c r="N333" s="96">
        <v>4</v>
      </c>
      <c r="O333" s="96">
        <v>4</v>
      </c>
      <c r="P333" s="96">
        <v>4</v>
      </c>
      <c r="Q333" s="135">
        <v>6</v>
      </c>
      <c r="R333" s="117">
        <f t="shared" si="11"/>
        <v>56</v>
      </c>
      <c r="S333" s="136"/>
    </row>
    <row r="334" spans="1:19" ht="22.5">
      <c r="A334" s="111" t="s">
        <v>523</v>
      </c>
      <c r="B334" s="111" t="s">
        <v>545</v>
      </c>
      <c r="C334" s="111" t="s">
        <v>507</v>
      </c>
      <c r="D334" s="134" t="s">
        <v>273</v>
      </c>
      <c r="E334" s="135">
        <v>2</v>
      </c>
      <c r="F334" s="100"/>
      <c r="G334" s="96"/>
      <c r="H334" s="96"/>
      <c r="I334" s="96"/>
      <c r="J334" s="96">
        <v>1</v>
      </c>
      <c r="K334" s="96"/>
      <c r="L334" s="96"/>
      <c r="M334" s="96"/>
      <c r="N334" s="96"/>
      <c r="O334" s="96"/>
      <c r="P334" s="96">
        <v>1</v>
      </c>
      <c r="Q334" s="135"/>
      <c r="R334" s="117">
        <f t="shared" si="11"/>
        <v>2</v>
      </c>
      <c r="S334" s="136"/>
    </row>
    <row r="335" spans="1:19" ht="22.5">
      <c r="A335" s="111" t="s">
        <v>523</v>
      </c>
      <c r="B335" s="111" t="s">
        <v>545</v>
      </c>
      <c r="C335" s="111" t="s">
        <v>497</v>
      </c>
      <c r="D335" s="134" t="s">
        <v>273</v>
      </c>
      <c r="E335" s="135">
        <v>1</v>
      </c>
      <c r="F335" s="100"/>
      <c r="G335" s="96"/>
      <c r="H335" s="96"/>
      <c r="I335" s="96"/>
      <c r="J335" s="96"/>
      <c r="K335" s="96"/>
      <c r="L335" s="96"/>
      <c r="M335" s="96"/>
      <c r="N335" s="96">
        <v>1</v>
      </c>
      <c r="O335" s="96"/>
      <c r="P335" s="96"/>
      <c r="Q335" s="135"/>
      <c r="R335" s="117">
        <f t="shared" si="11"/>
        <v>1</v>
      </c>
      <c r="S335" s="136"/>
    </row>
    <row r="336" spans="1:19" ht="22.5">
      <c r="A336" s="111" t="s">
        <v>523</v>
      </c>
      <c r="B336" s="111" t="s">
        <v>545</v>
      </c>
      <c r="C336" s="111" t="s">
        <v>498</v>
      </c>
      <c r="D336" s="134" t="s">
        <v>499</v>
      </c>
      <c r="E336" s="135">
        <v>2</v>
      </c>
      <c r="F336" s="100"/>
      <c r="G336" s="96"/>
      <c r="H336" s="96"/>
      <c r="I336" s="96"/>
      <c r="J336" s="96"/>
      <c r="K336" s="96">
        <v>1</v>
      </c>
      <c r="L336" s="96"/>
      <c r="M336" s="96"/>
      <c r="N336" s="96"/>
      <c r="O336" s="96"/>
      <c r="P336" s="96">
        <v>1</v>
      </c>
      <c r="Q336" s="135"/>
      <c r="R336" s="117">
        <f t="shared" si="11"/>
        <v>2</v>
      </c>
      <c r="S336" s="136"/>
    </row>
    <row r="337" spans="1:19" ht="15.75">
      <c r="A337" s="181"/>
      <c r="B337" s="181"/>
      <c r="C337" s="181"/>
      <c r="D337" s="85"/>
      <c r="E337" s="85"/>
      <c r="F337" s="92"/>
      <c r="G337" s="85"/>
      <c r="H337" s="85"/>
      <c r="I337" s="85"/>
      <c r="J337" s="85"/>
      <c r="K337" s="85"/>
      <c r="L337" s="85"/>
      <c r="M337" s="85"/>
      <c r="N337" s="85"/>
      <c r="O337" s="85"/>
      <c r="P337" s="85"/>
      <c r="Q337" s="85"/>
      <c r="R337" s="85"/>
      <c r="S337" s="85"/>
    </row>
    <row r="338" spans="1:19" s="24" customFormat="1" ht="16.5" customHeight="1" thickBot="1">
      <c r="A338" s="406" t="s">
        <v>149</v>
      </c>
      <c r="B338" s="406"/>
      <c r="C338" s="406"/>
      <c r="D338" s="406"/>
      <c r="E338" s="406"/>
      <c r="F338" s="406"/>
      <c r="G338" s="406"/>
      <c r="H338" s="406"/>
      <c r="I338" s="406"/>
      <c r="J338" s="406"/>
      <c r="K338" s="406"/>
      <c r="L338" s="406"/>
      <c r="M338" s="406"/>
      <c r="N338" s="406"/>
      <c r="O338" s="406"/>
      <c r="P338" s="406"/>
      <c r="Q338" s="406"/>
      <c r="R338" s="406"/>
      <c r="S338" s="407"/>
    </row>
    <row r="339" spans="1:19" ht="15.75" thickBot="1">
      <c r="A339" s="416" t="s">
        <v>129</v>
      </c>
      <c r="B339" s="416"/>
      <c r="C339" s="416"/>
      <c r="D339" s="416"/>
      <c r="E339" s="417"/>
      <c r="F339" s="445"/>
      <c r="G339" s="446"/>
      <c r="H339" s="446"/>
      <c r="I339" s="446"/>
      <c r="J339" s="446"/>
      <c r="K339" s="446"/>
      <c r="L339" s="446"/>
      <c r="M339" s="446"/>
      <c r="N339" s="446"/>
      <c r="O339" s="446"/>
      <c r="P339" s="446"/>
      <c r="Q339" s="447"/>
      <c r="R339" s="66"/>
      <c r="S339" s="66"/>
    </row>
    <row r="340" spans="1:19" ht="33.75">
      <c r="A340" s="145" t="s">
        <v>633</v>
      </c>
      <c r="B340" s="145" t="s">
        <v>524</v>
      </c>
      <c r="C340" s="145" t="s">
        <v>634</v>
      </c>
      <c r="D340" s="134" t="s">
        <v>635</v>
      </c>
      <c r="E340" s="161">
        <v>1</v>
      </c>
      <c r="F340" s="107"/>
      <c r="G340" s="108"/>
      <c r="H340" s="108">
        <v>1</v>
      </c>
      <c r="I340" s="108"/>
      <c r="J340" s="108"/>
      <c r="K340" s="108"/>
      <c r="L340" s="108"/>
      <c r="M340" s="108"/>
      <c r="N340" s="108"/>
      <c r="O340" s="108"/>
      <c r="P340" s="108"/>
      <c r="Q340" s="161"/>
      <c r="R340" s="110">
        <f>SUM(F340:Q340)</f>
        <v>1</v>
      </c>
      <c r="S340" s="162"/>
    </row>
    <row r="341" spans="1:19" ht="22.5">
      <c r="A341" s="111" t="s">
        <v>633</v>
      </c>
      <c r="B341" s="111" t="s">
        <v>636</v>
      </c>
      <c r="C341" s="111" t="s">
        <v>637</v>
      </c>
      <c r="D341" s="134" t="s">
        <v>73</v>
      </c>
      <c r="E341" s="135">
        <v>4</v>
      </c>
      <c r="F341" s="100">
        <v>1</v>
      </c>
      <c r="G341" s="96"/>
      <c r="H341" s="96"/>
      <c r="I341" s="96">
        <v>1</v>
      </c>
      <c r="J341" s="96"/>
      <c r="K341" s="96"/>
      <c r="L341" s="96">
        <v>1</v>
      </c>
      <c r="M341" s="96"/>
      <c r="N341" s="96"/>
      <c r="O341" s="96">
        <v>1</v>
      </c>
      <c r="P341" s="96"/>
      <c r="Q341" s="135"/>
      <c r="R341" s="117">
        <f aca="true" t="shared" si="12" ref="R341:R348">SUM(F341:Q341)</f>
        <v>4</v>
      </c>
      <c r="S341" s="136"/>
    </row>
    <row r="342" spans="1:19" ht="22.5">
      <c r="A342" s="111" t="s">
        <v>633</v>
      </c>
      <c r="B342" s="111" t="s">
        <v>636</v>
      </c>
      <c r="C342" s="111" t="s">
        <v>638</v>
      </c>
      <c r="D342" s="134" t="s">
        <v>73</v>
      </c>
      <c r="E342" s="135">
        <v>4</v>
      </c>
      <c r="F342" s="100">
        <v>1</v>
      </c>
      <c r="G342" s="96"/>
      <c r="H342" s="96"/>
      <c r="I342" s="96">
        <v>1</v>
      </c>
      <c r="J342" s="96"/>
      <c r="K342" s="96"/>
      <c r="L342" s="96">
        <v>1</v>
      </c>
      <c r="M342" s="96"/>
      <c r="N342" s="96"/>
      <c r="O342" s="96">
        <v>1</v>
      </c>
      <c r="P342" s="96"/>
      <c r="Q342" s="135"/>
      <c r="R342" s="117">
        <f t="shared" si="12"/>
        <v>4</v>
      </c>
      <c r="S342" s="136"/>
    </row>
    <row r="343" spans="1:19" ht="33.75">
      <c r="A343" s="111" t="s">
        <v>633</v>
      </c>
      <c r="B343" s="111" t="s">
        <v>524</v>
      </c>
      <c r="C343" s="111" t="s">
        <v>639</v>
      </c>
      <c r="D343" s="134" t="s">
        <v>190</v>
      </c>
      <c r="E343" s="135">
        <v>49</v>
      </c>
      <c r="F343" s="100">
        <v>49</v>
      </c>
      <c r="G343" s="96"/>
      <c r="H343" s="96"/>
      <c r="I343" s="96"/>
      <c r="J343" s="96"/>
      <c r="K343" s="96"/>
      <c r="L343" s="96"/>
      <c r="M343" s="96"/>
      <c r="N343" s="96"/>
      <c r="O343" s="96"/>
      <c r="P343" s="96"/>
      <c r="Q343" s="135"/>
      <c r="R343" s="117">
        <f t="shared" si="12"/>
        <v>49</v>
      </c>
      <c r="S343" s="136"/>
    </row>
    <row r="344" spans="1:19" ht="33.75">
      <c r="A344" s="111" t="s">
        <v>633</v>
      </c>
      <c r="B344" s="111" t="s">
        <v>524</v>
      </c>
      <c r="C344" s="111" t="s">
        <v>640</v>
      </c>
      <c r="D344" s="134" t="s">
        <v>190</v>
      </c>
      <c r="E344" s="135">
        <v>204</v>
      </c>
      <c r="F344" s="100">
        <v>17</v>
      </c>
      <c r="G344" s="96">
        <v>17</v>
      </c>
      <c r="H344" s="96">
        <v>17</v>
      </c>
      <c r="I344" s="96">
        <v>17</v>
      </c>
      <c r="J344" s="96">
        <v>17</v>
      </c>
      <c r="K344" s="96">
        <v>17</v>
      </c>
      <c r="L344" s="96">
        <v>17</v>
      </c>
      <c r="M344" s="96">
        <v>17</v>
      </c>
      <c r="N344" s="96">
        <v>17</v>
      </c>
      <c r="O344" s="96">
        <v>17</v>
      </c>
      <c r="P344" s="96">
        <v>17</v>
      </c>
      <c r="Q344" s="135">
        <v>17</v>
      </c>
      <c r="R344" s="117">
        <f t="shared" si="12"/>
        <v>204</v>
      </c>
      <c r="S344" s="136"/>
    </row>
    <row r="345" spans="1:19" ht="33.75">
      <c r="A345" s="111" t="s">
        <v>633</v>
      </c>
      <c r="B345" s="111" t="s">
        <v>524</v>
      </c>
      <c r="C345" s="111" t="s">
        <v>641</v>
      </c>
      <c r="D345" s="134" t="s">
        <v>642</v>
      </c>
      <c r="E345" s="135">
        <v>37</v>
      </c>
      <c r="F345" s="100">
        <v>5</v>
      </c>
      <c r="G345" s="96">
        <v>1</v>
      </c>
      <c r="H345" s="96"/>
      <c r="I345" s="96">
        <v>6</v>
      </c>
      <c r="J345" s="96">
        <v>6</v>
      </c>
      <c r="K345" s="96">
        <v>3</v>
      </c>
      <c r="L345" s="96">
        <v>6</v>
      </c>
      <c r="M345" s="96">
        <v>2</v>
      </c>
      <c r="N345" s="96">
        <v>6</v>
      </c>
      <c r="O345" s="96">
        <v>2</v>
      </c>
      <c r="P345" s="96"/>
      <c r="Q345" s="135"/>
      <c r="R345" s="117">
        <f t="shared" si="12"/>
        <v>37</v>
      </c>
      <c r="S345" s="136"/>
    </row>
    <row r="346" spans="1:19" ht="22.5">
      <c r="A346" s="111" t="s">
        <v>633</v>
      </c>
      <c r="B346" s="111" t="s">
        <v>636</v>
      </c>
      <c r="C346" s="111" t="s">
        <v>643</v>
      </c>
      <c r="D346" s="134" t="s">
        <v>73</v>
      </c>
      <c r="E346" s="135">
        <v>12</v>
      </c>
      <c r="F346" s="100">
        <v>1</v>
      </c>
      <c r="G346" s="96">
        <v>1</v>
      </c>
      <c r="H346" s="96">
        <v>1</v>
      </c>
      <c r="I346" s="96">
        <v>1</v>
      </c>
      <c r="J346" s="96">
        <v>1</v>
      </c>
      <c r="K346" s="96">
        <v>1</v>
      </c>
      <c r="L346" s="96">
        <v>1</v>
      </c>
      <c r="M346" s="96">
        <v>1</v>
      </c>
      <c r="N346" s="96">
        <v>1</v>
      </c>
      <c r="O346" s="96">
        <v>1</v>
      </c>
      <c r="P346" s="96">
        <v>1</v>
      </c>
      <c r="Q346" s="135">
        <v>1</v>
      </c>
      <c r="R346" s="117">
        <f t="shared" si="12"/>
        <v>12</v>
      </c>
      <c r="S346" s="136"/>
    </row>
    <row r="347" spans="1:19" ht="22.5">
      <c r="A347" s="111" t="s">
        <v>633</v>
      </c>
      <c r="B347" s="111" t="s">
        <v>636</v>
      </c>
      <c r="C347" s="111" t="s">
        <v>644</v>
      </c>
      <c r="D347" s="134" t="s">
        <v>635</v>
      </c>
      <c r="E347" s="135">
        <v>1</v>
      </c>
      <c r="F347" s="100"/>
      <c r="G347" s="96"/>
      <c r="H347" s="96"/>
      <c r="I347" s="96"/>
      <c r="J347" s="96"/>
      <c r="K347" s="96">
        <v>1</v>
      </c>
      <c r="L347" s="96"/>
      <c r="M347" s="96"/>
      <c r="N347" s="96"/>
      <c r="O347" s="96"/>
      <c r="P347" s="96"/>
      <c r="Q347" s="135"/>
      <c r="R347" s="117">
        <f t="shared" si="12"/>
        <v>1</v>
      </c>
      <c r="S347" s="136"/>
    </row>
    <row r="348" spans="1:19" ht="34.5" thickBot="1">
      <c r="A348" s="111" t="s">
        <v>550</v>
      </c>
      <c r="B348" s="111" t="s">
        <v>574</v>
      </c>
      <c r="C348" s="111" t="s">
        <v>645</v>
      </c>
      <c r="D348" s="134" t="s">
        <v>635</v>
      </c>
      <c r="E348" s="135">
        <v>1</v>
      </c>
      <c r="F348" s="100"/>
      <c r="G348" s="96"/>
      <c r="H348" s="96"/>
      <c r="I348" s="96"/>
      <c r="J348" s="96"/>
      <c r="K348" s="96"/>
      <c r="L348" s="96"/>
      <c r="M348" s="96"/>
      <c r="N348" s="96"/>
      <c r="O348" s="96"/>
      <c r="P348" s="96"/>
      <c r="Q348" s="135">
        <v>1</v>
      </c>
      <c r="R348" s="117">
        <f t="shared" si="12"/>
        <v>1</v>
      </c>
      <c r="S348" s="136"/>
    </row>
    <row r="349" spans="1:19" ht="15.75" thickBot="1">
      <c r="A349" s="418" t="s">
        <v>628</v>
      </c>
      <c r="B349" s="418"/>
      <c r="C349" s="418"/>
      <c r="D349" s="418"/>
      <c r="E349" s="419"/>
      <c r="F349" s="445"/>
      <c r="G349" s="446"/>
      <c r="H349" s="446"/>
      <c r="I349" s="446"/>
      <c r="J349" s="446"/>
      <c r="K349" s="446"/>
      <c r="L349" s="446"/>
      <c r="M349" s="446"/>
      <c r="N349" s="446"/>
      <c r="O349" s="446"/>
      <c r="P349" s="446"/>
      <c r="Q349" s="447"/>
      <c r="R349" s="66"/>
      <c r="S349" s="66"/>
    </row>
    <row r="350" spans="1:19" ht="22.5">
      <c r="A350" s="145" t="s">
        <v>646</v>
      </c>
      <c r="B350" s="145" t="s">
        <v>647</v>
      </c>
      <c r="C350" s="145" t="s">
        <v>565</v>
      </c>
      <c r="D350" s="108" t="s">
        <v>648</v>
      </c>
      <c r="E350" s="161">
        <v>1</v>
      </c>
      <c r="F350" s="103"/>
      <c r="G350" s="108"/>
      <c r="H350" s="108">
        <v>1</v>
      </c>
      <c r="I350" s="108"/>
      <c r="J350" s="108"/>
      <c r="K350" s="108"/>
      <c r="L350" s="108"/>
      <c r="M350" s="108"/>
      <c r="N350" s="108"/>
      <c r="O350" s="108"/>
      <c r="P350" s="108"/>
      <c r="Q350" s="161"/>
      <c r="R350" s="110">
        <f>SUM(F350:Q350)</f>
        <v>1</v>
      </c>
      <c r="S350" s="162"/>
    </row>
    <row r="351" spans="1:19" ht="22.5">
      <c r="A351" s="147" t="s">
        <v>646</v>
      </c>
      <c r="B351" s="147" t="s">
        <v>647</v>
      </c>
      <c r="C351" s="147" t="s">
        <v>566</v>
      </c>
      <c r="D351" s="115" t="s">
        <v>649</v>
      </c>
      <c r="E351" s="165">
        <v>1</v>
      </c>
      <c r="F351" s="114"/>
      <c r="G351" s="115"/>
      <c r="H351" s="115"/>
      <c r="I351" s="115">
        <v>1</v>
      </c>
      <c r="J351" s="115"/>
      <c r="K351" s="115"/>
      <c r="L351" s="115"/>
      <c r="M351" s="115"/>
      <c r="N351" s="115"/>
      <c r="O351" s="115"/>
      <c r="P351" s="115"/>
      <c r="Q351" s="165"/>
      <c r="R351" s="117">
        <f aca="true" t="shared" si="13" ref="R351:R359">SUM(F351:Q351)</f>
        <v>1</v>
      </c>
      <c r="S351" s="166"/>
    </row>
    <row r="352" spans="1:19" ht="22.5">
      <c r="A352" s="147" t="s">
        <v>646</v>
      </c>
      <c r="B352" s="147" t="s">
        <v>647</v>
      </c>
      <c r="C352" s="147" t="s">
        <v>567</v>
      </c>
      <c r="D352" s="115" t="s">
        <v>263</v>
      </c>
      <c r="E352" s="165">
        <v>1</v>
      </c>
      <c r="F352" s="114"/>
      <c r="G352" s="115"/>
      <c r="H352" s="115"/>
      <c r="I352" s="115"/>
      <c r="J352" s="115"/>
      <c r="K352" s="115"/>
      <c r="L352" s="115">
        <v>1</v>
      </c>
      <c r="M352" s="115"/>
      <c r="N352" s="115"/>
      <c r="O352" s="115"/>
      <c r="P352" s="115"/>
      <c r="Q352" s="165"/>
      <c r="R352" s="117">
        <f t="shared" si="13"/>
        <v>1</v>
      </c>
      <c r="S352" s="166"/>
    </row>
    <row r="353" spans="1:19" ht="22.5">
      <c r="A353" s="147" t="s">
        <v>646</v>
      </c>
      <c r="B353" s="147" t="s">
        <v>647</v>
      </c>
      <c r="C353" s="147" t="s">
        <v>568</v>
      </c>
      <c r="D353" s="115" t="s">
        <v>650</v>
      </c>
      <c r="E353" s="165">
        <v>400</v>
      </c>
      <c r="F353" s="114"/>
      <c r="G353" s="115"/>
      <c r="H353" s="115">
        <v>400</v>
      </c>
      <c r="I353" s="115"/>
      <c r="J353" s="115"/>
      <c r="K353" s="115"/>
      <c r="L353" s="115"/>
      <c r="M353" s="115"/>
      <c r="N353" s="115"/>
      <c r="O353" s="115"/>
      <c r="P353" s="115"/>
      <c r="Q353" s="165"/>
      <c r="R353" s="117">
        <f t="shared" si="13"/>
        <v>400</v>
      </c>
      <c r="S353" s="166"/>
    </row>
    <row r="354" spans="1:19" ht="67.5">
      <c r="A354" s="147" t="s">
        <v>651</v>
      </c>
      <c r="B354" s="147" t="s">
        <v>652</v>
      </c>
      <c r="C354" s="147" t="s">
        <v>569</v>
      </c>
      <c r="D354" s="115" t="s">
        <v>653</v>
      </c>
      <c r="E354" s="165">
        <v>1</v>
      </c>
      <c r="F354" s="114"/>
      <c r="G354" s="115"/>
      <c r="H354" s="115"/>
      <c r="I354" s="115"/>
      <c r="J354" s="115"/>
      <c r="K354" s="115"/>
      <c r="L354" s="115"/>
      <c r="M354" s="115">
        <v>1</v>
      </c>
      <c r="N354" s="115"/>
      <c r="O354" s="115"/>
      <c r="P354" s="115"/>
      <c r="Q354" s="165"/>
      <c r="R354" s="117">
        <f t="shared" si="13"/>
        <v>1</v>
      </c>
      <c r="S354" s="166"/>
    </row>
    <row r="355" spans="1:19" ht="22.5">
      <c r="A355" s="147" t="s">
        <v>646</v>
      </c>
      <c r="B355" s="147" t="s">
        <v>647</v>
      </c>
      <c r="C355" s="147" t="s">
        <v>570</v>
      </c>
      <c r="D355" s="115" t="s">
        <v>654</v>
      </c>
      <c r="E355" s="165">
        <v>1</v>
      </c>
      <c r="F355" s="114"/>
      <c r="G355" s="115"/>
      <c r="H355" s="115"/>
      <c r="I355" s="115"/>
      <c r="J355" s="115">
        <v>1</v>
      </c>
      <c r="K355" s="115"/>
      <c r="L355" s="115"/>
      <c r="M355" s="115"/>
      <c r="N355" s="115"/>
      <c r="O355" s="115"/>
      <c r="P355" s="115"/>
      <c r="Q355" s="165"/>
      <c r="R355" s="117">
        <f t="shared" si="13"/>
        <v>1</v>
      </c>
      <c r="S355" s="166"/>
    </row>
    <row r="356" spans="1:19" ht="22.5">
      <c r="A356" s="147" t="s">
        <v>646</v>
      </c>
      <c r="B356" s="147" t="s">
        <v>647</v>
      </c>
      <c r="C356" s="147" t="s">
        <v>655</v>
      </c>
      <c r="D356" s="115" t="s">
        <v>656</v>
      </c>
      <c r="E356" s="165">
        <v>1</v>
      </c>
      <c r="F356" s="114"/>
      <c r="G356" s="115"/>
      <c r="H356" s="115"/>
      <c r="I356" s="115">
        <v>1</v>
      </c>
      <c r="J356" s="115"/>
      <c r="K356" s="115"/>
      <c r="L356" s="115"/>
      <c r="M356" s="115"/>
      <c r="N356" s="115"/>
      <c r="O356" s="115"/>
      <c r="P356" s="115"/>
      <c r="Q356" s="165"/>
      <c r="R356" s="117">
        <f t="shared" si="13"/>
        <v>1</v>
      </c>
      <c r="S356" s="166"/>
    </row>
    <row r="357" spans="1:19" ht="22.5">
      <c r="A357" s="147" t="s">
        <v>646</v>
      </c>
      <c r="B357" s="147" t="s">
        <v>647</v>
      </c>
      <c r="C357" s="147" t="s">
        <v>657</v>
      </c>
      <c r="D357" s="115" t="s">
        <v>658</v>
      </c>
      <c r="E357" s="165">
        <v>1</v>
      </c>
      <c r="F357" s="114"/>
      <c r="G357" s="115"/>
      <c r="H357" s="115"/>
      <c r="I357" s="115"/>
      <c r="J357" s="115"/>
      <c r="K357" s="115">
        <v>1</v>
      </c>
      <c r="L357" s="115"/>
      <c r="M357" s="115"/>
      <c r="N357" s="115"/>
      <c r="O357" s="115"/>
      <c r="P357" s="115"/>
      <c r="Q357" s="165"/>
      <c r="R357" s="117">
        <f t="shared" si="13"/>
        <v>1</v>
      </c>
      <c r="S357" s="166"/>
    </row>
    <row r="358" spans="1:19" ht="22.5">
      <c r="A358" s="147" t="s">
        <v>646</v>
      </c>
      <c r="B358" s="147" t="s">
        <v>647</v>
      </c>
      <c r="C358" s="147" t="s">
        <v>659</v>
      </c>
      <c r="D358" s="115" t="s">
        <v>660</v>
      </c>
      <c r="E358" s="165">
        <v>1</v>
      </c>
      <c r="F358" s="114"/>
      <c r="G358" s="115"/>
      <c r="H358" s="115"/>
      <c r="I358" s="115"/>
      <c r="J358" s="115"/>
      <c r="K358" s="115"/>
      <c r="L358" s="115">
        <v>1</v>
      </c>
      <c r="M358" s="115"/>
      <c r="N358" s="115"/>
      <c r="O358" s="115"/>
      <c r="P358" s="115"/>
      <c r="Q358" s="165"/>
      <c r="R358" s="117">
        <f t="shared" si="13"/>
        <v>1</v>
      </c>
      <c r="S358" s="166"/>
    </row>
    <row r="359" spans="1:19" ht="23.25" thickBot="1">
      <c r="A359" s="147" t="s">
        <v>646</v>
      </c>
      <c r="B359" s="147" t="s">
        <v>647</v>
      </c>
      <c r="C359" s="147" t="s">
        <v>661</v>
      </c>
      <c r="D359" s="115" t="s">
        <v>662</v>
      </c>
      <c r="E359" s="165">
        <v>2</v>
      </c>
      <c r="F359" s="114"/>
      <c r="G359" s="115"/>
      <c r="H359" s="115"/>
      <c r="I359" s="115"/>
      <c r="J359" s="115"/>
      <c r="K359" s="115"/>
      <c r="L359" s="115">
        <v>2</v>
      </c>
      <c r="M359" s="115"/>
      <c r="N359" s="115"/>
      <c r="O359" s="115"/>
      <c r="P359" s="115"/>
      <c r="Q359" s="165"/>
      <c r="R359" s="117">
        <f t="shared" si="13"/>
        <v>2</v>
      </c>
      <c r="S359" s="166"/>
    </row>
    <row r="360" spans="1:19" s="24" customFormat="1" ht="15.75" customHeight="1" thickBot="1">
      <c r="A360" s="404" t="s">
        <v>632</v>
      </c>
      <c r="B360" s="404"/>
      <c r="C360" s="404"/>
      <c r="D360" s="404"/>
      <c r="E360" s="405"/>
      <c r="F360" s="445"/>
      <c r="G360" s="446"/>
      <c r="H360" s="446"/>
      <c r="I360" s="446"/>
      <c r="J360" s="446"/>
      <c r="K360" s="446"/>
      <c r="L360" s="446"/>
      <c r="M360" s="446"/>
      <c r="N360" s="446"/>
      <c r="O360" s="446"/>
      <c r="P360" s="446"/>
      <c r="Q360" s="447"/>
      <c r="R360" s="66"/>
      <c r="S360" s="66"/>
    </row>
    <row r="361" spans="1:19" ht="90">
      <c r="A361" s="147" t="s">
        <v>663</v>
      </c>
      <c r="B361" s="147" t="s">
        <v>664</v>
      </c>
      <c r="C361" s="147" t="s">
        <v>665</v>
      </c>
      <c r="D361" s="115" t="s">
        <v>666</v>
      </c>
      <c r="E361" s="165">
        <v>2</v>
      </c>
      <c r="F361" s="114"/>
      <c r="G361" s="115"/>
      <c r="H361" s="115">
        <v>1</v>
      </c>
      <c r="I361" s="115"/>
      <c r="J361" s="115"/>
      <c r="K361" s="115">
        <v>1</v>
      </c>
      <c r="L361" s="115"/>
      <c r="M361" s="115"/>
      <c r="N361" s="115"/>
      <c r="O361" s="115"/>
      <c r="P361" s="115"/>
      <c r="Q361" s="165"/>
      <c r="R361" s="117">
        <f>SUM(F361:Q361)</f>
        <v>2</v>
      </c>
      <c r="S361" s="166"/>
    </row>
    <row r="362" spans="1:19" ht="101.25">
      <c r="A362" s="147" t="s">
        <v>663</v>
      </c>
      <c r="B362" s="147" t="s">
        <v>664</v>
      </c>
      <c r="C362" s="147" t="s">
        <v>667</v>
      </c>
      <c r="D362" s="115" t="s">
        <v>76</v>
      </c>
      <c r="E362" s="165">
        <v>2</v>
      </c>
      <c r="F362" s="114">
        <v>1</v>
      </c>
      <c r="G362" s="115">
        <v>1</v>
      </c>
      <c r="H362" s="115"/>
      <c r="I362" s="115"/>
      <c r="J362" s="115"/>
      <c r="K362" s="115"/>
      <c r="L362" s="115"/>
      <c r="M362" s="115"/>
      <c r="N362" s="115"/>
      <c r="O362" s="115"/>
      <c r="P362" s="115"/>
      <c r="Q362" s="165"/>
      <c r="R362" s="117">
        <f aca="true" t="shared" si="14" ref="R362:R372">SUM(F362:Q362)</f>
        <v>2</v>
      </c>
      <c r="S362" s="166"/>
    </row>
    <row r="363" spans="1:19" ht="67.5">
      <c r="A363" s="147" t="s">
        <v>668</v>
      </c>
      <c r="B363" s="147" t="s">
        <v>669</v>
      </c>
      <c r="C363" s="147" t="s">
        <v>670</v>
      </c>
      <c r="D363" s="115" t="s">
        <v>671</v>
      </c>
      <c r="E363" s="165">
        <v>17</v>
      </c>
      <c r="F363" s="114">
        <v>4</v>
      </c>
      <c r="G363" s="115">
        <v>2</v>
      </c>
      <c r="H363" s="115">
        <v>4</v>
      </c>
      <c r="I363" s="115">
        <v>2</v>
      </c>
      <c r="J363" s="115">
        <v>1</v>
      </c>
      <c r="K363" s="115"/>
      <c r="L363" s="115">
        <v>3</v>
      </c>
      <c r="M363" s="115">
        <v>1</v>
      </c>
      <c r="N363" s="115"/>
      <c r="O363" s="115"/>
      <c r="P363" s="115"/>
      <c r="Q363" s="165"/>
      <c r="R363" s="117">
        <f t="shared" si="14"/>
        <v>17</v>
      </c>
      <c r="S363" s="166"/>
    </row>
    <row r="364" spans="1:19" ht="67.5">
      <c r="A364" s="147" t="s">
        <v>668</v>
      </c>
      <c r="B364" s="147" t="s">
        <v>669</v>
      </c>
      <c r="C364" s="147" t="s">
        <v>672</v>
      </c>
      <c r="D364" s="115" t="s">
        <v>673</v>
      </c>
      <c r="E364" s="165">
        <v>5</v>
      </c>
      <c r="F364" s="114">
        <v>5</v>
      </c>
      <c r="G364" s="115"/>
      <c r="H364" s="115"/>
      <c r="I364" s="115"/>
      <c r="J364" s="115"/>
      <c r="K364" s="115"/>
      <c r="L364" s="115"/>
      <c r="M364" s="115"/>
      <c r="N364" s="115"/>
      <c r="O364" s="115"/>
      <c r="P364" s="115"/>
      <c r="Q364" s="165"/>
      <c r="R364" s="117">
        <f t="shared" si="14"/>
        <v>5</v>
      </c>
      <c r="S364" s="166"/>
    </row>
    <row r="365" spans="1:19" ht="78.75">
      <c r="A365" s="147" t="s">
        <v>674</v>
      </c>
      <c r="B365" s="147" t="s">
        <v>675</v>
      </c>
      <c r="C365" s="147" t="s">
        <v>676</v>
      </c>
      <c r="D365" s="115" t="s">
        <v>671</v>
      </c>
      <c r="E365" s="165">
        <v>18</v>
      </c>
      <c r="F365" s="114"/>
      <c r="G365" s="115">
        <v>12</v>
      </c>
      <c r="H365" s="115">
        <v>2</v>
      </c>
      <c r="I365" s="115"/>
      <c r="J365" s="115"/>
      <c r="K365" s="115">
        <v>2</v>
      </c>
      <c r="L365" s="115"/>
      <c r="M365" s="115"/>
      <c r="N365" s="115">
        <v>2</v>
      </c>
      <c r="O365" s="115"/>
      <c r="P365" s="115"/>
      <c r="Q365" s="165"/>
      <c r="R365" s="117">
        <f t="shared" si="14"/>
        <v>18</v>
      </c>
      <c r="S365" s="166"/>
    </row>
    <row r="366" spans="1:19" ht="67.5">
      <c r="A366" s="147" t="s">
        <v>668</v>
      </c>
      <c r="B366" s="147" t="s">
        <v>669</v>
      </c>
      <c r="C366" s="147" t="s">
        <v>677</v>
      </c>
      <c r="D366" s="115" t="s">
        <v>678</v>
      </c>
      <c r="E366" s="165">
        <v>5</v>
      </c>
      <c r="F366" s="114" t="s">
        <v>693</v>
      </c>
      <c r="G366" s="115"/>
      <c r="H366" s="115" t="s">
        <v>694</v>
      </c>
      <c r="I366" s="115"/>
      <c r="J366" s="115"/>
      <c r="K366" s="115" t="s">
        <v>694</v>
      </c>
      <c r="L366" s="115"/>
      <c r="M366" s="115"/>
      <c r="N366" s="115"/>
      <c r="O366" s="115" t="s">
        <v>694</v>
      </c>
      <c r="P366" s="115"/>
      <c r="Q366" s="165"/>
      <c r="R366" s="117">
        <f t="shared" si="14"/>
        <v>0</v>
      </c>
      <c r="S366" s="166"/>
    </row>
    <row r="367" spans="1:19" ht="90">
      <c r="A367" s="147" t="s">
        <v>674</v>
      </c>
      <c r="B367" s="147" t="s">
        <v>675</v>
      </c>
      <c r="C367" s="147" t="s">
        <v>679</v>
      </c>
      <c r="D367" s="115" t="s">
        <v>671</v>
      </c>
      <c r="E367" s="165">
        <v>5</v>
      </c>
      <c r="F367" s="114"/>
      <c r="G367" s="115"/>
      <c r="H367" s="115"/>
      <c r="I367" s="115"/>
      <c r="J367" s="115"/>
      <c r="K367" s="115"/>
      <c r="L367" s="115">
        <v>3</v>
      </c>
      <c r="M367" s="115"/>
      <c r="N367" s="115"/>
      <c r="O367" s="115">
        <v>1</v>
      </c>
      <c r="P367" s="115">
        <v>1</v>
      </c>
      <c r="Q367" s="165"/>
      <c r="R367" s="117">
        <f t="shared" si="14"/>
        <v>5</v>
      </c>
      <c r="S367" s="166"/>
    </row>
    <row r="368" spans="1:19" ht="112.5">
      <c r="A368" s="147" t="s">
        <v>668</v>
      </c>
      <c r="B368" s="147" t="s">
        <v>680</v>
      </c>
      <c r="C368" s="147" t="s">
        <v>681</v>
      </c>
      <c r="D368" s="115" t="s">
        <v>682</v>
      </c>
      <c r="E368" s="165">
        <v>8</v>
      </c>
      <c r="F368" s="114"/>
      <c r="G368" s="115"/>
      <c r="H368" s="115"/>
      <c r="I368" s="115"/>
      <c r="J368" s="115">
        <v>8</v>
      </c>
      <c r="K368" s="115"/>
      <c r="L368" s="115"/>
      <c r="M368" s="115"/>
      <c r="N368" s="115"/>
      <c r="O368" s="115"/>
      <c r="P368" s="115"/>
      <c r="Q368" s="165"/>
      <c r="R368" s="117">
        <f t="shared" si="14"/>
        <v>8</v>
      </c>
      <c r="S368" s="166"/>
    </row>
    <row r="369" spans="1:19" ht="33.75">
      <c r="A369" s="147" t="s">
        <v>633</v>
      </c>
      <c r="B369" s="147" t="s">
        <v>683</v>
      </c>
      <c r="C369" s="147" t="s">
        <v>684</v>
      </c>
      <c r="D369" s="115" t="s">
        <v>685</v>
      </c>
      <c r="E369" s="165">
        <v>3</v>
      </c>
      <c r="F369" s="114"/>
      <c r="G369" s="115"/>
      <c r="H369" s="115"/>
      <c r="I369" s="115">
        <v>1</v>
      </c>
      <c r="J369" s="115"/>
      <c r="K369" s="115"/>
      <c r="L369" s="115"/>
      <c r="M369" s="115">
        <v>1</v>
      </c>
      <c r="N369" s="115"/>
      <c r="O369" s="115"/>
      <c r="P369" s="115"/>
      <c r="Q369" s="165">
        <v>1</v>
      </c>
      <c r="R369" s="117">
        <f t="shared" si="14"/>
        <v>3</v>
      </c>
      <c r="S369" s="166"/>
    </row>
    <row r="370" spans="1:19" ht="33.75">
      <c r="A370" s="147" t="s">
        <v>633</v>
      </c>
      <c r="B370" s="147" t="s">
        <v>683</v>
      </c>
      <c r="C370" s="147" t="s">
        <v>686</v>
      </c>
      <c r="D370" s="115" t="s">
        <v>687</v>
      </c>
      <c r="E370" s="165">
        <v>6</v>
      </c>
      <c r="F370" s="114">
        <v>1</v>
      </c>
      <c r="G370" s="115"/>
      <c r="H370" s="115">
        <v>1</v>
      </c>
      <c r="I370" s="115">
        <v>1</v>
      </c>
      <c r="J370" s="115"/>
      <c r="K370" s="115"/>
      <c r="L370" s="115">
        <v>1</v>
      </c>
      <c r="M370" s="115">
        <v>1</v>
      </c>
      <c r="N370" s="115"/>
      <c r="O370" s="115"/>
      <c r="P370" s="115"/>
      <c r="Q370" s="165">
        <v>1</v>
      </c>
      <c r="R370" s="117">
        <f t="shared" si="14"/>
        <v>6</v>
      </c>
      <c r="S370" s="166"/>
    </row>
    <row r="371" spans="1:19" ht="33.75">
      <c r="A371" s="147" t="s">
        <v>550</v>
      </c>
      <c r="B371" s="147" t="s">
        <v>688</v>
      </c>
      <c r="C371" s="147" t="s">
        <v>689</v>
      </c>
      <c r="D371" s="115" t="s">
        <v>690</v>
      </c>
      <c r="E371" s="165">
        <v>2</v>
      </c>
      <c r="F371" s="114"/>
      <c r="G371" s="115"/>
      <c r="H371" s="115"/>
      <c r="I371" s="115">
        <v>1</v>
      </c>
      <c r="J371" s="115">
        <v>1</v>
      </c>
      <c r="K371" s="115"/>
      <c r="L371" s="115"/>
      <c r="M371" s="115"/>
      <c r="N371" s="115"/>
      <c r="O371" s="115"/>
      <c r="P371" s="115"/>
      <c r="Q371" s="165"/>
      <c r="R371" s="117">
        <f t="shared" si="14"/>
        <v>2</v>
      </c>
      <c r="S371" s="166"/>
    </row>
    <row r="372" spans="1:19" ht="45.75" thickBot="1">
      <c r="A372" s="147" t="s">
        <v>550</v>
      </c>
      <c r="B372" s="147" t="s">
        <v>688</v>
      </c>
      <c r="C372" s="147" t="s">
        <v>691</v>
      </c>
      <c r="D372" s="115" t="s">
        <v>692</v>
      </c>
      <c r="E372" s="165">
        <v>3</v>
      </c>
      <c r="F372" s="114"/>
      <c r="G372" s="115"/>
      <c r="H372" s="115">
        <v>1</v>
      </c>
      <c r="I372" s="115"/>
      <c r="J372" s="115"/>
      <c r="K372" s="115">
        <v>1</v>
      </c>
      <c r="L372" s="115"/>
      <c r="M372" s="115"/>
      <c r="N372" s="115">
        <v>1</v>
      </c>
      <c r="O372" s="115"/>
      <c r="P372" s="115"/>
      <c r="Q372" s="165"/>
      <c r="R372" s="117">
        <f t="shared" si="14"/>
        <v>3</v>
      </c>
      <c r="S372" s="166"/>
    </row>
    <row r="373" spans="1:19" s="24" customFormat="1" ht="30.75" customHeight="1" thickBot="1">
      <c r="A373" s="404" t="s">
        <v>629</v>
      </c>
      <c r="B373" s="404"/>
      <c r="C373" s="404"/>
      <c r="D373" s="404"/>
      <c r="E373" s="405"/>
      <c r="F373" s="445"/>
      <c r="G373" s="446"/>
      <c r="H373" s="446"/>
      <c r="I373" s="446"/>
      <c r="J373" s="446"/>
      <c r="K373" s="446"/>
      <c r="L373" s="446"/>
      <c r="M373" s="446"/>
      <c r="N373" s="446"/>
      <c r="O373" s="446"/>
      <c r="P373" s="446"/>
      <c r="Q373" s="447"/>
      <c r="R373" s="66"/>
      <c r="S373" s="66"/>
    </row>
    <row r="374" spans="1:19" ht="67.5">
      <c r="A374" s="147" t="s">
        <v>646</v>
      </c>
      <c r="B374" s="147" t="s">
        <v>647</v>
      </c>
      <c r="C374" s="147" t="s">
        <v>695</v>
      </c>
      <c r="D374" s="115" t="s">
        <v>696</v>
      </c>
      <c r="E374" s="165">
        <v>1</v>
      </c>
      <c r="F374" s="114"/>
      <c r="G374" s="115"/>
      <c r="H374" s="115"/>
      <c r="I374" s="115"/>
      <c r="J374" s="115">
        <v>1</v>
      </c>
      <c r="K374" s="115"/>
      <c r="L374" s="115"/>
      <c r="M374" s="115"/>
      <c r="N374" s="115"/>
      <c r="O374" s="115"/>
      <c r="P374" s="115"/>
      <c r="Q374" s="165"/>
      <c r="R374" s="117">
        <f>SUM(F374:Q374)</f>
        <v>1</v>
      </c>
      <c r="S374" s="166"/>
    </row>
    <row r="375" spans="1:19" ht="23.25" thickBot="1">
      <c r="A375" s="147" t="s">
        <v>646</v>
      </c>
      <c r="B375" s="147" t="s">
        <v>647</v>
      </c>
      <c r="C375" s="147" t="s">
        <v>697</v>
      </c>
      <c r="D375" s="115" t="s">
        <v>698</v>
      </c>
      <c r="E375" s="165">
        <v>6</v>
      </c>
      <c r="F375" s="114"/>
      <c r="G375" s="115">
        <v>1</v>
      </c>
      <c r="H375" s="115"/>
      <c r="I375" s="115">
        <v>1</v>
      </c>
      <c r="J375" s="115"/>
      <c r="K375" s="115">
        <v>1</v>
      </c>
      <c r="L375" s="115"/>
      <c r="M375" s="115">
        <v>1</v>
      </c>
      <c r="N375" s="115"/>
      <c r="O375" s="115">
        <v>1</v>
      </c>
      <c r="P375" s="115"/>
      <c r="Q375" s="165">
        <v>1</v>
      </c>
      <c r="R375" s="117">
        <f>SUM(F375:Q375)</f>
        <v>6</v>
      </c>
      <c r="S375" s="166"/>
    </row>
    <row r="376" spans="1:19" s="24" customFormat="1" ht="15.75" thickBot="1">
      <c r="A376" s="404" t="s">
        <v>630</v>
      </c>
      <c r="B376" s="404"/>
      <c r="C376" s="404"/>
      <c r="D376" s="404"/>
      <c r="E376" s="405"/>
      <c r="F376" s="445"/>
      <c r="G376" s="446"/>
      <c r="H376" s="446"/>
      <c r="I376" s="446"/>
      <c r="J376" s="446"/>
      <c r="K376" s="446"/>
      <c r="L376" s="446"/>
      <c r="M376" s="446"/>
      <c r="N376" s="446"/>
      <c r="O376" s="446"/>
      <c r="P376" s="446"/>
      <c r="Q376" s="447"/>
      <c r="R376" s="66"/>
      <c r="S376" s="66"/>
    </row>
    <row r="377" spans="1:19" ht="45">
      <c r="A377" s="147" t="s">
        <v>550</v>
      </c>
      <c r="B377" s="147" t="s">
        <v>699</v>
      </c>
      <c r="C377" s="147" t="s">
        <v>700</v>
      </c>
      <c r="D377" s="115" t="s">
        <v>701</v>
      </c>
      <c r="E377" s="165">
        <v>24</v>
      </c>
      <c r="F377" s="114">
        <v>2</v>
      </c>
      <c r="G377" s="115">
        <v>2</v>
      </c>
      <c r="H377" s="115">
        <v>2</v>
      </c>
      <c r="I377" s="115">
        <v>2</v>
      </c>
      <c r="J377" s="115">
        <v>2</v>
      </c>
      <c r="K377" s="115">
        <v>2</v>
      </c>
      <c r="L377" s="115">
        <v>2</v>
      </c>
      <c r="M377" s="115">
        <v>2</v>
      </c>
      <c r="N377" s="115">
        <v>2</v>
      </c>
      <c r="O377" s="115">
        <v>2</v>
      </c>
      <c r="P377" s="115">
        <v>2</v>
      </c>
      <c r="Q377" s="165">
        <v>2</v>
      </c>
      <c r="R377" s="117">
        <f>SUM(F377:Q377)</f>
        <v>24</v>
      </c>
      <c r="S377" s="166"/>
    </row>
    <row r="378" spans="1:19" ht="45">
      <c r="A378" s="147" t="s">
        <v>550</v>
      </c>
      <c r="B378" s="147" t="s">
        <v>699</v>
      </c>
      <c r="C378" s="147" t="s">
        <v>702</v>
      </c>
      <c r="D378" s="115" t="s">
        <v>76</v>
      </c>
      <c r="E378" s="165">
        <v>4</v>
      </c>
      <c r="F378" s="114"/>
      <c r="G378" s="115"/>
      <c r="H378" s="115"/>
      <c r="I378" s="115">
        <v>1</v>
      </c>
      <c r="J378" s="115"/>
      <c r="K378" s="115"/>
      <c r="L378" s="115">
        <v>1</v>
      </c>
      <c r="M378" s="115"/>
      <c r="N378" s="115">
        <v>1</v>
      </c>
      <c r="O378" s="115"/>
      <c r="P378" s="115"/>
      <c r="Q378" s="165">
        <v>1</v>
      </c>
      <c r="R378" s="117"/>
      <c r="S378" s="166"/>
    </row>
    <row r="379" spans="1:19" ht="45">
      <c r="A379" s="147" t="s">
        <v>550</v>
      </c>
      <c r="B379" s="147" t="s">
        <v>699</v>
      </c>
      <c r="C379" s="147" t="s">
        <v>703</v>
      </c>
      <c r="D379" s="115" t="s">
        <v>704</v>
      </c>
      <c r="E379" s="165">
        <v>3</v>
      </c>
      <c r="F379" s="114"/>
      <c r="G379" s="115"/>
      <c r="H379" s="115"/>
      <c r="I379" s="115"/>
      <c r="J379" s="115">
        <v>1</v>
      </c>
      <c r="K379" s="115"/>
      <c r="L379" s="115">
        <v>1</v>
      </c>
      <c r="M379" s="115"/>
      <c r="N379" s="115">
        <v>1</v>
      </c>
      <c r="O379" s="115"/>
      <c r="P379" s="115"/>
      <c r="Q379" s="165"/>
      <c r="R379" s="117"/>
      <c r="S379" s="166"/>
    </row>
    <row r="380" spans="1:19" ht="45">
      <c r="A380" s="147" t="s">
        <v>550</v>
      </c>
      <c r="B380" s="147" t="s">
        <v>699</v>
      </c>
      <c r="C380" s="147" t="s">
        <v>705</v>
      </c>
      <c r="D380" s="115" t="s">
        <v>76</v>
      </c>
      <c r="E380" s="165">
        <v>12</v>
      </c>
      <c r="F380" s="114">
        <v>1</v>
      </c>
      <c r="G380" s="115">
        <v>1</v>
      </c>
      <c r="H380" s="115">
        <v>1</v>
      </c>
      <c r="I380" s="115">
        <v>1</v>
      </c>
      <c r="J380" s="115">
        <v>1</v>
      </c>
      <c r="K380" s="115">
        <v>1</v>
      </c>
      <c r="L380" s="115">
        <v>1</v>
      </c>
      <c r="M380" s="115">
        <v>1</v>
      </c>
      <c r="N380" s="115">
        <v>1</v>
      </c>
      <c r="O380" s="115">
        <v>1</v>
      </c>
      <c r="P380" s="115">
        <v>1</v>
      </c>
      <c r="Q380" s="165">
        <v>1</v>
      </c>
      <c r="R380" s="117"/>
      <c r="S380" s="166"/>
    </row>
    <row r="381" spans="1:19" ht="45">
      <c r="A381" s="147" t="s">
        <v>550</v>
      </c>
      <c r="B381" s="147" t="s">
        <v>699</v>
      </c>
      <c r="C381" s="147" t="s">
        <v>706</v>
      </c>
      <c r="D381" s="115" t="s">
        <v>707</v>
      </c>
      <c r="E381" s="165">
        <v>1</v>
      </c>
      <c r="F381" s="114"/>
      <c r="G381" s="115"/>
      <c r="H381" s="115"/>
      <c r="I381" s="115">
        <v>1</v>
      </c>
      <c r="J381" s="115"/>
      <c r="K381" s="115"/>
      <c r="L381" s="115"/>
      <c r="M381" s="115"/>
      <c r="N381" s="115"/>
      <c r="O381" s="115"/>
      <c r="P381" s="115"/>
      <c r="Q381" s="165"/>
      <c r="R381" s="117"/>
      <c r="S381" s="166"/>
    </row>
    <row r="382" spans="1:19" ht="45.75" thickBot="1">
      <c r="A382" s="147" t="s">
        <v>550</v>
      </c>
      <c r="B382" s="147" t="s">
        <v>699</v>
      </c>
      <c r="C382" s="147" t="s">
        <v>708</v>
      </c>
      <c r="D382" s="115" t="s">
        <v>76</v>
      </c>
      <c r="E382" s="165">
        <v>50</v>
      </c>
      <c r="F382" s="114"/>
      <c r="G382" s="115"/>
      <c r="H382" s="115"/>
      <c r="I382" s="115"/>
      <c r="J382" s="115"/>
      <c r="K382" s="115">
        <v>25</v>
      </c>
      <c r="L382" s="115"/>
      <c r="M382" s="115"/>
      <c r="N382" s="115"/>
      <c r="O382" s="115"/>
      <c r="P382" s="115"/>
      <c r="Q382" s="165">
        <v>25</v>
      </c>
      <c r="R382" s="117"/>
      <c r="S382" s="166"/>
    </row>
    <row r="383" spans="1:19" s="24" customFormat="1" ht="15.75" thickBot="1">
      <c r="A383" s="404" t="s">
        <v>631</v>
      </c>
      <c r="B383" s="404"/>
      <c r="C383" s="404"/>
      <c r="D383" s="404"/>
      <c r="E383" s="405"/>
      <c r="F383" s="445"/>
      <c r="G383" s="446"/>
      <c r="H383" s="446"/>
      <c r="I383" s="446"/>
      <c r="J383" s="446"/>
      <c r="K383" s="446"/>
      <c r="L383" s="446"/>
      <c r="M383" s="446"/>
      <c r="N383" s="446"/>
      <c r="O383" s="446"/>
      <c r="P383" s="446"/>
      <c r="Q383" s="447"/>
      <c r="R383" s="66"/>
      <c r="S383" s="66"/>
    </row>
    <row r="384" spans="1:19" ht="67.5">
      <c r="A384" s="147" t="s">
        <v>646</v>
      </c>
      <c r="B384" s="147" t="s">
        <v>709</v>
      </c>
      <c r="C384" s="147" t="s">
        <v>322</v>
      </c>
      <c r="D384" s="115" t="s">
        <v>710</v>
      </c>
      <c r="E384" s="165">
        <v>500</v>
      </c>
      <c r="F384" s="114"/>
      <c r="G384" s="115"/>
      <c r="H384" s="115"/>
      <c r="I384" s="115"/>
      <c r="J384" s="115"/>
      <c r="K384" s="115"/>
      <c r="L384" s="115"/>
      <c r="M384" s="115"/>
      <c r="N384" s="115"/>
      <c r="O384" s="115"/>
      <c r="P384" s="115">
        <v>500</v>
      </c>
      <c r="Q384" s="165"/>
      <c r="R384" s="117"/>
      <c r="S384" s="166"/>
    </row>
    <row r="385" spans="1:19" ht="67.5">
      <c r="A385" s="147" t="s">
        <v>646</v>
      </c>
      <c r="B385" s="147" t="s">
        <v>709</v>
      </c>
      <c r="C385" s="147" t="s">
        <v>323</v>
      </c>
      <c r="D385" s="115" t="s">
        <v>711</v>
      </c>
      <c r="E385" s="165">
        <v>1</v>
      </c>
      <c r="F385" s="114"/>
      <c r="G385" s="115"/>
      <c r="H385" s="115"/>
      <c r="I385" s="115">
        <v>1</v>
      </c>
      <c r="J385" s="115"/>
      <c r="K385" s="115"/>
      <c r="L385" s="115"/>
      <c r="M385" s="115"/>
      <c r="N385" s="115"/>
      <c r="O385" s="115"/>
      <c r="P385" s="115"/>
      <c r="Q385" s="165"/>
      <c r="R385" s="117"/>
      <c r="S385" s="166"/>
    </row>
    <row r="386" spans="1:19" ht="67.5">
      <c r="A386" s="147" t="s">
        <v>646</v>
      </c>
      <c r="B386" s="147" t="s">
        <v>709</v>
      </c>
      <c r="C386" s="147" t="s">
        <v>324</v>
      </c>
      <c r="D386" s="115" t="s">
        <v>712</v>
      </c>
      <c r="E386" s="165">
        <v>1</v>
      </c>
      <c r="F386" s="114"/>
      <c r="G386" s="115"/>
      <c r="H386" s="115"/>
      <c r="I386" s="115">
        <v>1</v>
      </c>
      <c r="J386" s="115"/>
      <c r="K386" s="115"/>
      <c r="L386" s="115"/>
      <c r="M386" s="115"/>
      <c r="N386" s="115"/>
      <c r="O386" s="115"/>
      <c r="P386" s="115"/>
      <c r="Q386" s="165"/>
      <c r="R386" s="117"/>
      <c r="S386" s="166"/>
    </row>
    <row r="387" spans="1:19" ht="67.5">
      <c r="A387" s="147" t="s">
        <v>646</v>
      </c>
      <c r="B387" s="147" t="s">
        <v>709</v>
      </c>
      <c r="C387" s="147" t="s">
        <v>325</v>
      </c>
      <c r="D387" s="115" t="s">
        <v>711</v>
      </c>
      <c r="E387" s="165">
        <v>1</v>
      </c>
      <c r="F387" s="114"/>
      <c r="G387" s="115"/>
      <c r="H387" s="115">
        <v>1</v>
      </c>
      <c r="I387" s="115"/>
      <c r="J387" s="115"/>
      <c r="K387" s="115"/>
      <c r="L387" s="115"/>
      <c r="M387" s="115"/>
      <c r="N387" s="115"/>
      <c r="O387" s="115"/>
      <c r="P387" s="115"/>
      <c r="Q387" s="165"/>
      <c r="R387" s="117"/>
      <c r="S387" s="166"/>
    </row>
    <row r="388" spans="1:19" ht="67.5">
      <c r="A388" s="147" t="s">
        <v>646</v>
      </c>
      <c r="B388" s="147" t="s">
        <v>709</v>
      </c>
      <c r="C388" s="147" t="s">
        <v>326</v>
      </c>
      <c r="D388" s="115" t="s">
        <v>713</v>
      </c>
      <c r="E388" s="165">
        <v>1</v>
      </c>
      <c r="F388" s="114"/>
      <c r="G388" s="115"/>
      <c r="H388" s="115">
        <v>1</v>
      </c>
      <c r="I388" s="115"/>
      <c r="J388" s="115"/>
      <c r="K388" s="115"/>
      <c r="L388" s="115"/>
      <c r="M388" s="115"/>
      <c r="N388" s="115"/>
      <c r="O388" s="115"/>
      <c r="P388" s="115"/>
      <c r="Q388" s="165"/>
      <c r="R388" s="117"/>
      <c r="S388" s="166"/>
    </row>
    <row r="389" spans="1:19" ht="67.5">
      <c r="A389" s="147" t="s">
        <v>646</v>
      </c>
      <c r="B389" s="147" t="s">
        <v>709</v>
      </c>
      <c r="C389" s="147" t="s">
        <v>327</v>
      </c>
      <c r="D389" s="115" t="s">
        <v>654</v>
      </c>
      <c r="E389" s="165">
        <v>1</v>
      </c>
      <c r="F389" s="114"/>
      <c r="G389" s="115"/>
      <c r="H389" s="115"/>
      <c r="I389" s="115"/>
      <c r="J389" s="115"/>
      <c r="K389" s="115">
        <v>1</v>
      </c>
      <c r="L389" s="115"/>
      <c r="M389" s="115"/>
      <c r="N389" s="115"/>
      <c r="O389" s="115"/>
      <c r="P389" s="115"/>
      <c r="Q389" s="165"/>
      <c r="R389" s="117"/>
      <c r="S389" s="166"/>
    </row>
    <row r="390" spans="1:19" ht="33.75">
      <c r="A390" s="147" t="s">
        <v>536</v>
      </c>
      <c r="B390" s="147" t="s">
        <v>537</v>
      </c>
      <c r="C390" s="147" t="s">
        <v>328</v>
      </c>
      <c r="D390" s="115" t="s">
        <v>714</v>
      </c>
      <c r="E390" s="165">
        <v>1</v>
      </c>
      <c r="F390" s="114"/>
      <c r="G390" s="115"/>
      <c r="H390" s="115"/>
      <c r="I390" s="115"/>
      <c r="J390" s="115">
        <v>1</v>
      </c>
      <c r="K390" s="115"/>
      <c r="L390" s="115"/>
      <c r="M390" s="115"/>
      <c r="N390" s="115"/>
      <c r="O390" s="115"/>
      <c r="P390" s="115"/>
      <c r="Q390" s="165"/>
      <c r="R390" s="117"/>
      <c r="S390" s="166"/>
    </row>
    <row r="391" spans="1:19" ht="33.75">
      <c r="A391" s="147" t="s">
        <v>536</v>
      </c>
      <c r="B391" s="147" t="s">
        <v>537</v>
      </c>
      <c r="C391" s="147" t="s">
        <v>715</v>
      </c>
      <c r="D391" s="115" t="s">
        <v>714</v>
      </c>
      <c r="E391" s="165">
        <v>1</v>
      </c>
      <c r="F391" s="114">
        <v>0.5</v>
      </c>
      <c r="G391" s="115">
        <v>0.5</v>
      </c>
      <c r="H391" s="115"/>
      <c r="I391" s="115"/>
      <c r="J391" s="115"/>
      <c r="K391" s="115"/>
      <c r="L391" s="115"/>
      <c r="M391" s="115"/>
      <c r="N391" s="115"/>
      <c r="O391" s="115"/>
      <c r="P391" s="115"/>
      <c r="Q391" s="165"/>
      <c r="R391" s="117"/>
      <c r="S391" s="166"/>
    </row>
    <row r="392" spans="1:19" ht="22.5">
      <c r="A392" s="147" t="s">
        <v>536</v>
      </c>
      <c r="B392" s="147" t="s">
        <v>537</v>
      </c>
      <c r="C392" s="147" t="s">
        <v>716</v>
      </c>
      <c r="D392" s="115" t="s">
        <v>717</v>
      </c>
      <c r="E392" s="165">
        <v>12</v>
      </c>
      <c r="F392" s="114">
        <v>1</v>
      </c>
      <c r="G392" s="115">
        <v>1</v>
      </c>
      <c r="H392" s="115">
        <v>1</v>
      </c>
      <c r="I392" s="115">
        <v>1</v>
      </c>
      <c r="J392" s="115">
        <v>1</v>
      </c>
      <c r="K392" s="115">
        <v>1</v>
      </c>
      <c r="L392" s="115">
        <v>1</v>
      </c>
      <c r="M392" s="115">
        <v>1</v>
      </c>
      <c r="N392" s="115">
        <v>1</v>
      </c>
      <c r="O392" s="115">
        <v>1</v>
      </c>
      <c r="P392" s="115">
        <v>1</v>
      </c>
      <c r="Q392" s="165">
        <v>1</v>
      </c>
      <c r="R392" s="117"/>
      <c r="S392" s="166"/>
    </row>
    <row r="393" spans="1:19" ht="33.75">
      <c r="A393" s="147" t="s">
        <v>536</v>
      </c>
      <c r="B393" s="147" t="s">
        <v>537</v>
      </c>
      <c r="C393" s="147" t="s">
        <v>718</v>
      </c>
      <c r="D393" s="115" t="s">
        <v>717</v>
      </c>
      <c r="E393" s="165">
        <v>2</v>
      </c>
      <c r="F393" s="114"/>
      <c r="G393" s="115"/>
      <c r="H393" s="115"/>
      <c r="I393" s="115"/>
      <c r="J393" s="115"/>
      <c r="K393" s="115">
        <v>1</v>
      </c>
      <c r="L393" s="115"/>
      <c r="M393" s="115"/>
      <c r="N393" s="115"/>
      <c r="O393" s="115"/>
      <c r="P393" s="115"/>
      <c r="Q393" s="165">
        <v>1</v>
      </c>
      <c r="R393" s="117"/>
      <c r="S393" s="166"/>
    </row>
    <row r="394" spans="1:19" ht="45.75" thickBot="1">
      <c r="A394" s="149" t="s">
        <v>536</v>
      </c>
      <c r="B394" s="149" t="s">
        <v>537</v>
      </c>
      <c r="C394" s="149" t="s">
        <v>719</v>
      </c>
      <c r="D394" s="130" t="s">
        <v>720</v>
      </c>
      <c r="E394" s="163">
        <v>1</v>
      </c>
      <c r="F394" s="129"/>
      <c r="G394" s="130"/>
      <c r="H394" s="130"/>
      <c r="I394" s="130"/>
      <c r="J394" s="130"/>
      <c r="K394" s="130"/>
      <c r="L394" s="130"/>
      <c r="M394" s="130"/>
      <c r="N394" s="130"/>
      <c r="O394" s="130"/>
      <c r="P394" s="130"/>
      <c r="Q394" s="163">
        <v>1</v>
      </c>
      <c r="R394" s="131">
        <f>SUM(F394:Q394)</f>
        <v>1</v>
      </c>
      <c r="S394" s="164"/>
    </row>
    <row r="395" spans="1:19" ht="15.75">
      <c r="A395" s="181"/>
      <c r="B395" s="181"/>
      <c r="C395" s="181"/>
      <c r="D395" s="85"/>
      <c r="E395" s="85"/>
      <c r="F395" s="92"/>
      <c r="G395" s="85"/>
      <c r="H395" s="85"/>
      <c r="I395" s="85"/>
      <c r="J395" s="85"/>
      <c r="K395" s="85"/>
      <c r="L395" s="85"/>
      <c r="M395" s="85"/>
      <c r="N395" s="85"/>
      <c r="O395" s="85"/>
      <c r="P395" s="85"/>
      <c r="Q395" s="85"/>
      <c r="R395" s="85"/>
      <c r="S395" s="85"/>
    </row>
    <row r="396" spans="1:19" s="24" customFormat="1" ht="16.5" customHeight="1" thickBot="1">
      <c r="A396" s="406" t="s">
        <v>150</v>
      </c>
      <c r="B396" s="406"/>
      <c r="C396" s="406"/>
      <c r="D396" s="406"/>
      <c r="E396" s="406"/>
      <c r="F396" s="406"/>
      <c r="G396" s="406"/>
      <c r="H396" s="406"/>
      <c r="I396" s="406"/>
      <c r="J396" s="406"/>
      <c r="K396" s="406"/>
      <c r="L396" s="406"/>
      <c r="M396" s="406"/>
      <c r="N396" s="406"/>
      <c r="O396" s="406"/>
      <c r="P396" s="406"/>
      <c r="Q396" s="406"/>
      <c r="R396" s="406"/>
      <c r="S396" s="407"/>
    </row>
    <row r="397" spans="1:19" s="25" customFormat="1" ht="15.75" thickBot="1">
      <c r="A397" s="408" t="s">
        <v>85</v>
      </c>
      <c r="B397" s="408"/>
      <c r="C397" s="408"/>
      <c r="D397" s="408"/>
      <c r="E397" s="409"/>
      <c r="F397" s="26"/>
      <c r="G397" s="27"/>
      <c r="H397" s="27"/>
      <c r="I397" s="27"/>
      <c r="J397" s="27"/>
      <c r="K397" s="27"/>
      <c r="L397" s="27"/>
      <c r="M397" s="27"/>
      <c r="N397" s="27"/>
      <c r="O397" s="27"/>
      <c r="P397" s="27"/>
      <c r="Q397" s="27"/>
      <c r="R397" s="66"/>
      <c r="S397" s="66"/>
    </row>
    <row r="398" spans="1:19" ht="45">
      <c r="A398" s="104" t="s">
        <v>523</v>
      </c>
      <c r="B398" s="104" t="s">
        <v>524</v>
      </c>
      <c r="C398" s="104" t="s">
        <v>525</v>
      </c>
      <c r="D398" s="105" t="s">
        <v>526</v>
      </c>
      <c r="E398" s="353">
        <v>1</v>
      </c>
      <c r="F398" s="103"/>
      <c r="G398" s="94"/>
      <c r="H398" s="94">
        <v>1</v>
      </c>
      <c r="I398" s="94"/>
      <c r="J398" s="94"/>
      <c r="K398" s="94"/>
      <c r="L398" s="94"/>
      <c r="M398" s="94"/>
      <c r="N398" s="94"/>
      <c r="O398" s="94"/>
      <c r="P398" s="94"/>
      <c r="Q398" s="179"/>
      <c r="R398" s="354">
        <v>1</v>
      </c>
      <c r="S398" s="133"/>
    </row>
    <row r="399" spans="1:19" s="358" customFormat="1" ht="68.25" thickBot="1">
      <c r="A399" s="355" t="s">
        <v>523</v>
      </c>
      <c r="B399" s="355" t="s">
        <v>524</v>
      </c>
      <c r="C399" s="355" t="s">
        <v>527</v>
      </c>
      <c r="D399" s="356" t="s">
        <v>528</v>
      </c>
      <c r="E399" s="175">
        <v>1</v>
      </c>
      <c r="F399" s="235">
        <v>1</v>
      </c>
      <c r="G399" s="180">
        <v>1</v>
      </c>
      <c r="H399" s="180">
        <v>1</v>
      </c>
      <c r="I399" s="180">
        <v>1</v>
      </c>
      <c r="J399" s="180">
        <v>1</v>
      </c>
      <c r="K399" s="180">
        <v>1</v>
      </c>
      <c r="L399" s="180">
        <v>1</v>
      </c>
      <c r="M399" s="180">
        <v>1</v>
      </c>
      <c r="N399" s="180">
        <v>1</v>
      </c>
      <c r="O399" s="180">
        <v>1</v>
      </c>
      <c r="P399" s="180">
        <v>1</v>
      </c>
      <c r="Q399" s="175">
        <v>1</v>
      </c>
      <c r="R399" s="236">
        <v>1</v>
      </c>
      <c r="S399" s="357"/>
    </row>
    <row r="400" spans="1:19" s="25" customFormat="1" ht="15.75" thickBot="1">
      <c r="A400" s="399" t="s">
        <v>86</v>
      </c>
      <c r="B400" s="399"/>
      <c r="C400" s="399"/>
      <c r="D400" s="399"/>
      <c r="E400" s="400"/>
      <c r="F400" s="401"/>
      <c r="G400" s="402"/>
      <c r="H400" s="402"/>
      <c r="I400" s="402"/>
      <c r="J400" s="402"/>
      <c r="K400" s="402"/>
      <c r="L400" s="402"/>
      <c r="M400" s="402"/>
      <c r="N400" s="402"/>
      <c r="O400" s="402"/>
      <c r="P400" s="402"/>
      <c r="Q400" s="403"/>
      <c r="R400" s="66"/>
      <c r="S400" s="66"/>
    </row>
    <row r="401" spans="1:19" ht="33.75">
      <c r="A401" s="171" t="s">
        <v>523</v>
      </c>
      <c r="B401" s="171" t="s">
        <v>524</v>
      </c>
      <c r="C401" s="171" t="s">
        <v>529</v>
      </c>
      <c r="D401" s="172" t="s">
        <v>530</v>
      </c>
      <c r="E401" s="132">
        <v>12</v>
      </c>
      <c r="F401" s="103">
        <v>1</v>
      </c>
      <c r="G401" s="94">
        <v>1</v>
      </c>
      <c r="H401" s="94">
        <v>1</v>
      </c>
      <c r="I401" s="94">
        <v>1</v>
      </c>
      <c r="J401" s="94">
        <v>1</v>
      </c>
      <c r="K401" s="94">
        <v>1</v>
      </c>
      <c r="L401" s="94">
        <v>1</v>
      </c>
      <c r="M401" s="94">
        <v>1</v>
      </c>
      <c r="N401" s="94">
        <v>1</v>
      </c>
      <c r="O401" s="94">
        <v>1</v>
      </c>
      <c r="P401" s="94">
        <v>1</v>
      </c>
      <c r="Q401" s="132">
        <v>1</v>
      </c>
      <c r="R401" s="110">
        <f>SUM(F401:Q401)</f>
        <v>12</v>
      </c>
      <c r="S401" s="133"/>
    </row>
    <row r="402" spans="1:19" ht="34.5" thickBot="1">
      <c r="A402" s="173" t="s">
        <v>523</v>
      </c>
      <c r="B402" s="173" t="s">
        <v>524</v>
      </c>
      <c r="C402" s="173" t="s">
        <v>88</v>
      </c>
      <c r="D402" s="174" t="s">
        <v>288</v>
      </c>
      <c r="E402" s="176">
        <v>12</v>
      </c>
      <c r="F402" s="100">
        <v>1</v>
      </c>
      <c r="G402" s="96">
        <v>1</v>
      </c>
      <c r="H402" s="96">
        <v>1</v>
      </c>
      <c r="I402" s="96">
        <v>1</v>
      </c>
      <c r="J402" s="96">
        <v>1</v>
      </c>
      <c r="K402" s="96">
        <v>1</v>
      </c>
      <c r="L402" s="96">
        <v>1</v>
      </c>
      <c r="M402" s="96">
        <v>1</v>
      </c>
      <c r="N402" s="96">
        <v>1</v>
      </c>
      <c r="O402" s="96">
        <v>1</v>
      </c>
      <c r="P402" s="96">
        <v>1</v>
      </c>
      <c r="Q402" s="176">
        <v>1</v>
      </c>
      <c r="R402" s="117">
        <f>SUM(F402:Q402)</f>
        <v>12</v>
      </c>
      <c r="S402" s="136"/>
    </row>
    <row r="403" spans="1:19" ht="12" hidden="1" thickBot="1">
      <c r="A403" s="167"/>
      <c r="B403" s="167"/>
      <c r="C403" s="167" t="s">
        <v>89</v>
      </c>
      <c r="D403" s="168" t="s">
        <v>76</v>
      </c>
      <c r="E403" s="169">
        <v>12</v>
      </c>
      <c r="F403" s="30" t="s">
        <v>126</v>
      </c>
      <c r="G403" s="87"/>
      <c r="H403" s="87"/>
      <c r="I403" s="87"/>
      <c r="J403" s="87"/>
      <c r="K403" s="87"/>
      <c r="L403" s="87"/>
      <c r="M403" s="87"/>
      <c r="N403" s="87"/>
      <c r="O403" s="87"/>
      <c r="P403" s="87"/>
      <c r="Q403" s="170"/>
      <c r="R403" s="41">
        <f>SUM(F403:Q403)</f>
        <v>0</v>
      </c>
      <c r="S403" s="67"/>
    </row>
    <row r="404" spans="1:19" s="25" customFormat="1" ht="15.75" thickBot="1">
      <c r="A404" s="425" t="s">
        <v>90</v>
      </c>
      <c r="B404" s="425"/>
      <c r="C404" s="425"/>
      <c r="D404" s="425"/>
      <c r="E404" s="426"/>
      <c r="F404" s="453"/>
      <c r="G404" s="454"/>
      <c r="H404" s="454"/>
      <c r="I404" s="454"/>
      <c r="J404" s="454"/>
      <c r="K404" s="454"/>
      <c r="L404" s="454"/>
      <c r="M404" s="454"/>
      <c r="N404" s="454"/>
      <c r="O404" s="454"/>
      <c r="P404" s="454"/>
      <c r="Q404" s="454"/>
      <c r="R404" s="66"/>
      <c r="S404" s="66"/>
    </row>
    <row r="405" spans="1:19" ht="33.75">
      <c r="A405" s="171" t="s">
        <v>523</v>
      </c>
      <c r="B405" s="171" t="s">
        <v>524</v>
      </c>
      <c r="C405" s="171" t="s">
        <v>93</v>
      </c>
      <c r="D405" s="177" t="s">
        <v>76</v>
      </c>
      <c r="E405" s="132">
        <v>12</v>
      </c>
      <c r="F405" s="103">
        <v>1</v>
      </c>
      <c r="G405" s="94">
        <v>1</v>
      </c>
      <c r="H405" s="94">
        <v>1</v>
      </c>
      <c r="I405" s="94">
        <v>1</v>
      </c>
      <c r="J405" s="94">
        <v>1</v>
      </c>
      <c r="K405" s="94">
        <v>1</v>
      </c>
      <c r="L405" s="94">
        <v>1</v>
      </c>
      <c r="M405" s="94">
        <v>1</v>
      </c>
      <c r="N405" s="94">
        <v>1</v>
      </c>
      <c r="O405" s="94">
        <v>1</v>
      </c>
      <c r="P405" s="94">
        <v>1</v>
      </c>
      <c r="Q405" s="132">
        <v>1</v>
      </c>
      <c r="R405" s="110">
        <f>SUM(F405:Q405)</f>
        <v>12</v>
      </c>
      <c r="S405" s="133"/>
    </row>
    <row r="406" spans="1:19" ht="34.5" thickBot="1">
      <c r="A406" s="173" t="s">
        <v>523</v>
      </c>
      <c r="B406" s="173" t="s">
        <v>524</v>
      </c>
      <c r="C406" s="173" t="s">
        <v>99</v>
      </c>
      <c r="D406" s="178" t="s">
        <v>76</v>
      </c>
      <c r="E406" s="135">
        <v>4</v>
      </c>
      <c r="F406" s="100"/>
      <c r="G406" s="96">
        <v>1</v>
      </c>
      <c r="H406" s="96"/>
      <c r="I406" s="96"/>
      <c r="J406" s="96"/>
      <c r="K406" s="96">
        <v>1</v>
      </c>
      <c r="L406" s="96"/>
      <c r="M406" s="96"/>
      <c r="N406" s="96">
        <v>1</v>
      </c>
      <c r="O406" s="96"/>
      <c r="P406" s="96"/>
      <c r="Q406" s="135">
        <v>1</v>
      </c>
      <c r="R406" s="117">
        <f>SUM(F406:Q406)</f>
        <v>4</v>
      </c>
      <c r="S406" s="136"/>
    </row>
    <row r="407" spans="1:19" s="25" customFormat="1" ht="15.75" thickBot="1">
      <c r="A407" s="399" t="s">
        <v>101</v>
      </c>
      <c r="B407" s="399"/>
      <c r="C407" s="399"/>
      <c r="D407" s="399"/>
      <c r="E407" s="400"/>
      <c r="F407" s="401"/>
      <c r="G407" s="402"/>
      <c r="H407" s="402"/>
      <c r="I407" s="402"/>
      <c r="J407" s="402"/>
      <c r="K407" s="402"/>
      <c r="L407" s="402"/>
      <c r="M407" s="402"/>
      <c r="N407" s="402"/>
      <c r="O407" s="402"/>
      <c r="P407" s="402"/>
      <c r="Q407" s="403"/>
      <c r="R407" s="66"/>
      <c r="S407" s="66"/>
    </row>
    <row r="408" spans="1:19" ht="34.5" thickBot="1">
      <c r="A408" s="173" t="s">
        <v>523</v>
      </c>
      <c r="B408" s="173" t="s">
        <v>531</v>
      </c>
      <c r="C408" s="173" t="s">
        <v>532</v>
      </c>
      <c r="D408" s="178" t="s">
        <v>533</v>
      </c>
      <c r="E408" s="175">
        <v>1</v>
      </c>
      <c r="F408" s="235">
        <v>1</v>
      </c>
      <c r="G408" s="180">
        <v>1</v>
      </c>
      <c r="H408" s="180">
        <v>1</v>
      </c>
      <c r="I408" s="180">
        <v>1</v>
      </c>
      <c r="J408" s="180">
        <v>1</v>
      </c>
      <c r="K408" s="180">
        <v>1</v>
      </c>
      <c r="L408" s="180">
        <v>1</v>
      </c>
      <c r="M408" s="180">
        <v>1</v>
      </c>
      <c r="N408" s="180">
        <v>1</v>
      </c>
      <c r="O408" s="180">
        <v>1</v>
      </c>
      <c r="P408" s="180">
        <v>1</v>
      </c>
      <c r="Q408" s="175">
        <v>1</v>
      </c>
      <c r="R408" s="236">
        <v>1</v>
      </c>
      <c r="S408" s="136"/>
    </row>
    <row r="409" spans="1:19" ht="15.75" thickBot="1">
      <c r="A409" s="399" t="s">
        <v>103</v>
      </c>
      <c r="B409" s="399"/>
      <c r="C409" s="399"/>
      <c r="D409" s="399"/>
      <c r="E409" s="399"/>
      <c r="F409" s="399"/>
      <c r="G409" s="399"/>
      <c r="H409" s="399"/>
      <c r="I409" s="399"/>
      <c r="J409" s="399"/>
      <c r="K409" s="399"/>
      <c r="L409" s="399"/>
      <c r="M409" s="399"/>
      <c r="N409" s="399"/>
      <c r="O409" s="399"/>
      <c r="P409" s="399"/>
      <c r="Q409" s="400"/>
      <c r="R409" s="66"/>
      <c r="S409" s="66"/>
    </row>
    <row r="410" spans="1:19" ht="23.25" thickBot="1">
      <c r="A410" s="104" t="s">
        <v>523</v>
      </c>
      <c r="B410" s="104" t="s">
        <v>531</v>
      </c>
      <c r="C410" s="104" t="s">
        <v>534</v>
      </c>
      <c r="D410" s="105" t="s">
        <v>535</v>
      </c>
      <c r="E410" s="132">
        <v>1</v>
      </c>
      <c r="F410" s="103"/>
      <c r="G410" s="94"/>
      <c r="H410" s="94"/>
      <c r="I410" s="94"/>
      <c r="J410" s="94"/>
      <c r="K410" s="94"/>
      <c r="L410" s="94"/>
      <c r="M410" s="94"/>
      <c r="N410" s="94"/>
      <c r="O410" s="94"/>
      <c r="P410" s="94"/>
      <c r="Q410" s="132"/>
      <c r="R410" s="110">
        <v>1</v>
      </c>
      <c r="S410" s="133"/>
    </row>
    <row r="411" spans="1:19" ht="15.75" thickBot="1">
      <c r="A411" s="399" t="s">
        <v>107</v>
      </c>
      <c r="B411" s="399"/>
      <c r="C411" s="399"/>
      <c r="D411" s="399"/>
      <c r="E411" s="400"/>
      <c r="F411" s="401"/>
      <c r="G411" s="402"/>
      <c r="H411" s="402"/>
      <c r="I411" s="402"/>
      <c r="J411" s="402"/>
      <c r="K411" s="402"/>
      <c r="L411" s="402"/>
      <c r="M411" s="402"/>
      <c r="N411" s="402"/>
      <c r="O411" s="402"/>
      <c r="P411" s="402"/>
      <c r="Q411" s="403"/>
      <c r="R411" s="66"/>
      <c r="S411" s="66"/>
    </row>
    <row r="412" spans="1:19" ht="22.5">
      <c r="A412" s="104" t="s">
        <v>536</v>
      </c>
      <c r="B412" s="104" t="s">
        <v>539</v>
      </c>
      <c r="C412" s="104" t="s">
        <v>540</v>
      </c>
      <c r="D412" s="105" t="s">
        <v>541</v>
      </c>
      <c r="E412" s="132">
        <v>1</v>
      </c>
      <c r="F412" s="103"/>
      <c r="G412" s="94"/>
      <c r="H412" s="94">
        <v>1</v>
      </c>
      <c r="I412" s="94"/>
      <c r="J412" s="94"/>
      <c r="K412" s="94"/>
      <c r="L412" s="94"/>
      <c r="M412" s="94"/>
      <c r="N412" s="94"/>
      <c r="O412" s="94"/>
      <c r="P412" s="94"/>
      <c r="Q412" s="132"/>
      <c r="R412" s="110">
        <f>SUM(F412:Q412)</f>
        <v>1</v>
      </c>
      <c r="S412" s="133"/>
    </row>
    <row r="413" spans="1:19" ht="22.5">
      <c r="A413" s="111" t="s">
        <v>536</v>
      </c>
      <c r="B413" s="111" t="s">
        <v>537</v>
      </c>
      <c r="C413" s="111" t="s">
        <v>538</v>
      </c>
      <c r="D413" s="112" t="s">
        <v>157</v>
      </c>
      <c r="E413" s="241">
        <v>1</v>
      </c>
      <c r="F413" s="100"/>
      <c r="G413" s="96"/>
      <c r="H413" s="180"/>
      <c r="I413" s="96"/>
      <c r="J413" s="96"/>
      <c r="K413" s="180"/>
      <c r="L413" s="96"/>
      <c r="M413" s="96"/>
      <c r="N413" s="180"/>
      <c r="O413" s="96"/>
      <c r="P413" s="96"/>
      <c r="Q413" s="359">
        <v>1</v>
      </c>
      <c r="R413" s="240">
        <v>1</v>
      </c>
      <c r="S413" s="136"/>
    </row>
    <row r="414" spans="1:19" ht="23.25" thickBot="1">
      <c r="A414" s="101" t="s">
        <v>536</v>
      </c>
      <c r="B414" s="101" t="s">
        <v>537</v>
      </c>
      <c r="C414" s="101" t="s">
        <v>542</v>
      </c>
      <c r="D414" s="128" t="s">
        <v>543</v>
      </c>
      <c r="E414" s="311">
        <v>1</v>
      </c>
      <c r="F414" s="312"/>
      <c r="G414" s="313"/>
      <c r="H414" s="313"/>
      <c r="I414" s="313"/>
      <c r="J414" s="313"/>
      <c r="K414" s="313">
        <v>1</v>
      </c>
      <c r="L414" s="313"/>
      <c r="M414" s="313"/>
      <c r="N414" s="313"/>
      <c r="O414" s="313"/>
      <c r="P414" s="313"/>
      <c r="Q414" s="313"/>
      <c r="R414" s="240">
        <v>1</v>
      </c>
      <c r="S414" s="139"/>
    </row>
    <row r="415" spans="1:19" ht="15.75" thickBot="1">
      <c r="A415" s="399" t="s">
        <v>544</v>
      </c>
      <c r="B415" s="399"/>
      <c r="C415" s="399"/>
      <c r="D415" s="399"/>
      <c r="E415" s="400"/>
      <c r="F415" s="401"/>
      <c r="G415" s="402"/>
      <c r="H415" s="402"/>
      <c r="I415" s="402"/>
      <c r="J415" s="402"/>
      <c r="K415" s="402"/>
      <c r="L415" s="402"/>
      <c r="M415" s="402"/>
      <c r="N415" s="402"/>
      <c r="O415" s="402"/>
      <c r="P415" s="402"/>
      <c r="Q415" s="403"/>
      <c r="R415" s="66"/>
      <c r="S415" s="66"/>
    </row>
    <row r="416" spans="1:19" ht="22.5">
      <c r="A416" s="111" t="s">
        <v>523</v>
      </c>
      <c r="B416" s="111" t="s">
        <v>545</v>
      </c>
      <c r="C416" s="111" t="s">
        <v>546</v>
      </c>
      <c r="D416" s="112" t="s">
        <v>547</v>
      </c>
      <c r="E416" s="241">
        <v>24</v>
      </c>
      <c r="F416" s="360">
        <v>2</v>
      </c>
      <c r="G416" s="359">
        <v>2</v>
      </c>
      <c r="H416" s="359">
        <v>2</v>
      </c>
      <c r="I416" s="359">
        <v>2</v>
      </c>
      <c r="J416" s="359">
        <v>2</v>
      </c>
      <c r="K416" s="359">
        <v>2</v>
      </c>
      <c r="L416" s="359">
        <v>2</v>
      </c>
      <c r="M416" s="359">
        <v>2</v>
      </c>
      <c r="N416" s="359">
        <v>2</v>
      </c>
      <c r="O416" s="359">
        <v>2</v>
      </c>
      <c r="P416" s="359">
        <v>2</v>
      </c>
      <c r="Q416" s="359">
        <v>2</v>
      </c>
      <c r="R416" s="240">
        <f>SUM(F416:Q416)</f>
        <v>24</v>
      </c>
      <c r="S416" s="136"/>
    </row>
    <row r="417" spans="1:19" ht="22.5">
      <c r="A417" s="111" t="s">
        <v>523</v>
      </c>
      <c r="B417" s="111" t="s">
        <v>545</v>
      </c>
      <c r="C417" s="111" t="s">
        <v>548</v>
      </c>
      <c r="D417" s="112" t="s">
        <v>549</v>
      </c>
      <c r="E417" s="241">
        <v>4</v>
      </c>
      <c r="F417" s="360"/>
      <c r="G417" s="359"/>
      <c r="H417" s="359">
        <v>1</v>
      </c>
      <c r="I417" s="359"/>
      <c r="J417" s="359"/>
      <c r="K417" s="359">
        <v>1</v>
      </c>
      <c r="L417" s="359"/>
      <c r="M417" s="359"/>
      <c r="N417" s="359">
        <v>1</v>
      </c>
      <c r="O417" s="359"/>
      <c r="P417" s="359"/>
      <c r="Q417" s="359">
        <v>1</v>
      </c>
      <c r="R417" s="240">
        <f>SUM(F417:Q417)</f>
        <v>4</v>
      </c>
      <c r="S417" s="136"/>
    </row>
  </sheetData>
  <sheetProtection/>
  <mergeCells count="103">
    <mergeCell ref="A261:B261"/>
    <mergeCell ref="A268:B268"/>
    <mergeCell ref="A280:B280"/>
    <mergeCell ref="A289:B289"/>
    <mergeCell ref="A299:B299"/>
    <mergeCell ref="A306:B306"/>
    <mergeCell ref="A360:E360"/>
    <mergeCell ref="A383:E383"/>
    <mergeCell ref="F383:Q383"/>
    <mergeCell ref="F400:Q400"/>
    <mergeCell ref="F411:Q411"/>
    <mergeCell ref="F376:Q376"/>
    <mergeCell ref="F360:Q360"/>
    <mergeCell ref="A409:Q409"/>
    <mergeCell ref="A411:E411"/>
    <mergeCell ref="F242:S242"/>
    <mergeCell ref="F7:Q7"/>
    <mergeCell ref="F404:Q404"/>
    <mergeCell ref="F407:Q407"/>
    <mergeCell ref="F13:Q13"/>
    <mergeCell ref="F23:Q23"/>
    <mergeCell ref="F90:S90"/>
    <mergeCell ref="F133:S133"/>
    <mergeCell ref="F137:S137"/>
    <mergeCell ref="F222:S222"/>
    <mergeCell ref="F143:S143"/>
    <mergeCell ref="F152:S152"/>
    <mergeCell ref="F180:S180"/>
    <mergeCell ref="F183:S183"/>
    <mergeCell ref="F196:S196"/>
    <mergeCell ref="F201:S201"/>
    <mergeCell ref="A70:E70"/>
    <mergeCell ref="A249:S249"/>
    <mergeCell ref="A260:S260"/>
    <mergeCell ref="A153:C153"/>
    <mergeCell ref="A160:C160"/>
    <mergeCell ref="A164:C164"/>
    <mergeCell ref="A171:C171"/>
    <mergeCell ref="F70:S70"/>
    <mergeCell ref="F77:S77"/>
    <mergeCell ref="A77:E77"/>
    <mergeCell ref="F54:S54"/>
    <mergeCell ref="A49:E49"/>
    <mergeCell ref="A54:E54"/>
    <mergeCell ref="A57:E57"/>
    <mergeCell ref="A61:E61"/>
    <mergeCell ref="A66:E66"/>
    <mergeCell ref="F57:S57"/>
    <mergeCell ref="F61:S61"/>
    <mergeCell ref="F66:S66"/>
    <mergeCell ref="C2:S2"/>
    <mergeCell ref="C3:R3"/>
    <mergeCell ref="A230:C230"/>
    <mergeCell ref="F373:Q373"/>
    <mergeCell ref="F339:Q339"/>
    <mergeCell ref="F349:Q349"/>
    <mergeCell ref="F24:S24"/>
    <mergeCell ref="F27:S27"/>
    <mergeCell ref="A234:C234"/>
    <mergeCell ref="A236:C236"/>
    <mergeCell ref="F19:Q19"/>
    <mergeCell ref="A6:S6"/>
    <mergeCell ref="A7:E7"/>
    <mergeCell ref="A13:E13"/>
    <mergeCell ref="A19:E19"/>
    <mergeCell ref="A223:C223"/>
    <mergeCell ref="F33:S33"/>
    <mergeCell ref="F38:S38"/>
    <mergeCell ref="F43:S43"/>
    <mergeCell ref="F49:S49"/>
    <mergeCell ref="A23:E23"/>
    <mergeCell ref="A24:E24"/>
    <mergeCell ref="A27:E27"/>
    <mergeCell ref="A33:E33"/>
    <mergeCell ref="A38:E38"/>
    <mergeCell ref="A43:E43"/>
    <mergeCell ref="A90:E90"/>
    <mergeCell ref="A133:E133"/>
    <mergeCell ref="A137:E137"/>
    <mergeCell ref="A143:E143"/>
    <mergeCell ref="A152:E152"/>
    <mergeCell ref="A404:E404"/>
    <mergeCell ref="A180:E180"/>
    <mergeCell ref="A183:E183"/>
    <mergeCell ref="A196:E196"/>
    <mergeCell ref="A201:E201"/>
    <mergeCell ref="A217:E217"/>
    <mergeCell ref="A222:E222"/>
    <mergeCell ref="A242:E242"/>
    <mergeCell ref="A317:S317"/>
    <mergeCell ref="A326:S326"/>
    <mergeCell ref="A407:E407"/>
    <mergeCell ref="A338:S338"/>
    <mergeCell ref="A339:E339"/>
    <mergeCell ref="A349:E349"/>
    <mergeCell ref="F217:S217"/>
    <mergeCell ref="A415:E415"/>
    <mergeCell ref="F415:Q415"/>
    <mergeCell ref="A373:E373"/>
    <mergeCell ref="A376:E376"/>
    <mergeCell ref="A396:S396"/>
    <mergeCell ref="A397:E397"/>
    <mergeCell ref="A400:E400"/>
  </mergeCells>
  <printOptions/>
  <pageMargins left="0.5905511811023623" right="0.5905511811023623" top="0.35433070866141736" bottom="0.5511811023622047" header="0.31496062992125984" footer="0.31496062992125984"/>
  <pageSetup fitToHeight="10" horizontalDpi="600" verticalDpi="600" orientation="landscape" paperSize="9" scale="60" r:id="rId1"/>
  <headerFooter>
    <oddFooter>&amp;L&amp;"-,Negrita"Revisión y consolidación:&amp;"-,Normal" MMUA - Of. Evaluación (VP Planeación, Riesgos y Entorno)&amp;RPágina &amp;P</oddFooter>
  </headerFooter>
  <rowBreaks count="4" manualBreakCount="4">
    <brk id="248" max="255" man="1"/>
    <brk id="316" max="255" man="1"/>
    <brk id="337" max="255" man="1"/>
    <brk id="395" max="255" man="1"/>
  </rowBreaks>
  <ignoredErrors>
    <ignoredError sqref="R358:R359 R352:R357 R347:R351 R340:R341 R327:R336 R318:R325 R14:R18" formulaRange="1"/>
  </ignoredErrors>
</worksheet>
</file>

<file path=xl/worksheets/sheet5.xml><?xml version="1.0" encoding="utf-8"?>
<worksheet xmlns="http://schemas.openxmlformats.org/spreadsheetml/2006/main" xmlns:r="http://schemas.openxmlformats.org/officeDocument/2006/relationships">
  <sheetPr>
    <pageSetUpPr fitToPage="1"/>
  </sheetPr>
  <dimension ref="A1:S139"/>
  <sheetViews>
    <sheetView showGridLines="0" zoomScalePageLayoutView="0" workbookViewId="0" topLeftCell="A1">
      <selection activeCell="A1" sqref="A1"/>
    </sheetView>
  </sheetViews>
  <sheetFormatPr defaultColWidth="11.421875" defaultRowHeight="15" outlineLevelRow="1"/>
  <cols>
    <col min="1" max="1" width="11.8515625" style="56" customWidth="1"/>
    <col min="2" max="2" width="30.7109375" style="56" customWidth="1"/>
    <col min="3" max="3" width="14.7109375" style="56" customWidth="1"/>
    <col min="4" max="4" width="12.28125" style="56" customWidth="1"/>
    <col min="5" max="11" width="13.7109375" style="56" customWidth="1"/>
    <col min="12" max="12" width="14.7109375" style="56" customWidth="1"/>
    <col min="13" max="15" width="13.7109375" style="56" customWidth="1"/>
    <col min="16" max="17" width="14.7109375" style="56" customWidth="1"/>
    <col min="18" max="19" width="14.28125" style="306" bestFit="1" customWidth="1"/>
    <col min="20" max="16384" width="11.421875" style="306" customWidth="1"/>
  </cols>
  <sheetData>
    <row r="1" spans="1:17" ht="18.75">
      <c r="A1" s="219" t="s">
        <v>232</v>
      </c>
      <c r="B1" s="219"/>
      <c r="C1" s="219"/>
      <c r="D1" s="219"/>
      <c r="E1" s="219"/>
      <c r="F1" s="219"/>
      <c r="G1" s="219"/>
      <c r="H1" s="219"/>
      <c r="I1" s="219"/>
      <c r="J1" s="219"/>
      <c r="K1" s="219"/>
      <c r="L1" s="219"/>
      <c r="M1" s="219"/>
      <c r="N1" s="219"/>
      <c r="O1" s="219"/>
      <c r="P1" s="219"/>
      <c r="Q1" s="220"/>
    </row>
    <row r="2" spans="1:17" ht="18.75" customHeight="1">
      <c r="A2" s="398" t="s">
        <v>329</v>
      </c>
      <c r="B2" s="398"/>
      <c r="C2" s="398"/>
      <c r="D2" s="398"/>
      <c r="E2" s="398"/>
      <c r="F2" s="398"/>
      <c r="G2" s="398"/>
      <c r="H2" s="398"/>
      <c r="I2" s="398"/>
      <c r="J2" s="398"/>
      <c r="K2" s="398"/>
      <c r="L2" s="398"/>
      <c r="M2" s="398"/>
      <c r="N2" s="398"/>
      <c r="O2" s="398"/>
      <c r="P2" s="398"/>
      <c r="Q2" s="398"/>
    </row>
    <row r="3" spans="2:17" ht="12.75">
      <c r="B3" s="65"/>
      <c r="C3" s="65"/>
      <c r="D3" s="68"/>
      <c r="E3" s="65"/>
      <c r="F3" s="65"/>
      <c r="G3" s="65"/>
      <c r="H3" s="65"/>
      <c r="I3" s="65"/>
      <c r="J3" s="65"/>
      <c r="K3" s="65"/>
      <c r="L3" s="65"/>
      <c r="M3" s="65"/>
      <c r="N3" s="65"/>
      <c r="O3" s="65"/>
      <c r="P3" s="65"/>
      <c r="Q3" s="221"/>
    </row>
    <row r="4" spans="1:17" ht="25.5">
      <c r="A4" s="59" t="s">
        <v>200</v>
      </c>
      <c r="B4" s="58" t="s">
        <v>190</v>
      </c>
      <c r="C4" s="59" t="s">
        <v>201</v>
      </c>
      <c r="D4" s="59" t="s">
        <v>202</v>
      </c>
      <c r="E4" s="57" t="s">
        <v>203</v>
      </c>
      <c r="F4" s="57" t="s">
        <v>204</v>
      </c>
      <c r="G4" s="57" t="s">
        <v>192</v>
      </c>
      <c r="H4" s="57" t="s">
        <v>205</v>
      </c>
      <c r="I4" s="57" t="s">
        <v>206</v>
      </c>
      <c r="J4" s="57" t="s">
        <v>193</v>
      </c>
      <c r="K4" s="57" t="s">
        <v>207</v>
      </c>
      <c r="L4" s="57" t="s">
        <v>208</v>
      </c>
      <c r="M4" s="57" t="s">
        <v>209</v>
      </c>
      <c r="N4" s="57" t="s">
        <v>210</v>
      </c>
      <c r="O4" s="57" t="s">
        <v>211</v>
      </c>
      <c r="P4" s="57" t="s">
        <v>194</v>
      </c>
      <c r="Q4" s="57" t="s">
        <v>191</v>
      </c>
    </row>
    <row r="5" spans="1:17" s="361" customFormat="1" ht="24" hidden="1">
      <c r="A5" s="70" t="s">
        <v>166</v>
      </c>
      <c r="B5" s="327" t="s">
        <v>167</v>
      </c>
      <c r="C5" s="230">
        <f>SUBTOTAL(9,C6:C7)</f>
        <v>0</v>
      </c>
      <c r="D5" s="72" t="s">
        <v>198</v>
      </c>
      <c r="E5" s="72">
        <f>SUBTOTAL(9,E6:E7)</f>
        <v>0</v>
      </c>
      <c r="F5" s="72">
        <f aca="true" t="shared" si="0" ref="F5:P5">SUBTOTAL(9,F6:F7)</f>
        <v>0</v>
      </c>
      <c r="G5" s="72">
        <f t="shared" si="0"/>
        <v>0</v>
      </c>
      <c r="H5" s="72">
        <f t="shared" si="0"/>
        <v>0</v>
      </c>
      <c r="I5" s="72">
        <f t="shared" si="0"/>
        <v>0</v>
      </c>
      <c r="J5" s="72">
        <f t="shared" si="0"/>
        <v>0</v>
      </c>
      <c r="K5" s="72">
        <f t="shared" si="0"/>
        <v>0</v>
      </c>
      <c r="L5" s="72">
        <f t="shared" si="0"/>
        <v>0</v>
      </c>
      <c r="M5" s="72">
        <f t="shared" si="0"/>
        <v>0</v>
      </c>
      <c r="N5" s="72">
        <f t="shared" si="0"/>
        <v>0</v>
      </c>
      <c r="O5" s="72">
        <f t="shared" si="0"/>
        <v>0</v>
      </c>
      <c r="P5" s="72">
        <f t="shared" si="0"/>
        <v>0</v>
      </c>
      <c r="Q5" s="72">
        <f>SUM(E5:P5)</f>
        <v>0</v>
      </c>
    </row>
    <row r="6" spans="1:17" s="362" customFormat="1" ht="11.25" hidden="1" outlineLevel="1">
      <c r="A6" s="60"/>
      <c r="B6" s="328"/>
      <c r="C6" s="78"/>
      <c r="D6" s="75"/>
      <c r="E6" s="74"/>
      <c r="F6" s="74"/>
      <c r="G6" s="74"/>
      <c r="H6" s="74"/>
      <c r="I6" s="74"/>
      <c r="J6" s="74"/>
      <c r="K6" s="74"/>
      <c r="L6" s="74"/>
      <c r="M6" s="74"/>
      <c r="N6" s="74"/>
      <c r="O6" s="74"/>
      <c r="P6" s="73"/>
      <c r="Q6" s="73">
        <f>SUM(E6:P6)</f>
        <v>0</v>
      </c>
    </row>
    <row r="7" spans="1:17" s="362" customFormat="1" ht="11.25" hidden="1" outlineLevel="1">
      <c r="A7" s="60"/>
      <c r="B7" s="328"/>
      <c r="C7" s="78"/>
      <c r="D7" s="75"/>
      <c r="E7" s="74"/>
      <c r="F7" s="74"/>
      <c r="G7" s="74"/>
      <c r="H7" s="74"/>
      <c r="I7" s="74"/>
      <c r="J7" s="74"/>
      <c r="K7" s="74"/>
      <c r="L7" s="74"/>
      <c r="M7" s="74"/>
      <c r="N7" s="74"/>
      <c r="O7" s="74"/>
      <c r="P7" s="73"/>
      <c r="Q7" s="73">
        <f>SUM(E7:P7)</f>
        <v>0</v>
      </c>
    </row>
    <row r="8" spans="1:17" s="361" customFormat="1" ht="36" collapsed="1">
      <c r="A8" s="70" t="s">
        <v>168</v>
      </c>
      <c r="B8" s="327" t="s">
        <v>169</v>
      </c>
      <c r="C8" s="230">
        <v>132417500000</v>
      </c>
      <c r="D8" s="72" t="s">
        <v>198</v>
      </c>
      <c r="E8" s="72"/>
      <c r="F8" s="72"/>
      <c r="G8" s="72"/>
      <c r="H8" s="72"/>
      <c r="I8" s="72"/>
      <c r="J8" s="72"/>
      <c r="K8" s="72"/>
      <c r="L8" s="72"/>
      <c r="M8" s="72"/>
      <c r="N8" s="72"/>
      <c r="O8" s="72"/>
      <c r="P8" s="232">
        <v>132417500000</v>
      </c>
      <c r="Q8" s="72">
        <f aca="true" t="shared" si="1" ref="Q8:Q30">SUM(E8:P8)</f>
        <v>132417500000</v>
      </c>
    </row>
    <row r="9" spans="1:17" s="361" customFormat="1" ht="24">
      <c r="A9" s="70" t="s">
        <v>170</v>
      </c>
      <c r="B9" s="327" t="s">
        <v>171</v>
      </c>
      <c r="C9" s="230">
        <v>231000000000</v>
      </c>
      <c r="D9" s="72" t="s">
        <v>198</v>
      </c>
      <c r="E9" s="72"/>
      <c r="F9" s="72"/>
      <c r="G9" s="72"/>
      <c r="H9" s="72"/>
      <c r="I9" s="72"/>
      <c r="J9" s="72"/>
      <c r="K9" s="72"/>
      <c r="L9" s="72"/>
      <c r="M9" s="72"/>
      <c r="N9" s="72"/>
      <c r="O9" s="72"/>
      <c r="P9" s="232">
        <v>231000000000</v>
      </c>
      <c r="Q9" s="72">
        <f t="shared" si="1"/>
        <v>231000000000</v>
      </c>
    </row>
    <row r="10" spans="1:17" s="361" customFormat="1" ht="24">
      <c r="A10" s="70" t="s">
        <v>172</v>
      </c>
      <c r="B10" s="327" t="s">
        <v>310</v>
      </c>
      <c r="C10" s="230">
        <v>16765100000</v>
      </c>
      <c r="D10" s="72" t="s">
        <v>198</v>
      </c>
      <c r="E10" s="72"/>
      <c r="F10" s="72"/>
      <c r="G10" s="72"/>
      <c r="H10" s="72"/>
      <c r="I10" s="72"/>
      <c r="J10" s="72"/>
      <c r="K10" s="72"/>
      <c r="L10" s="72"/>
      <c r="M10" s="72"/>
      <c r="N10" s="72"/>
      <c r="O10" s="72"/>
      <c r="P10" s="232">
        <v>16765100000</v>
      </c>
      <c r="Q10" s="72">
        <f t="shared" si="1"/>
        <v>16765100000</v>
      </c>
    </row>
    <row r="11" spans="1:17" s="361" customFormat="1" ht="24">
      <c r="A11" s="70" t="s">
        <v>173</v>
      </c>
      <c r="B11" s="327" t="s">
        <v>174</v>
      </c>
      <c r="C11" s="230">
        <v>60000000000</v>
      </c>
      <c r="D11" s="72" t="s">
        <v>198</v>
      </c>
      <c r="E11" s="72"/>
      <c r="F11" s="72"/>
      <c r="G11" s="72"/>
      <c r="H11" s="72"/>
      <c r="I11" s="72"/>
      <c r="J11" s="72">
        <v>60000000000</v>
      </c>
      <c r="K11" s="72"/>
      <c r="L11" s="72"/>
      <c r="M11" s="72"/>
      <c r="N11" s="72"/>
      <c r="O11" s="72"/>
      <c r="P11" s="72"/>
      <c r="Q11" s="72">
        <f t="shared" si="1"/>
        <v>60000000000</v>
      </c>
    </row>
    <row r="12" spans="1:17" s="361" customFormat="1" ht="24">
      <c r="A12" s="70" t="s">
        <v>246</v>
      </c>
      <c r="B12" s="327" t="s">
        <v>247</v>
      </c>
      <c r="C12" s="230">
        <v>29419600000</v>
      </c>
      <c r="D12" s="72" t="s">
        <v>198</v>
      </c>
      <c r="E12" s="72"/>
      <c r="F12" s="72"/>
      <c r="G12" s="72"/>
      <c r="H12" s="72"/>
      <c r="I12" s="72"/>
      <c r="J12" s="72"/>
      <c r="K12" s="72"/>
      <c r="L12" s="72"/>
      <c r="M12" s="72"/>
      <c r="N12" s="72"/>
      <c r="O12" s="72"/>
      <c r="P12" s="72">
        <v>29419600000</v>
      </c>
      <c r="Q12" s="72">
        <f t="shared" si="1"/>
        <v>29419600000</v>
      </c>
    </row>
    <row r="13" spans="1:17" s="361" customFormat="1" ht="24">
      <c r="A13" s="70" t="s">
        <v>248</v>
      </c>
      <c r="B13" s="327" t="s">
        <v>249</v>
      </c>
      <c r="C13" s="230">
        <v>354737900000</v>
      </c>
      <c r="D13" s="72" t="s">
        <v>198</v>
      </c>
      <c r="E13" s="72"/>
      <c r="F13" s="72"/>
      <c r="G13" s="72"/>
      <c r="H13" s="72"/>
      <c r="I13" s="72"/>
      <c r="J13" s="72"/>
      <c r="K13" s="72"/>
      <c r="L13" s="72"/>
      <c r="M13" s="72"/>
      <c r="N13" s="72"/>
      <c r="O13" s="72"/>
      <c r="P13" s="72">
        <v>354737900000</v>
      </c>
      <c r="Q13" s="72">
        <f t="shared" si="1"/>
        <v>354737900000</v>
      </c>
    </row>
    <row r="14" spans="1:17" s="361" customFormat="1" ht="24">
      <c r="A14" s="70" t="s">
        <v>250</v>
      </c>
      <c r="B14" s="327" t="s">
        <v>251</v>
      </c>
      <c r="C14" s="230">
        <v>674297100000</v>
      </c>
      <c r="D14" s="72" t="s">
        <v>198</v>
      </c>
      <c r="E14" s="72"/>
      <c r="F14" s="72"/>
      <c r="G14" s="72"/>
      <c r="H14" s="72"/>
      <c r="I14" s="72"/>
      <c r="J14" s="72"/>
      <c r="K14" s="72"/>
      <c r="L14" s="72"/>
      <c r="M14" s="72"/>
      <c r="N14" s="72"/>
      <c r="O14" s="72"/>
      <c r="P14" s="72">
        <v>674297100000</v>
      </c>
      <c r="Q14" s="72">
        <f t="shared" si="1"/>
        <v>674297100000</v>
      </c>
    </row>
    <row r="15" spans="1:17" s="361" customFormat="1" ht="36" hidden="1">
      <c r="A15" s="70" t="s">
        <v>252</v>
      </c>
      <c r="B15" s="327" t="s">
        <v>253</v>
      </c>
      <c r="C15" s="230">
        <v>0</v>
      </c>
      <c r="D15" s="72" t="s">
        <v>198</v>
      </c>
      <c r="E15" s="72"/>
      <c r="F15" s="72"/>
      <c r="G15" s="72"/>
      <c r="H15" s="72"/>
      <c r="I15" s="72"/>
      <c r="J15" s="72"/>
      <c r="K15" s="72"/>
      <c r="L15" s="72"/>
      <c r="M15" s="72"/>
      <c r="N15" s="72"/>
      <c r="O15" s="72"/>
      <c r="P15" s="72"/>
      <c r="Q15" s="72">
        <f t="shared" si="1"/>
        <v>0</v>
      </c>
    </row>
    <row r="16" spans="1:17" s="361" customFormat="1" ht="24">
      <c r="A16" s="70" t="s">
        <v>254</v>
      </c>
      <c r="B16" s="327" t="s">
        <v>255</v>
      </c>
      <c r="C16" s="230">
        <v>16141000000</v>
      </c>
      <c r="D16" s="72" t="s">
        <v>198</v>
      </c>
      <c r="E16" s="72"/>
      <c r="F16" s="72"/>
      <c r="G16" s="72"/>
      <c r="H16" s="72"/>
      <c r="I16" s="72"/>
      <c r="J16" s="72"/>
      <c r="K16" s="72"/>
      <c r="L16" s="72"/>
      <c r="M16" s="72"/>
      <c r="N16" s="72"/>
      <c r="O16" s="72"/>
      <c r="P16" s="72">
        <v>16141000000</v>
      </c>
      <c r="Q16" s="72">
        <f t="shared" si="1"/>
        <v>16141000000</v>
      </c>
    </row>
    <row r="17" spans="1:17" s="361" customFormat="1" ht="24">
      <c r="A17" s="70" t="s">
        <v>176</v>
      </c>
      <c r="B17" s="327" t="s">
        <v>177</v>
      </c>
      <c r="C17" s="230">
        <f>+C18+C19</f>
        <v>402459000000</v>
      </c>
      <c r="D17" s="72" t="s">
        <v>237</v>
      </c>
      <c r="E17" s="72"/>
      <c r="F17" s="72"/>
      <c r="G17" s="72"/>
      <c r="H17" s="72"/>
      <c r="I17" s="72"/>
      <c r="J17" s="72">
        <v>185482000000</v>
      </c>
      <c r="K17" s="72"/>
      <c r="L17" s="72"/>
      <c r="M17" s="72">
        <v>216977000000</v>
      </c>
      <c r="N17" s="72"/>
      <c r="O17" s="72"/>
      <c r="P17" s="72"/>
      <c r="Q17" s="72">
        <f t="shared" si="1"/>
        <v>402459000000</v>
      </c>
    </row>
    <row r="18" spans="1:17" s="361" customFormat="1" ht="11.25">
      <c r="A18" s="60"/>
      <c r="B18" s="328" t="s">
        <v>195</v>
      </c>
      <c r="C18" s="78">
        <v>372339000000</v>
      </c>
      <c r="D18" s="75" t="s">
        <v>198</v>
      </c>
      <c r="E18" s="74"/>
      <c r="F18" s="74"/>
      <c r="G18" s="73"/>
      <c r="H18" s="74"/>
      <c r="I18" s="74"/>
      <c r="J18" s="74"/>
      <c r="K18" s="74"/>
      <c r="L18" s="73"/>
      <c r="M18" s="74"/>
      <c r="N18" s="74"/>
      <c r="O18" s="74"/>
      <c r="P18" s="73"/>
      <c r="Q18" s="73">
        <f>SUM(E18:P18)</f>
        <v>0</v>
      </c>
    </row>
    <row r="19" spans="1:17" s="361" customFormat="1" ht="11.25">
      <c r="A19" s="60"/>
      <c r="B19" s="328" t="s">
        <v>195</v>
      </c>
      <c r="C19" s="78">
        <v>30120000000</v>
      </c>
      <c r="D19" s="75" t="s">
        <v>199</v>
      </c>
      <c r="E19" s="74"/>
      <c r="F19" s="74"/>
      <c r="G19" s="73"/>
      <c r="H19" s="74"/>
      <c r="I19" s="74"/>
      <c r="J19" s="74"/>
      <c r="K19" s="74"/>
      <c r="L19" s="73"/>
      <c r="M19" s="74"/>
      <c r="N19" s="74"/>
      <c r="O19" s="74"/>
      <c r="P19" s="73"/>
      <c r="Q19" s="73">
        <f>SUM(E19:P19)</f>
        <v>0</v>
      </c>
    </row>
    <row r="20" spans="1:17" s="361" customFormat="1" ht="24" hidden="1">
      <c r="A20" s="70" t="s">
        <v>175</v>
      </c>
      <c r="B20" s="327" t="s">
        <v>178</v>
      </c>
      <c r="C20" s="230"/>
      <c r="D20" s="72" t="s">
        <v>198</v>
      </c>
      <c r="E20" s="230"/>
      <c r="F20" s="230"/>
      <c r="G20" s="230"/>
      <c r="H20" s="230"/>
      <c r="I20" s="72"/>
      <c r="J20" s="72"/>
      <c r="K20" s="72"/>
      <c r="L20" s="72"/>
      <c r="M20" s="72"/>
      <c r="N20" s="72"/>
      <c r="O20" s="72"/>
      <c r="P20" s="72"/>
      <c r="Q20" s="72">
        <f t="shared" si="1"/>
        <v>0</v>
      </c>
    </row>
    <row r="21" spans="1:17" s="361" customFormat="1" ht="24" hidden="1">
      <c r="A21" s="70" t="s">
        <v>179</v>
      </c>
      <c r="B21" s="327" t="s">
        <v>256</v>
      </c>
      <c r="C21" s="230"/>
      <c r="D21" s="72" t="s">
        <v>198</v>
      </c>
      <c r="E21" s="72"/>
      <c r="F21" s="72"/>
      <c r="G21" s="72"/>
      <c r="H21" s="72"/>
      <c r="I21" s="72"/>
      <c r="J21" s="72"/>
      <c r="K21" s="72"/>
      <c r="L21" s="72"/>
      <c r="M21" s="72"/>
      <c r="N21" s="72"/>
      <c r="O21" s="72"/>
      <c r="P21" s="72"/>
      <c r="Q21" s="72">
        <f t="shared" si="1"/>
        <v>0</v>
      </c>
    </row>
    <row r="22" spans="1:19" s="361" customFormat="1" ht="48">
      <c r="A22" s="70" t="s">
        <v>320</v>
      </c>
      <c r="B22" s="327" t="s">
        <v>321</v>
      </c>
      <c r="C22" s="230">
        <f>SUM(C23:C29)</f>
        <v>1200000000</v>
      </c>
      <c r="D22" s="72" t="s">
        <v>199</v>
      </c>
      <c r="E22" s="72">
        <f>SUM(E23:E29)</f>
        <v>0</v>
      </c>
      <c r="F22" s="72">
        <f aca="true" t="shared" si="2" ref="F22:P22">SUM(F23:F29)</f>
        <v>0</v>
      </c>
      <c r="G22" s="72">
        <f t="shared" si="2"/>
        <v>117000000</v>
      </c>
      <c r="H22" s="72">
        <f t="shared" si="2"/>
        <v>475186626</v>
      </c>
      <c r="I22" s="72">
        <f t="shared" si="2"/>
        <v>35594874</v>
      </c>
      <c r="J22" s="72">
        <f t="shared" si="2"/>
        <v>150000000</v>
      </c>
      <c r="K22" s="72">
        <f t="shared" si="2"/>
        <v>0</v>
      </c>
      <c r="L22" s="72">
        <f t="shared" si="2"/>
        <v>0</v>
      </c>
      <c r="M22" s="72">
        <f t="shared" si="2"/>
        <v>0</v>
      </c>
      <c r="N22" s="72">
        <f t="shared" si="2"/>
        <v>0</v>
      </c>
      <c r="O22" s="72">
        <f t="shared" si="2"/>
        <v>422218500</v>
      </c>
      <c r="P22" s="72">
        <f t="shared" si="2"/>
        <v>0</v>
      </c>
      <c r="Q22" s="72">
        <f>SUM(E22:P22)</f>
        <v>1200000000</v>
      </c>
      <c r="S22" s="363"/>
    </row>
    <row r="23" spans="1:17" s="362" customFormat="1" ht="36">
      <c r="A23" s="331"/>
      <c r="B23" s="330" t="s">
        <v>322</v>
      </c>
      <c r="C23" s="332">
        <v>422218500</v>
      </c>
      <c r="D23" s="232"/>
      <c r="E23" s="232"/>
      <c r="F23" s="232"/>
      <c r="G23" s="232"/>
      <c r="H23" s="232"/>
      <c r="I23" s="232"/>
      <c r="J23" s="232"/>
      <c r="K23" s="232"/>
      <c r="L23" s="232"/>
      <c r="M23" s="232"/>
      <c r="N23" s="232"/>
      <c r="O23" s="232">
        <v>422218500</v>
      </c>
      <c r="P23" s="232"/>
      <c r="Q23" s="232"/>
    </row>
    <row r="24" spans="1:17" s="362" customFormat="1" ht="48">
      <c r="A24" s="331"/>
      <c r="B24" s="330" t="s">
        <v>323</v>
      </c>
      <c r="C24" s="332">
        <v>110000000</v>
      </c>
      <c r="D24" s="232"/>
      <c r="E24" s="232"/>
      <c r="F24" s="232"/>
      <c r="G24" s="232"/>
      <c r="H24" s="232">
        <v>110000000</v>
      </c>
      <c r="I24" s="232"/>
      <c r="J24" s="232"/>
      <c r="K24" s="232"/>
      <c r="L24" s="232"/>
      <c r="M24" s="232"/>
      <c r="N24" s="232"/>
      <c r="O24" s="232">
        <v>0</v>
      </c>
      <c r="P24" s="232"/>
      <c r="Q24" s="232"/>
    </row>
    <row r="25" spans="1:17" s="362" customFormat="1" ht="72">
      <c r="A25" s="331"/>
      <c r="B25" s="330" t="s">
        <v>324</v>
      </c>
      <c r="C25" s="332">
        <v>365186626</v>
      </c>
      <c r="D25" s="232"/>
      <c r="E25" s="232"/>
      <c r="F25" s="232"/>
      <c r="G25" s="232"/>
      <c r="H25" s="232">
        <v>365186626</v>
      </c>
      <c r="I25" s="232"/>
      <c r="J25" s="232"/>
      <c r="K25" s="232"/>
      <c r="L25" s="232"/>
      <c r="M25" s="232"/>
      <c r="N25" s="232"/>
      <c r="O25" s="232">
        <v>0</v>
      </c>
      <c r="P25" s="232"/>
      <c r="Q25" s="232"/>
    </row>
    <row r="26" spans="1:17" s="362" customFormat="1" ht="36">
      <c r="A26" s="331"/>
      <c r="B26" s="330" t="s">
        <v>325</v>
      </c>
      <c r="C26" s="332">
        <v>58500000</v>
      </c>
      <c r="D26" s="232"/>
      <c r="E26" s="232"/>
      <c r="F26" s="232"/>
      <c r="G26" s="232">
        <v>58500000</v>
      </c>
      <c r="H26" s="232"/>
      <c r="I26" s="232"/>
      <c r="J26" s="232"/>
      <c r="K26" s="232"/>
      <c r="L26" s="232"/>
      <c r="M26" s="232"/>
      <c r="N26" s="232"/>
      <c r="O26" s="232">
        <v>0</v>
      </c>
      <c r="P26" s="232"/>
      <c r="Q26" s="232"/>
    </row>
    <row r="27" spans="1:17" s="362" customFormat="1" ht="36">
      <c r="A27" s="331"/>
      <c r="B27" s="330" t="s">
        <v>326</v>
      </c>
      <c r="C27" s="332">
        <v>58500000</v>
      </c>
      <c r="D27" s="232"/>
      <c r="E27" s="232"/>
      <c r="F27" s="232"/>
      <c r="G27" s="232">
        <v>58500000</v>
      </c>
      <c r="H27" s="232"/>
      <c r="I27" s="232"/>
      <c r="J27" s="232"/>
      <c r="K27" s="232"/>
      <c r="L27" s="232"/>
      <c r="M27" s="232"/>
      <c r="N27" s="232"/>
      <c r="O27" s="232">
        <v>0</v>
      </c>
      <c r="P27" s="232"/>
      <c r="Q27" s="232"/>
    </row>
    <row r="28" spans="1:17" s="362" customFormat="1" ht="48">
      <c r="A28" s="331"/>
      <c r="B28" s="330" t="s">
        <v>327</v>
      </c>
      <c r="C28" s="332">
        <v>150000000</v>
      </c>
      <c r="D28" s="232"/>
      <c r="E28" s="232"/>
      <c r="F28" s="232"/>
      <c r="G28" s="232"/>
      <c r="H28" s="232"/>
      <c r="I28" s="232"/>
      <c r="J28" s="232">
        <v>150000000</v>
      </c>
      <c r="K28" s="232"/>
      <c r="L28" s="232"/>
      <c r="M28" s="232"/>
      <c r="N28" s="232"/>
      <c r="O28" s="232">
        <v>0</v>
      </c>
      <c r="P28" s="232"/>
      <c r="Q28" s="232"/>
    </row>
    <row r="29" spans="1:17" s="362" customFormat="1" ht="48">
      <c r="A29" s="331"/>
      <c r="B29" s="330" t="s">
        <v>328</v>
      </c>
      <c r="C29" s="332">
        <v>35594874</v>
      </c>
      <c r="D29" s="232"/>
      <c r="E29" s="232"/>
      <c r="F29" s="232"/>
      <c r="G29" s="232"/>
      <c r="H29" s="232"/>
      <c r="I29" s="232">
        <v>35594874</v>
      </c>
      <c r="J29" s="232"/>
      <c r="K29" s="232"/>
      <c r="L29" s="232"/>
      <c r="M29" s="232"/>
      <c r="N29" s="232"/>
      <c r="O29" s="232">
        <v>0</v>
      </c>
      <c r="P29" s="232"/>
      <c r="Q29" s="232"/>
    </row>
    <row r="30" spans="1:19" s="361" customFormat="1" ht="36">
      <c r="A30" s="70" t="s">
        <v>180</v>
      </c>
      <c r="B30" s="327" t="s">
        <v>181</v>
      </c>
      <c r="C30" s="230">
        <f>SUM(C31:C40)</f>
        <v>139501833242.24402</v>
      </c>
      <c r="D30" s="72" t="s">
        <v>237</v>
      </c>
      <c r="E30" s="72">
        <f aca="true" t="shared" si="3" ref="E30:P30">SUM(E31:E40)</f>
        <v>0</v>
      </c>
      <c r="F30" s="72">
        <f t="shared" si="3"/>
        <v>0</v>
      </c>
      <c r="G30" s="72">
        <f t="shared" si="3"/>
        <v>6945782039.7</v>
      </c>
      <c r="H30" s="72">
        <f t="shared" si="3"/>
        <v>0</v>
      </c>
      <c r="I30" s="72">
        <f t="shared" si="3"/>
        <v>0</v>
      </c>
      <c r="J30" s="72">
        <f t="shared" si="3"/>
        <v>19850251580.944</v>
      </c>
      <c r="K30" s="72">
        <f t="shared" si="3"/>
        <v>0</v>
      </c>
      <c r="L30" s="72">
        <f t="shared" si="3"/>
        <v>0</v>
      </c>
      <c r="M30" s="72">
        <f t="shared" si="3"/>
        <v>0</v>
      </c>
      <c r="N30" s="72">
        <f t="shared" si="3"/>
        <v>0</v>
      </c>
      <c r="O30" s="72">
        <f t="shared" si="3"/>
        <v>9261042719.6</v>
      </c>
      <c r="P30" s="72">
        <f t="shared" si="3"/>
        <v>103444756902</v>
      </c>
      <c r="Q30" s="72">
        <f t="shared" si="1"/>
        <v>139501833242.24402</v>
      </c>
      <c r="S30" s="363">
        <f>+Q30-C30</f>
        <v>0</v>
      </c>
    </row>
    <row r="31" spans="1:17" s="362" customFormat="1" ht="11.25" hidden="1" outlineLevel="1">
      <c r="A31" s="76"/>
      <c r="B31" s="77" t="s">
        <v>240</v>
      </c>
      <c r="C31" s="78"/>
      <c r="D31" s="79" t="s">
        <v>198</v>
      </c>
      <c r="E31" s="80"/>
      <c r="F31" s="78"/>
      <c r="G31" s="78"/>
      <c r="H31" s="78"/>
      <c r="I31" s="78"/>
      <c r="J31" s="78"/>
      <c r="K31" s="78"/>
      <c r="L31" s="78"/>
      <c r="M31" s="78"/>
      <c r="N31" s="78"/>
      <c r="O31" s="78"/>
      <c r="P31" s="78"/>
      <c r="Q31" s="81">
        <f>SUM(E31:P31)</f>
        <v>0</v>
      </c>
    </row>
    <row r="32" spans="1:17" s="362" customFormat="1" ht="11.25" hidden="1" outlineLevel="1">
      <c r="A32" s="76"/>
      <c r="B32" s="77" t="s">
        <v>241</v>
      </c>
      <c r="C32" s="78"/>
      <c r="D32" s="79" t="s">
        <v>198</v>
      </c>
      <c r="E32" s="78"/>
      <c r="F32" s="78"/>
      <c r="G32" s="78"/>
      <c r="H32" s="78"/>
      <c r="I32" s="78"/>
      <c r="J32" s="78"/>
      <c r="K32" s="78"/>
      <c r="L32" s="78"/>
      <c r="M32" s="78"/>
      <c r="N32" s="78"/>
      <c r="O32" s="78"/>
      <c r="P32" s="78"/>
      <c r="Q32" s="81">
        <f aca="true" t="shared" si="4" ref="Q32:Q42">SUM(E32:P32)</f>
        <v>0</v>
      </c>
    </row>
    <row r="33" spans="1:17" s="362" customFormat="1" ht="11.25" hidden="1" outlineLevel="1">
      <c r="A33" s="76"/>
      <c r="B33" s="82" t="s">
        <v>242</v>
      </c>
      <c r="C33" s="78"/>
      <c r="D33" s="79" t="s">
        <v>198</v>
      </c>
      <c r="E33" s="78"/>
      <c r="F33" s="78"/>
      <c r="G33" s="78"/>
      <c r="H33" s="78"/>
      <c r="I33" s="78"/>
      <c r="J33" s="78"/>
      <c r="K33" s="78"/>
      <c r="L33" s="78"/>
      <c r="M33" s="78"/>
      <c r="N33" s="78"/>
      <c r="O33" s="78"/>
      <c r="P33" s="78"/>
      <c r="Q33" s="81">
        <f t="shared" si="4"/>
        <v>0</v>
      </c>
    </row>
    <row r="34" spans="1:17" s="362" customFormat="1" ht="11.25" outlineLevel="1">
      <c r="A34" s="76"/>
      <c r="B34" s="77" t="s">
        <v>243</v>
      </c>
      <c r="C34" s="78">
        <v>4919469541.244</v>
      </c>
      <c r="D34" s="79" t="s">
        <v>199</v>
      </c>
      <c r="E34" s="78"/>
      <c r="F34" s="78"/>
      <c r="G34" s="78"/>
      <c r="H34" s="78"/>
      <c r="I34" s="78"/>
      <c r="J34" s="78">
        <v>4919469541.244</v>
      </c>
      <c r="K34" s="78"/>
      <c r="L34" s="78"/>
      <c r="M34" s="78"/>
      <c r="N34" s="78"/>
      <c r="O34" s="78"/>
      <c r="P34" s="78"/>
      <c r="Q34" s="81">
        <f t="shared" si="4"/>
        <v>4919469541.244</v>
      </c>
    </row>
    <row r="35" spans="1:18" s="362" customFormat="1" ht="11.25" outlineLevel="1">
      <c r="A35" s="76"/>
      <c r="B35" s="77" t="s">
        <v>197</v>
      </c>
      <c r="C35" s="78">
        <f>23152606799+7985000000</f>
        <v>31137606799</v>
      </c>
      <c r="D35" s="79" t="s">
        <v>237</v>
      </c>
      <c r="E35" s="80"/>
      <c r="F35" s="78"/>
      <c r="G35" s="78">
        <v>6945782039.7</v>
      </c>
      <c r="H35" s="78"/>
      <c r="I35" s="78"/>
      <c r="J35" s="78">
        <v>14930782039.7</v>
      </c>
      <c r="K35" s="78"/>
      <c r="L35" s="78"/>
      <c r="M35" s="78"/>
      <c r="N35" s="78"/>
      <c r="O35" s="78">
        <v>9261042719.6</v>
      </c>
      <c r="P35" s="78"/>
      <c r="Q35" s="81">
        <f t="shared" si="4"/>
        <v>31137606799</v>
      </c>
      <c r="R35" s="364"/>
    </row>
    <row r="36" spans="1:17" s="362" customFormat="1" ht="11.25" hidden="1" outlineLevel="1">
      <c r="A36" s="76"/>
      <c r="B36" s="77" t="s">
        <v>244</v>
      </c>
      <c r="C36" s="78"/>
      <c r="D36" s="79" t="s">
        <v>198</v>
      </c>
      <c r="E36" s="78"/>
      <c r="F36" s="78"/>
      <c r="G36" s="78"/>
      <c r="H36" s="78"/>
      <c r="I36" s="78"/>
      <c r="J36" s="78"/>
      <c r="K36" s="78"/>
      <c r="L36" s="78"/>
      <c r="M36" s="78"/>
      <c r="N36" s="78"/>
      <c r="O36" s="78"/>
      <c r="P36" s="78"/>
      <c r="Q36" s="81">
        <f t="shared" si="4"/>
        <v>0</v>
      </c>
    </row>
    <row r="37" spans="1:17" s="362" customFormat="1" ht="11.25" outlineLevel="1">
      <c r="A37" s="76"/>
      <c r="B37" s="77" t="s">
        <v>196</v>
      </c>
      <c r="C37" s="78">
        <v>17000000000</v>
      </c>
      <c r="D37" s="79" t="s">
        <v>198</v>
      </c>
      <c r="E37" s="78"/>
      <c r="F37" s="78"/>
      <c r="G37" s="78"/>
      <c r="H37" s="78"/>
      <c r="I37" s="78"/>
      <c r="J37" s="78"/>
      <c r="K37" s="78"/>
      <c r="L37" s="78"/>
      <c r="M37" s="78"/>
      <c r="N37" s="78"/>
      <c r="O37" s="78"/>
      <c r="P37" s="78">
        <v>17000000000</v>
      </c>
      <c r="Q37" s="81">
        <f t="shared" si="4"/>
        <v>17000000000</v>
      </c>
    </row>
    <row r="38" spans="1:17" s="362" customFormat="1" ht="11.25" outlineLevel="1">
      <c r="A38" s="76"/>
      <c r="B38" s="77" t="s">
        <v>245</v>
      </c>
      <c r="C38" s="78">
        <v>79154000000</v>
      </c>
      <c r="D38" s="79" t="s">
        <v>198</v>
      </c>
      <c r="E38" s="80"/>
      <c r="F38" s="78"/>
      <c r="G38" s="78"/>
      <c r="H38" s="78"/>
      <c r="I38" s="78"/>
      <c r="J38" s="78"/>
      <c r="K38" s="78"/>
      <c r="L38" s="78"/>
      <c r="M38" s="78"/>
      <c r="N38" s="78"/>
      <c r="O38" s="78"/>
      <c r="P38" s="78">
        <v>79154000000</v>
      </c>
      <c r="Q38" s="81">
        <f t="shared" si="4"/>
        <v>79154000000</v>
      </c>
    </row>
    <row r="39" spans="1:17" s="362" customFormat="1" ht="11.25" outlineLevel="1">
      <c r="A39" s="76"/>
      <c r="B39" s="82" t="s">
        <v>308</v>
      </c>
      <c r="C39" s="78">
        <v>200000000</v>
      </c>
      <c r="D39" s="79" t="s">
        <v>198</v>
      </c>
      <c r="E39" s="78"/>
      <c r="F39" s="78"/>
      <c r="G39" s="78"/>
      <c r="H39" s="78"/>
      <c r="I39" s="78"/>
      <c r="J39" s="78"/>
      <c r="K39" s="78"/>
      <c r="L39" s="78"/>
      <c r="M39" s="78"/>
      <c r="N39" s="78"/>
      <c r="O39" s="78"/>
      <c r="P39" s="78">
        <v>200000000</v>
      </c>
      <c r="Q39" s="81">
        <f t="shared" si="4"/>
        <v>200000000</v>
      </c>
    </row>
    <row r="40" spans="1:17" s="362" customFormat="1" ht="11.25" outlineLevel="1">
      <c r="A40" s="76"/>
      <c r="B40" s="82" t="s">
        <v>309</v>
      </c>
      <c r="C40" s="78">
        <v>7090756902</v>
      </c>
      <c r="D40" s="79" t="s">
        <v>198</v>
      </c>
      <c r="E40" s="78"/>
      <c r="F40" s="78"/>
      <c r="G40" s="78"/>
      <c r="H40" s="78"/>
      <c r="I40" s="78"/>
      <c r="J40" s="78"/>
      <c r="K40" s="78"/>
      <c r="L40" s="78"/>
      <c r="M40" s="78"/>
      <c r="N40" s="78"/>
      <c r="O40" s="78"/>
      <c r="P40" s="78">
        <v>7090756902</v>
      </c>
      <c r="Q40" s="81">
        <f t="shared" si="4"/>
        <v>7090756902</v>
      </c>
    </row>
    <row r="41" spans="1:17" s="362" customFormat="1" ht="36">
      <c r="A41" s="70" t="s">
        <v>182</v>
      </c>
      <c r="B41" s="327" t="s">
        <v>239</v>
      </c>
      <c r="C41" s="230">
        <f>SUM(C42:C46)</f>
        <v>125337129818.66667</v>
      </c>
      <c r="D41" s="72" t="s">
        <v>199</v>
      </c>
      <c r="E41" s="72">
        <f aca="true" t="shared" si="5" ref="E41:P41">SUBTOTAL(9,E42:E46)</f>
        <v>10414239618.166668</v>
      </c>
      <c r="F41" s="72">
        <f t="shared" si="5"/>
        <v>10414239618.166668</v>
      </c>
      <c r="G41" s="72">
        <f t="shared" si="5"/>
        <v>10414239618.166668</v>
      </c>
      <c r="H41" s="72">
        <f t="shared" si="5"/>
        <v>10414239618.166668</v>
      </c>
      <c r="I41" s="72">
        <f t="shared" si="5"/>
        <v>10414239618.166668</v>
      </c>
      <c r="J41" s="72">
        <f t="shared" si="5"/>
        <v>10414239618.166668</v>
      </c>
      <c r="K41" s="72">
        <f t="shared" si="5"/>
        <v>10414239618.166668</v>
      </c>
      <c r="L41" s="72">
        <f t="shared" si="5"/>
        <v>10414239618.166668</v>
      </c>
      <c r="M41" s="72">
        <f t="shared" si="5"/>
        <v>10599994018.833336</v>
      </c>
      <c r="N41" s="72">
        <f t="shared" si="5"/>
        <v>10474406284.833336</v>
      </c>
      <c r="O41" s="72">
        <f t="shared" si="5"/>
        <v>10474406284.833336</v>
      </c>
      <c r="P41" s="72">
        <f t="shared" si="5"/>
        <v>10474406284.833336</v>
      </c>
      <c r="Q41" s="72">
        <f>SUM(E41:P41)</f>
        <v>125337129818.66672</v>
      </c>
    </row>
    <row r="42" spans="1:18" s="362" customFormat="1" ht="11.25" outlineLevel="1">
      <c r="A42" s="62"/>
      <c r="B42" s="329" t="s">
        <v>722</v>
      </c>
      <c r="C42" s="78">
        <v>3442875418</v>
      </c>
      <c r="D42" s="75"/>
      <c r="E42" s="73">
        <v>286906284.8333333</v>
      </c>
      <c r="F42" s="73">
        <v>286906284.8333333</v>
      </c>
      <c r="G42" s="73">
        <v>286906284.8333333</v>
      </c>
      <c r="H42" s="73">
        <v>286906284.8333333</v>
      </c>
      <c r="I42" s="73">
        <v>286906284.8333333</v>
      </c>
      <c r="J42" s="73">
        <v>286906284.8333333</v>
      </c>
      <c r="K42" s="73">
        <v>286906284.8333333</v>
      </c>
      <c r="L42" s="73">
        <v>286906284.8333333</v>
      </c>
      <c r="M42" s="73">
        <v>286906284.8333333</v>
      </c>
      <c r="N42" s="73">
        <v>286906284.8333333</v>
      </c>
      <c r="O42" s="73">
        <v>286906284.8333333</v>
      </c>
      <c r="P42" s="73">
        <v>286906284.8333333</v>
      </c>
      <c r="Q42" s="81">
        <f t="shared" si="4"/>
        <v>3442875418.0000005</v>
      </c>
      <c r="R42" s="364"/>
    </row>
    <row r="43" spans="1:18" s="362" customFormat="1" ht="11.25" outlineLevel="1">
      <c r="A43" s="62"/>
      <c r="B43" s="329" t="s">
        <v>723</v>
      </c>
      <c r="C43" s="78">
        <v>2477587734</v>
      </c>
      <c r="D43" s="75"/>
      <c r="E43" s="73">
        <v>294000000</v>
      </c>
      <c r="F43" s="73">
        <v>294000000</v>
      </c>
      <c r="G43" s="73">
        <v>294000000</v>
      </c>
      <c r="H43" s="73">
        <v>294000000</v>
      </c>
      <c r="I43" s="73">
        <v>294000000</v>
      </c>
      <c r="J43" s="73">
        <v>294000000</v>
      </c>
      <c r="K43" s="73">
        <v>294000000</v>
      </c>
      <c r="L43" s="73">
        <v>294000000</v>
      </c>
      <c r="M43" s="73">
        <v>125587734</v>
      </c>
      <c r="N43" s="73"/>
      <c r="O43" s="73"/>
      <c r="P43" s="73"/>
      <c r="Q43" s="81"/>
      <c r="R43" s="364"/>
    </row>
    <row r="44" spans="1:18" s="362" customFormat="1" ht="22.5" outlineLevel="1">
      <c r="A44" s="62"/>
      <c r="B44" s="329" t="s">
        <v>724</v>
      </c>
      <c r="C44" s="78">
        <v>108000000000</v>
      </c>
      <c r="D44" s="75"/>
      <c r="E44" s="73">
        <v>9000000000</v>
      </c>
      <c r="F44" s="73">
        <v>9000000000</v>
      </c>
      <c r="G44" s="73">
        <v>9000000000</v>
      </c>
      <c r="H44" s="73">
        <v>9000000000</v>
      </c>
      <c r="I44" s="73">
        <v>9000000000</v>
      </c>
      <c r="J44" s="73">
        <v>9000000000</v>
      </c>
      <c r="K44" s="73">
        <v>9000000000</v>
      </c>
      <c r="L44" s="73">
        <v>9000000000</v>
      </c>
      <c r="M44" s="73">
        <v>9000000000</v>
      </c>
      <c r="N44" s="73">
        <v>9000000000</v>
      </c>
      <c r="O44" s="73">
        <v>9000000000</v>
      </c>
      <c r="P44" s="73">
        <v>9000000000</v>
      </c>
      <c r="Q44" s="81"/>
      <c r="R44" s="364"/>
    </row>
    <row r="45" spans="1:18" s="362" customFormat="1" ht="22.5" outlineLevel="1">
      <c r="A45" s="62"/>
      <c r="B45" s="329" t="s">
        <v>725</v>
      </c>
      <c r="C45" s="78">
        <v>1416666666.6666698</v>
      </c>
      <c r="D45" s="75"/>
      <c r="E45" s="73"/>
      <c r="F45" s="73"/>
      <c r="G45" s="73"/>
      <c r="H45" s="73"/>
      <c r="I45" s="73"/>
      <c r="J45" s="73"/>
      <c r="K45" s="73"/>
      <c r="L45" s="73"/>
      <c r="M45" s="73">
        <v>354166666.66666746</v>
      </c>
      <c r="N45" s="73">
        <v>354166666.66666746</v>
      </c>
      <c r="O45" s="73">
        <v>354166666.66666746</v>
      </c>
      <c r="P45" s="73">
        <v>354166666.66666746</v>
      </c>
      <c r="Q45" s="81"/>
      <c r="R45" s="364"/>
    </row>
    <row r="46" spans="1:18" s="362" customFormat="1" ht="11.25" outlineLevel="1">
      <c r="A46" s="62"/>
      <c r="B46" s="329" t="s">
        <v>726</v>
      </c>
      <c r="C46" s="78">
        <v>10000000000</v>
      </c>
      <c r="D46" s="75"/>
      <c r="E46" s="73">
        <v>833333333.3333334</v>
      </c>
      <c r="F46" s="73">
        <v>833333333.3333334</v>
      </c>
      <c r="G46" s="73">
        <v>833333333.3333334</v>
      </c>
      <c r="H46" s="73">
        <v>833333333.3333334</v>
      </c>
      <c r="I46" s="73">
        <v>833333333.3333334</v>
      </c>
      <c r="J46" s="73">
        <v>833333333.3333334</v>
      </c>
      <c r="K46" s="73">
        <v>833333333.3333334</v>
      </c>
      <c r="L46" s="73">
        <v>833333333.3333334</v>
      </c>
      <c r="M46" s="73">
        <v>833333333.3333334</v>
      </c>
      <c r="N46" s="73">
        <v>833333333.3333334</v>
      </c>
      <c r="O46" s="73">
        <v>833333333.3333334</v>
      </c>
      <c r="P46" s="73">
        <v>833333333.3333334</v>
      </c>
      <c r="Q46" s="81"/>
      <c r="R46" s="364"/>
    </row>
    <row r="47" spans="1:17" s="362" customFormat="1" ht="24">
      <c r="A47" s="70" t="s">
        <v>183</v>
      </c>
      <c r="B47" s="327" t="s">
        <v>39</v>
      </c>
      <c r="C47" s="230">
        <f>SUM(C48:C53)</f>
        <v>5000000000</v>
      </c>
      <c r="D47" s="72" t="s">
        <v>199</v>
      </c>
      <c r="E47" s="72">
        <f aca="true" t="shared" si="6" ref="E47:P47">SUM(E48:E53)</f>
        <v>176082200</v>
      </c>
      <c r="F47" s="72">
        <f t="shared" si="6"/>
        <v>176082200</v>
      </c>
      <c r="G47" s="72">
        <f t="shared" si="6"/>
        <v>176082200</v>
      </c>
      <c r="H47" s="72">
        <f t="shared" si="6"/>
        <v>176082200</v>
      </c>
      <c r="I47" s="72">
        <f t="shared" si="6"/>
        <v>176082200</v>
      </c>
      <c r="J47" s="72">
        <f t="shared" si="6"/>
        <v>176082200</v>
      </c>
      <c r="K47" s="72">
        <f t="shared" si="6"/>
        <v>176082200</v>
      </c>
      <c r="L47" s="72">
        <f t="shared" si="6"/>
        <v>0</v>
      </c>
      <c r="M47" s="72">
        <f t="shared" si="6"/>
        <v>1500000000</v>
      </c>
      <c r="N47" s="72">
        <f t="shared" si="6"/>
        <v>320000000</v>
      </c>
      <c r="O47" s="72">
        <f t="shared" si="6"/>
        <v>0</v>
      </c>
      <c r="P47" s="72">
        <f t="shared" si="6"/>
        <v>1947424600</v>
      </c>
      <c r="Q47" s="72">
        <f>SUM(E47:P47)</f>
        <v>5000000000</v>
      </c>
    </row>
    <row r="48" spans="1:17" s="362" customFormat="1" ht="156">
      <c r="A48" s="70"/>
      <c r="B48" s="370" t="s">
        <v>727</v>
      </c>
      <c r="C48" s="332">
        <v>406609000</v>
      </c>
      <c r="D48" s="72"/>
      <c r="E48" s="232">
        <v>58087000</v>
      </c>
      <c r="F48" s="232">
        <v>58087000</v>
      </c>
      <c r="G48" s="232">
        <v>58087000</v>
      </c>
      <c r="H48" s="232">
        <v>58087000</v>
      </c>
      <c r="I48" s="232">
        <v>58087000</v>
      </c>
      <c r="J48" s="232">
        <v>58087000</v>
      </c>
      <c r="K48" s="232">
        <v>58087000</v>
      </c>
      <c r="L48" s="72"/>
      <c r="M48" s="72"/>
      <c r="N48" s="72"/>
      <c r="O48" s="72"/>
      <c r="P48" s="72"/>
      <c r="Q48" s="72"/>
    </row>
    <row r="49" spans="1:17" s="362" customFormat="1" ht="156">
      <c r="A49" s="70"/>
      <c r="B49" s="370" t="s">
        <v>728</v>
      </c>
      <c r="C49" s="332">
        <v>383994800</v>
      </c>
      <c r="D49" s="72"/>
      <c r="E49" s="232">
        <v>54856400</v>
      </c>
      <c r="F49" s="232">
        <v>54856400</v>
      </c>
      <c r="G49" s="232">
        <v>54856400</v>
      </c>
      <c r="H49" s="232">
        <v>54856400</v>
      </c>
      <c r="I49" s="232">
        <v>54856400</v>
      </c>
      <c r="J49" s="232">
        <v>54856400</v>
      </c>
      <c r="K49" s="232">
        <v>54856400</v>
      </c>
      <c r="L49" s="72"/>
      <c r="M49" s="72"/>
      <c r="N49" s="72"/>
      <c r="O49" s="72"/>
      <c r="P49" s="72"/>
      <c r="Q49" s="72"/>
    </row>
    <row r="50" spans="1:17" s="362" customFormat="1" ht="156">
      <c r="A50" s="70"/>
      <c r="B50" s="370" t="s">
        <v>729</v>
      </c>
      <c r="C50" s="332">
        <v>441971600</v>
      </c>
      <c r="D50" s="72"/>
      <c r="E50" s="232">
        <v>63138800</v>
      </c>
      <c r="F50" s="232">
        <v>63138800</v>
      </c>
      <c r="G50" s="232">
        <v>63138800</v>
      </c>
      <c r="H50" s="232">
        <v>63138800</v>
      </c>
      <c r="I50" s="232">
        <v>63138800</v>
      </c>
      <c r="J50" s="232">
        <v>63138800</v>
      </c>
      <c r="K50" s="232">
        <v>63138800</v>
      </c>
      <c r="L50" s="72"/>
      <c r="M50" s="72"/>
      <c r="N50" s="72"/>
      <c r="O50" s="72"/>
      <c r="P50" s="72"/>
      <c r="Q50" s="72"/>
    </row>
    <row r="51" spans="1:17" s="362" customFormat="1" ht="84">
      <c r="A51" s="70"/>
      <c r="B51" s="370" t="s">
        <v>730</v>
      </c>
      <c r="C51" s="332">
        <v>320000000</v>
      </c>
      <c r="D51" s="72"/>
      <c r="E51" s="72"/>
      <c r="F51" s="72"/>
      <c r="G51" s="72"/>
      <c r="H51" s="72"/>
      <c r="I51" s="72"/>
      <c r="J51" s="72"/>
      <c r="K51" s="72"/>
      <c r="L51" s="72"/>
      <c r="M51" s="72"/>
      <c r="N51" s="232">
        <v>320000000</v>
      </c>
      <c r="O51" s="72"/>
      <c r="P51" s="72"/>
      <c r="Q51" s="72"/>
    </row>
    <row r="52" spans="1:17" s="362" customFormat="1" ht="84">
      <c r="A52" s="70"/>
      <c r="B52" s="370" t="s">
        <v>731</v>
      </c>
      <c r="C52" s="332">
        <v>1500000000</v>
      </c>
      <c r="D52" s="72"/>
      <c r="E52" s="72"/>
      <c r="F52" s="72"/>
      <c r="G52" s="72"/>
      <c r="H52" s="72"/>
      <c r="I52" s="72"/>
      <c r="J52" s="72"/>
      <c r="K52" s="72"/>
      <c r="L52" s="72"/>
      <c r="M52" s="232">
        <v>1500000000</v>
      </c>
      <c r="N52" s="72"/>
      <c r="O52" s="72"/>
      <c r="P52" s="72"/>
      <c r="Q52" s="72"/>
    </row>
    <row r="53" spans="1:17" s="362" customFormat="1" ht="12">
      <c r="A53" s="70"/>
      <c r="B53" s="370" t="s">
        <v>732</v>
      </c>
      <c r="C53" s="332">
        <v>1947424600</v>
      </c>
      <c r="D53" s="72"/>
      <c r="E53" s="72"/>
      <c r="F53" s="72"/>
      <c r="G53" s="72"/>
      <c r="H53" s="72"/>
      <c r="I53" s="72"/>
      <c r="J53" s="72"/>
      <c r="K53" s="72"/>
      <c r="L53" s="72"/>
      <c r="M53" s="72"/>
      <c r="N53" s="72"/>
      <c r="O53" s="72"/>
      <c r="P53" s="232">
        <v>1947424600</v>
      </c>
      <c r="Q53" s="72"/>
    </row>
    <row r="54" spans="1:19" s="362" customFormat="1" ht="24">
      <c r="A54" s="70" t="s">
        <v>184</v>
      </c>
      <c r="B54" s="327" t="s">
        <v>37</v>
      </c>
      <c r="C54" s="230">
        <f>SUM(C56:C98)</f>
        <v>41700000000</v>
      </c>
      <c r="D54" s="72" t="s">
        <v>604</v>
      </c>
      <c r="E54" s="72">
        <f aca="true" t="shared" si="7" ref="E54:P54">SUM(E56:E98)</f>
        <v>6115512663</v>
      </c>
      <c r="F54" s="72">
        <f t="shared" si="7"/>
        <v>347337752</v>
      </c>
      <c r="G54" s="72">
        <f t="shared" si="7"/>
        <v>6078916076</v>
      </c>
      <c r="H54" s="72">
        <f t="shared" si="7"/>
        <v>659740746</v>
      </c>
      <c r="I54" s="72">
        <f t="shared" si="7"/>
        <v>503810184</v>
      </c>
      <c r="J54" s="72">
        <f t="shared" si="7"/>
        <v>539731352</v>
      </c>
      <c r="K54" s="72">
        <f t="shared" si="7"/>
        <v>588995140</v>
      </c>
      <c r="L54" s="72">
        <f t="shared" si="7"/>
        <v>626725627</v>
      </c>
      <c r="M54" s="72">
        <f t="shared" si="7"/>
        <v>1054796027</v>
      </c>
      <c r="N54" s="72">
        <f t="shared" si="7"/>
        <v>3817422733</v>
      </c>
      <c r="O54" s="72">
        <f t="shared" si="7"/>
        <v>3951365627</v>
      </c>
      <c r="P54" s="72">
        <f t="shared" si="7"/>
        <v>17415646073</v>
      </c>
      <c r="Q54" s="72">
        <f>SUM(E54:P54)</f>
        <v>41700000000</v>
      </c>
      <c r="R54" s="364"/>
      <c r="S54" s="364"/>
    </row>
    <row r="55" spans="1:18" s="362" customFormat="1" ht="12">
      <c r="A55" s="395" t="s">
        <v>605</v>
      </c>
      <c r="B55" s="396"/>
      <c r="C55" s="396"/>
      <c r="D55" s="397"/>
      <c r="E55" s="72"/>
      <c r="F55" s="72"/>
      <c r="G55" s="72"/>
      <c r="H55" s="72"/>
      <c r="I55" s="72"/>
      <c r="J55" s="72"/>
      <c r="K55" s="72"/>
      <c r="L55" s="72"/>
      <c r="M55" s="72"/>
      <c r="N55" s="72"/>
      <c r="O55" s="72"/>
      <c r="P55" s="72"/>
      <c r="Q55" s="72"/>
      <c r="R55" s="364"/>
    </row>
    <row r="56" spans="1:17" s="362" customFormat="1" ht="112.5">
      <c r="A56" s="70"/>
      <c r="B56" s="329" t="s">
        <v>588</v>
      </c>
      <c r="C56" s="78">
        <v>16000000000</v>
      </c>
      <c r="D56" s="72"/>
      <c r="E56" s="232">
        <v>0</v>
      </c>
      <c r="F56" s="232">
        <v>0</v>
      </c>
      <c r="G56" s="232">
        <v>0</v>
      </c>
      <c r="H56" s="232">
        <v>0</v>
      </c>
      <c r="I56" s="232">
        <v>0</v>
      </c>
      <c r="J56" s="232">
        <v>0</v>
      </c>
      <c r="K56" s="232">
        <v>0</v>
      </c>
      <c r="L56" s="232">
        <v>0</v>
      </c>
      <c r="M56" s="232">
        <v>0</v>
      </c>
      <c r="N56" s="232">
        <v>3000000000</v>
      </c>
      <c r="O56" s="232">
        <v>3000000000</v>
      </c>
      <c r="P56" s="232">
        <v>10000000000</v>
      </c>
      <c r="Q56" s="72"/>
    </row>
    <row r="57" spans="1:17" s="362" customFormat="1" ht="67.5">
      <c r="A57" s="70"/>
      <c r="B57" s="329" t="s">
        <v>589</v>
      </c>
      <c r="C57" s="78">
        <v>1900000000</v>
      </c>
      <c r="D57" s="72"/>
      <c r="E57" s="232">
        <v>0</v>
      </c>
      <c r="F57" s="232">
        <v>0</v>
      </c>
      <c r="G57" s="232">
        <v>1900000000</v>
      </c>
      <c r="H57" s="232">
        <v>0</v>
      </c>
      <c r="I57" s="232">
        <v>0</v>
      </c>
      <c r="J57" s="232">
        <v>0</v>
      </c>
      <c r="K57" s="232">
        <v>0</v>
      </c>
      <c r="L57" s="232">
        <v>0</v>
      </c>
      <c r="M57" s="232">
        <v>0</v>
      </c>
      <c r="N57" s="232">
        <v>0</v>
      </c>
      <c r="O57" s="72">
        <v>0</v>
      </c>
      <c r="P57" s="72">
        <v>0</v>
      </c>
      <c r="Q57" s="72"/>
    </row>
    <row r="58" spans="1:17" s="362" customFormat="1" ht="45">
      <c r="A58" s="70"/>
      <c r="B58" s="329" t="s">
        <v>590</v>
      </c>
      <c r="C58" s="78">
        <v>1400000000</v>
      </c>
      <c r="D58" s="72"/>
      <c r="E58" s="232">
        <v>0</v>
      </c>
      <c r="F58" s="232">
        <v>0</v>
      </c>
      <c r="G58" s="232">
        <v>1400000000</v>
      </c>
      <c r="H58" s="232">
        <v>0</v>
      </c>
      <c r="I58" s="232">
        <v>0</v>
      </c>
      <c r="J58" s="232">
        <v>0</v>
      </c>
      <c r="K58" s="232">
        <v>0</v>
      </c>
      <c r="L58" s="232">
        <v>0</v>
      </c>
      <c r="M58" s="232">
        <v>0</v>
      </c>
      <c r="N58" s="232">
        <v>0</v>
      </c>
      <c r="O58" s="72">
        <v>0</v>
      </c>
      <c r="P58" s="72">
        <v>0</v>
      </c>
      <c r="Q58" s="72"/>
    </row>
    <row r="59" spans="1:17" s="362" customFormat="1" ht="45">
      <c r="A59" s="70"/>
      <c r="B59" s="329" t="s">
        <v>591</v>
      </c>
      <c r="C59" s="78">
        <v>1300000000</v>
      </c>
      <c r="D59" s="72"/>
      <c r="E59" s="232">
        <v>0</v>
      </c>
      <c r="F59" s="232">
        <v>0</v>
      </c>
      <c r="G59" s="232">
        <v>1300000000</v>
      </c>
      <c r="H59" s="232">
        <v>0</v>
      </c>
      <c r="I59" s="232">
        <v>0</v>
      </c>
      <c r="J59" s="232">
        <v>0</v>
      </c>
      <c r="K59" s="232">
        <v>0</v>
      </c>
      <c r="L59" s="232">
        <v>0</v>
      </c>
      <c r="M59" s="232">
        <v>0</v>
      </c>
      <c r="N59" s="232">
        <v>0</v>
      </c>
      <c r="O59" s="72">
        <v>0</v>
      </c>
      <c r="P59" s="72">
        <v>0</v>
      </c>
      <c r="Q59" s="72"/>
    </row>
    <row r="60" spans="1:17" s="362" customFormat="1" ht="12">
      <c r="A60" s="70"/>
      <c r="B60" s="329" t="s">
        <v>592</v>
      </c>
      <c r="C60" s="78">
        <v>600000000</v>
      </c>
      <c r="D60" s="72"/>
      <c r="E60" s="232">
        <v>0</v>
      </c>
      <c r="F60" s="232">
        <v>0</v>
      </c>
      <c r="G60" s="232">
        <v>600000000</v>
      </c>
      <c r="H60" s="232">
        <v>0</v>
      </c>
      <c r="I60" s="232">
        <v>0</v>
      </c>
      <c r="J60" s="232">
        <v>0</v>
      </c>
      <c r="K60" s="232">
        <v>0</v>
      </c>
      <c r="L60" s="232">
        <v>0</v>
      </c>
      <c r="M60" s="232">
        <v>0</v>
      </c>
      <c r="N60" s="232">
        <v>0</v>
      </c>
      <c r="O60" s="72">
        <v>0</v>
      </c>
      <c r="P60" s="72">
        <v>0</v>
      </c>
      <c r="Q60" s="72"/>
    </row>
    <row r="61" spans="1:17" s="362" customFormat="1" ht="67.5">
      <c r="A61" s="70"/>
      <c r="B61" s="329" t="s">
        <v>593</v>
      </c>
      <c r="C61" s="78">
        <v>500000000</v>
      </c>
      <c r="D61" s="72"/>
      <c r="E61" s="232">
        <v>0</v>
      </c>
      <c r="F61" s="232">
        <v>0</v>
      </c>
      <c r="G61" s="232">
        <v>0</v>
      </c>
      <c r="H61" s="232">
        <v>0</v>
      </c>
      <c r="I61" s="232">
        <v>0</v>
      </c>
      <c r="J61" s="232">
        <v>0</v>
      </c>
      <c r="K61" s="232">
        <v>0</v>
      </c>
      <c r="L61" s="232">
        <v>0</v>
      </c>
      <c r="M61" s="232">
        <v>0</v>
      </c>
      <c r="N61" s="232">
        <v>150000000</v>
      </c>
      <c r="O61" s="232">
        <v>150000000</v>
      </c>
      <c r="P61" s="232">
        <v>200000000</v>
      </c>
      <c r="Q61" s="72"/>
    </row>
    <row r="62" spans="1:17" s="362" customFormat="1" ht="45">
      <c r="A62" s="70"/>
      <c r="B62" s="329" t="s">
        <v>594</v>
      </c>
      <c r="C62" s="78">
        <v>60500000</v>
      </c>
      <c r="D62" s="72"/>
      <c r="E62" s="232">
        <v>0</v>
      </c>
      <c r="F62" s="232">
        <v>0</v>
      </c>
      <c r="G62" s="232">
        <v>0</v>
      </c>
      <c r="H62" s="232">
        <v>16500000</v>
      </c>
      <c r="I62" s="232">
        <v>0</v>
      </c>
      <c r="J62" s="232">
        <v>0</v>
      </c>
      <c r="K62" s="232">
        <v>22000000</v>
      </c>
      <c r="L62" s="232">
        <v>0</v>
      </c>
      <c r="M62" s="232">
        <v>0</v>
      </c>
      <c r="N62" s="232">
        <v>0</v>
      </c>
      <c r="O62" s="232">
        <v>22000000</v>
      </c>
      <c r="P62" s="232">
        <v>0</v>
      </c>
      <c r="Q62" s="72"/>
    </row>
    <row r="63" spans="1:17" s="362" customFormat="1" ht="56.25">
      <c r="A63" s="70"/>
      <c r="B63" s="329" t="s">
        <v>595</v>
      </c>
      <c r="C63" s="78">
        <v>83589886</v>
      </c>
      <c r="D63" s="72"/>
      <c r="E63" s="232">
        <v>3156082</v>
      </c>
      <c r="F63" s="232">
        <v>7312164</v>
      </c>
      <c r="G63" s="232">
        <v>7312164</v>
      </c>
      <c r="H63" s="232">
        <v>7312164</v>
      </c>
      <c r="I63" s="232">
        <v>7312164</v>
      </c>
      <c r="J63" s="232">
        <v>7312164</v>
      </c>
      <c r="K63" s="232">
        <v>7312164</v>
      </c>
      <c r="L63" s="232">
        <v>7312164</v>
      </c>
      <c r="M63" s="232">
        <v>7312164</v>
      </c>
      <c r="N63" s="232">
        <v>7312164</v>
      </c>
      <c r="O63" s="232">
        <v>7312164</v>
      </c>
      <c r="P63" s="232">
        <v>7312164</v>
      </c>
      <c r="Q63" s="72"/>
    </row>
    <row r="64" spans="1:17" s="362" customFormat="1" ht="22.5">
      <c r="A64" s="70"/>
      <c r="B64" s="329" t="s">
        <v>596</v>
      </c>
      <c r="C64" s="78">
        <v>516410114</v>
      </c>
      <c r="D64" s="72"/>
      <c r="E64" s="232">
        <v>0</v>
      </c>
      <c r="F64" s="232">
        <v>19000000</v>
      </c>
      <c r="G64" s="232">
        <v>19000000</v>
      </c>
      <c r="H64" s="232">
        <v>19000000</v>
      </c>
      <c r="I64" s="232">
        <v>19000000</v>
      </c>
      <c r="J64" s="232">
        <v>19000000</v>
      </c>
      <c r="K64" s="232">
        <v>20828634</v>
      </c>
      <c r="L64" s="232">
        <v>69000000</v>
      </c>
      <c r="M64" s="232">
        <v>69000000</v>
      </c>
      <c r="N64" s="232">
        <v>69000000</v>
      </c>
      <c r="O64" s="232">
        <v>69000000</v>
      </c>
      <c r="P64" s="232">
        <v>124581480</v>
      </c>
      <c r="Q64" s="72"/>
    </row>
    <row r="65" spans="1:17" s="362" customFormat="1" ht="56.25">
      <c r="A65" s="70"/>
      <c r="B65" s="329" t="s">
        <v>597</v>
      </c>
      <c r="C65" s="78">
        <v>333395636</v>
      </c>
      <c r="D65" s="72"/>
      <c r="E65" s="232">
        <v>7416331</v>
      </c>
      <c r="F65" s="232">
        <v>29416331</v>
      </c>
      <c r="G65" s="232">
        <v>29416331</v>
      </c>
      <c r="H65" s="232">
        <v>29416331</v>
      </c>
      <c r="I65" s="232">
        <v>29416331</v>
      </c>
      <c r="J65" s="232">
        <v>29416331</v>
      </c>
      <c r="K65" s="232">
        <v>31815995</v>
      </c>
      <c r="L65" s="232">
        <v>29416331</v>
      </c>
      <c r="M65" s="232">
        <v>29416331</v>
      </c>
      <c r="N65" s="232">
        <v>29416331</v>
      </c>
      <c r="O65" s="232">
        <v>29416331</v>
      </c>
      <c r="P65" s="232">
        <v>29416331</v>
      </c>
      <c r="Q65" s="72"/>
    </row>
    <row r="66" spans="1:17" s="362" customFormat="1" ht="45">
      <c r="A66" s="70"/>
      <c r="B66" s="329" t="s">
        <v>598</v>
      </c>
      <c r="C66" s="78">
        <v>250000000</v>
      </c>
      <c r="D66" s="72"/>
      <c r="E66" s="232"/>
      <c r="F66" s="232">
        <v>50000000</v>
      </c>
      <c r="G66" s="232">
        <v>100000000</v>
      </c>
      <c r="H66" s="232">
        <v>100000000</v>
      </c>
      <c r="I66" s="232">
        <v>0</v>
      </c>
      <c r="J66" s="232">
        <v>0</v>
      </c>
      <c r="K66" s="232">
        <v>0</v>
      </c>
      <c r="L66" s="232">
        <v>0</v>
      </c>
      <c r="M66" s="232">
        <v>0</v>
      </c>
      <c r="N66" s="232">
        <v>0</v>
      </c>
      <c r="O66" s="72">
        <v>0</v>
      </c>
      <c r="P66" s="72">
        <v>0</v>
      </c>
      <c r="Q66" s="72"/>
    </row>
    <row r="67" spans="1:17" s="362" customFormat="1" ht="33.75">
      <c r="A67" s="70"/>
      <c r="B67" s="329" t="s">
        <v>599</v>
      </c>
      <c r="C67" s="78">
        <v>219661080</v>
      </c>
      <c r="D67" s="72"/>
      <c r="E67" s="232">
        <v>0</v>
      </c>
      <c r="F67" s="232">
        <v>0</v>
      </c>
      <c r="G67" s="232">
        <v>65898324</v>
      </c>
      <c r="H67" s="232">
        <v>65898324</v>
      </c>
      <c r="I67" s="232">
        <v>87864432</v>
      </c>
      <c r="J67" s="232">
        <v>0</v>
      </c>
      <c r="K67" s="232">
        <v>0</v>
      </c>
      <c r="L67" s="232">
        <v>0</v>
      </c>
      <c r="M67" s="232">
        <v>0</v>
      </c>
      <c r="N67" s="232">
        <v>0</v>
      </c>
      <c r="O67" s="72">
        <v>0</v>
      </c>
      <c r="P67" s="72">
        <v>0</v>
      </c>
      <c r="Q67" s="72"/>
    </row>
    <row r="68" spans="1:17" s="362" customFormat="1" ht="67.5">
      <c r="A68" s="70"/>
      <c r="B68" s="329" t="s">
        <v>600</v>
      </c>
      <c r="C68" s="78">
        <v>569004000</v>
      </c>
      <c r="D68" s="72"/>
      <c r="E68" s="232">
        <v>0</v>
      </c>
      <c r="F68" s="232">
        <v>0</v>
      </c>
      <c r="G68" s="232">
        <v>0</v>
      </c>
      <c r="H68" s="232">
        <v>0</v>
      </c>
      <c r="I68" s="232">
        <v>0</v>
      </c>
      <c r="J68" s="232">
        <v>117253600</v>
      </c>
      <c r="K68" s="232">
        <v>0</v>
      </c>
      <c r="L68" s="232">
        <v>0</v>
      </c>
      <c r="M68" s="232">
        <v>451750400</v>
      </c>
      <c r="N68" s="232">
        <v>0</v>
      </c>
      <c r="O68" s="72">
        <v>0</v>
      </c>
      <c r="P68" s="72">
        <v>0</v>
      </c>
      <c r="Q68" s="72"/>
    </row>
    <row r="69" spans="1:17" s="362" customFormat="1" ht="33.75">
      <c r="A69" s="70"/>
      <c r="B69" s="329" t="s">
        <v>601</v>
      </c>
      <c r="C69" s="78">
        <v>1426489106</v>
      </c>
      <c r="D69" s="72"/>
      <c r="E69" s="232">
        <v>0</v>
      </c>
      <c r="F69" s="232">
        <v>0</v>
      </c>
      <c r="G69" s="232">
        <v>0</v>
      </c>
      <c r="H69" s="232">
        <v>0</v>
      </c>
      <c r="I69" s="232">
        <v>0</v>
      </c>
      <c r="J69" s="232">
        <v>0</v>
      </c>
      <c r="K69" s="232">
        <v>0</v>
      </c>
      <c r="L69" s="232">
        <v>200000000</v>
      </c>
      <c r="M69" s="232">
        <v>200000000</v>
      </c>
      <c r="N69" s="232">
        <v>226489106</v>
      </c>
      <c r="O69" s="232">
        <v>400000000</v>
      </c>
      <c r="P69" s="232">
        <v>400000000</v>
      </c>
      <c r="Q69" s="232"/>
    </row>
    <row r="70" spans="1:17" s="362" customFormat="1" ht="33.75">
      <c r="A70" s="70"/>
      <c r="B70" s="329" t="s">
        <v>602</v>
      </c>
      <c r="C70" s="78">
        <v>141665508</v>
      </c>
      <c r="D70" s="72"/>
      <c r="E70" s="232">
        <v>11877132</v>
      </c>
      <c r="F70" s="232">
        <v>11877132</v>
      </c>
      <c r="G70" s="232">
        <v>11877132</v>
      </c>
      <c r="H70" s="232">
        <v>11877132</v>
      </c>
      <c r="I70" s="232">
        <v>11877132</v>
      </c>
      <c r="J70" s="232">
        <v>11877132</v>
      </c>
      <c r="K70" s="232">
        <v>11017056</v>
      </c>
      <c r="L70" s="232">
        <v>11877132</v>
      </c>
      <c r="M70" s="232">
        <v>11877132</v>
      </c>
      <c r="N70" s="232">
        <v>11877132</v>
      </c>
      <c r="O70" s="232">
        <v>11877132</v>
      </c>
      <c r="P70" s="232">
        <v>11877132</v>
      </c>
      <c r="Q70" s="232"/>
    </row>
    <row r="71" spans="1:17" s="362" customFormat="1" ht="67.5">
      <c r="A71" s="70"/>
      <c r="B71" s="329" t="s">
        <v>603</v>
      </c>
      <c r="C71" s="78">
        <v>99284670</v>
      </c>
      <c r="D71" s="72"/>
      <c r="E71" s="232">
        <v>0</v>
      </c>
      <c r="F71" s="232">
        <v>0</v>
      </c>
      <c r="G71" s="232">
        <v>0</v>
      </c>
      <c r="H71" s="232">
        <v>99284670</v>
      </c>
      <c r="I71" s="232">
        <v>0</v>
      </c>
      <c r="J71" s="232">
        <v>0</v>
      </c>
      <c r="K71" s="232">
        <v>0</v>
      </c>
      <c r="L71" s="232">
        <v>0</v>
      </c>
      <c r="M71" s="232">
        <v>0</v>
      </c>
      <c r="N71" s="232">
        <v>0</v>
      </c>
      <c r="O71" s="232">
        <v>0</v>
      </c>
      <c r="P71" s="232">
        <v>0</v>
      </c>
      <c r="Q71" s="232"/>
    </row>
    <row r="72" spans="1:18" s="362" customFormat="1" ht="12">
      <c r="A72" s="395" t="s">
        <v>611</v>
      </c>
      <c r="B72" s="396"/>
      <c r="C72" s="396"/>
      <c r="D72" s="397"/>
      <c r="E72" s="72"/>
      <c r="F72" s="72"/>
      <c r="G72" s="72"/>
      <c r="H72" s="72"/>
      <c r="I72" s="72"/>
      <c r="J72" s="72"/>
      <c r="K72" s="72"/>
      <c r="L72" s="232"/>
      <c r="M72" s="232"/>
      <c r="N72" s="232"/>
      <c r="O72" s="232"/>
      <c r="P72" s="232"/>
      <c r="Q72" s="232"/>
      <c r="R72" s="364"/>
    </row>
    <row r="73" spans="1:17" s="362" customFormat="1" ht="101.25">
      <c r="A73" s="70"/>
      <c r="B73" s="329" t="s">
        <v>606</v>
      </c>
      <c r="C73" s="78">
        <v>833536000</v>
      </c>
      <c r="D73" s="72"/>
      <c r="E73" s="232">
        <v>0</v>
      </c>
      <c r="F73" s="232">
        <v>94720000</v>
      </c>
      <c r="G73" s="232"/>
      <c r="H73" s="232">
        <v>71040000</v>
      </c>
      <c r="I73" s="232">
        <v>108928000</v>
      </c>
      <c r="J73" s="232">
        <v>47360000</v>
      </c>
      <c r="K73" s="232">
        <v>94720000</v>
      </c>
      <c r="L73" s="232">
        <v>94720000</v>
      </c>
      <c r="M73" s="232">
        <v>71040000</v>
      </c>
      <c r="N73" s="232">
        <v>108928000</v>
      </c>
      <c r="O73" s="232">
        <v>47360000</v>
      </c>
      <c r="P73" s="232">
        <v>94720000</v>
      </c>
      <c r="Q73" s="232"/>
    </row>
    <row r="74" spans="1:17" s="362" customFormat="1" ht="101.25">
      <c r="A74" s="70"/>
      <c r="B74" s="329" t="s">
        <v>607</v>
      </c>
      <c r="C74" s="78">
        <v>660000000</v>
      </c>
      <c r="D74" s="72"/>
      <c r="E74" s="232">
        <v>0</v>
      </c>
      <c r="F74" s="232">
        <v>60000000</v>
      </c>
      <c r="G74" s="232">
        <v>60000000</v>
      </c>
      <c r="H74" s="232">
        <v>60000000</v>
      </c>
      <c r="I74" s="232">
        <v>60000000</v>
      </c>
      <c r="J74" s="232">
        <v>60000000</v>
      </c>
      <c r="K74" s="232">
        <v>60000000</v>
      </c>
      <c r="L74" s="232">
        <v>60000000</v>
      </c>
      <c r="M74" s="232">
        <v>60000000</v>
      </c>
      <c r="N74" s="232">
        <v>60000000</v>
      </c>
      <c r="O74" s="232">
        <v>60000000</v>
      </c>
      <c r="P74" s="232">
        <v>60000000</v>
      </c>
      <c r="Q74" s="232"/>
    </row>
    <row r="75" spans="1:17" s="362" customFormat="1" ht="24" customHeight="1">
      <c r="A75" s="70"/>
      <c r="B75" s="329" t="s">
        <v>608</v>
      </c>
      <c r="C75" s="78">
        <v>1600000000</v>
      </c>
      <c r="D75" s="72"/>
      <c r="E75" s="232"/>
      <c r="F75" s="232"/>
      <c r="G75" s="232"/>
      <c r="H75" s="232"/>
      <c r="I75" s="232"/>
      <c r="J75" s="232"/>
      <c r="K75" s="232"/>
      <c r="L75" s="232"/>
      <c r="M75" s="232"/>
      <c r="N75" s="232"/>
      <c r="O75" s="232"/>
      <c r="P75" s="232">
        <v>1600000000</v>
      </c>
      <c r="Q75" s="232"/>
    </row>
    <row r="76" spans="1:17" s="362" customFormat="1" ht="22.5">
      <c r="A76" s="70"/>
      <c r="B76" s="329" t="s">
        <v>609</v>
      </c>
      <c r="C76" s="78">
        <v>3500000000</v>
      </c>
      <c r="D76" s="72"/>
      <c r="E76" s="232"/>
      <c r="F76" s="232"/>
      <c r="G76" s="232"/>
      <c r="H76" s="232"/>
      <c r="I76" s="232"/>
      <c r="J76" s="232"/>
      <c r="K76" s="232"/>
      <c r="L76" s="232"/>
      <c r="M76" s="232"/>
      <c r="N76" s="232"/>
      <c r="O76" s="72"/>
      <c r="P76" s="232">
        <v>3500000000</v>
      </c>
      <c r="Q76" s="72"/>
    </row>
    <row r="77" spans="1:17" s="362" customFormat="1" ht="123.75">
      <c r="A77" s="70"/>
      <c r="B77" s="329" t="s">
        <v>610</v>
      </c>
      <c r="C77" s="78">
        <v>250000000</v>
      </c>
      <c r="D77" s="72"/>
      <c r="E77" s="232">
        <v>0</v>
      </c>
      <c r="F77" s="232">
        <v>0</v>
      </c>
      <c r="G77" s="232">
        <v>0</v>
      </c>
      <c r="H77" s="232">
        <v>0</v>
      </c>
      <c r="I77" s="232">
        <v>0</v>
      </c>
      <c r="J77" s="232">
        <v>0</v>
      </c>
      <c r="K77" s="232">
        <v>0</v>
      </c>
      <c r="L77" s="232">
        <v>50000000</v>
      </c>
      <c r="M77" s="232">
        <v>50000000</v>
      </c>
      <c r="N77" s="232">
        <v>50000000</v>
      </c>
      <c r="O77" s="232">
        <v>50000000</v>
      </c>
      <c r="P77" s="232">
        <v>50000000</v>
      </c>
      <c r="Q77" s="72"/>
    </row>
    <row r="78" spans="1:17" s="362" customFormat="1" ht="39.75" customHeight="1">
      <c r="A78" s="70"/>
      <c r="B78" s="329" t="s">
        <v>737</v>
      </c>
      <c r="C78" s="78">
        <f>127600000</f>
        <v>127600000</v>
      </c>
      <c r="D78" s="72"/>
      <c r="E78" s="232"/>
      <c r="F78" s="232">
        <v>31900000</v>
      </c>
      <c r="G78" s="232">
        <v>31900000</v>
      </c>
      <c r="H78" s="232">
        <v>31900000</v>
      </c>
      <c r="I78" s="232">
        <v>31900000</v>
      </c>
      <c r="J78" s="232"/>
      <c r="K78" s="232"/>
      <c r="L78" s="232"/>
      <c r="M78" s="232"/>
      <c r="N78" s="232"/>
      <c r="O78" s="232"/>
      <c r="P78" s="232"/>
      <c r="Q78" s="232"/>
    </row>
    <row r="79" spans="1:18" s="362" customFormat="1" ht="12">
      <c r="A79" s="395" t="s">
        <v>612</v>
      </c>
      <c r="B79" s="396"/>
      <c r="C79" s="396"/>
      <c r="D79" s="397"/>
      <c r="E79" s="72"/>
      <c r="F79" s="72"/>
      <c r="G79" s="72"/>
      <c r="H79" s="72"/>
      <c r="I79" s="72"/>
      <c r="J79" s="72"/>
      <c r="K79" s="72"/>
      <c r="L79" s="232"/>
      <c r="M79" s="232"/>
      <c r="N79" s="232"/>
      <c r="O79" s="232"/>
      <c r="P79" s="232"/>
      <c r="Q79" s="232"/>
      <c r="R79" s="364"/>
    </row>
    <row r="80" spans="1:19" s="365" customFormat="1" ht="123.75">
      <c r="A80" s="329"/>
      <c r="B80" s="329" t="s">
        <v>613</v>
      </c>
      <c r="C80" s="78">
        <v>860000000</v>
      </c>
      <c r="D80" s="329"/>
      <c r="E80" s="78"/>
      <c r="F80" s="78"/>
      <c r="G80" s="78">
        <v>86000000</v>
      </c>
      <c r="H80" s="78">
        <v>86000000</v>
      </c>
      <c r="I80" s="78">
        <v>86000000</v>
      </c>
      <c r="J80" s="78">
        <v>86000000</v>
      </c>
      <c r="K80" s="78">
        <v>86000000</v>
      </c>
      <c r="L80" s="78">
        <v>86000000</v>
      </c>
      <c r="M80" s="78">
        <v>86000000</v>
      </c>
      <c r="N80" s="78">
        <v>86000000</v>
      </c>
      <c r="O80" s="78">
        <v>86000000</v>
      </c>
      <c r="P80" s="78">
        <v>86000000</v>
      </c>
      <c r="Q80" s="367"/>
      <c r="S80" s="368"/>
    </row>
    <row r="81" spans="1:17" s="365" customFormat="1" ht="67.5">
      <c r="A81" s="329"/>
      <c r="B81" s="329" t="s">
        <v>614</v>
      </c>
      <c r="C81" s="78">
        <v>184000000</v>
      </c>
      <c r="D81" s="329"/>
      <c r="E81" s="329"/>
      <c r="F81" s="329"/>
      <c r="G81" s="78">
        <v>18400000</v>
      </c>
      <c r="H81" s="78">
        <v>18400000</v>
      </c>
      <c r="I81" s="78">
        <v>18400000</v>
      </c>
      <c r="J81" s="78">
        <v>18400000</v>
      </c>
      <c r="K81" s="78">
        <v>18400000</v>
      </c>
      <c r="L81" s="78">
        <v>18400000</v>
      </c>
      <c r="M81" s="78">
        <v>18400000</v>
      </c>
      <c r="N81" s="78">
        <v>18400000</v>
      </c>
      <c r="O81" s="78">
        <v>18400000</v>
      </c>
      <c r="P81" s="78">
        <v>18400000</v>
      </c>
      <c r="Q81" s="366"/>
    </row>
    <row r="82" spans="1:19" s="365" customFormat="1" ht="146.25">
      <c r="A82" s="329"/>
      <c r="B82" s="329" t="s">
        <v>721</v>
      </c>
      <c r="C82" s="78">
        <v>258672750</v>
      </c>
      <c r="D82" s="329"/>
      <c r="E82" s="78">
        <v>43112125</v>
      </c>
      <c r="F82" s="78">
        <v>43112125</v>
      </c>
      <c r="G82" s="78">
        <v>43112125</v>
      </c>
      <c r="H82" s="78">
        <v>43112125</v>
      </c>
      <c r="I82" s="78">
        <v>43112125</v>
      </c>
      <c r="J82" s="78">
        <v>43112125</v>
      </c>
      <c r="K82" s="78"/>
      <c r="L82" s="78"/>
      <c r="M82" s="78"/>
      <c r="N82" s="78"/>
      <c r="O82" s="78"/>
      <c r="P82" s="78"/>
      <c r="Q82" s="367"/>
      <c r="S82" s="368"/>
    </row>
    <row r="83" spans="1:19" s="365" customFormat="1" ht="11.25">
      <c r="A83" s="329"/>
      <c r="B83" s="329"/>
      <c r="C83" s="78"/>
      <c r="D83" s="329"/>
      <c r="E83" s="78"/>
      <c r="F83" s="78"/>
      <c r="G83" s="78"/>
      <c r="H83" s="78"/>
      <c r="I83" s="78"/>
      <c r="J83" s="78"/>
      <c r="K83" s="78"/>
      <c r="L83" s="78"/>
      <c r="M83" s="78"/>
      <c r="N83" s="78"/>
      <c r="O83" s="78"/>
      <c r="P83" s="78"/>
      <c r="Q83" s="367"/>
      <c r="S83" s="368"/>
    </row>
    <row r="84" spans="1:17" s="362" customFormat="1" ht="15.75" customHeight="1">
      <c r="A84" s="395" t="s">
        <v>616</v>
      </c>
      <c r="B84" s="396"/>
      <c r="C84" s="396"/>
      <c r="D84" s="397"/>
      <c r="E84" s="232"/>
      <c r="F84" s="232"/>
      <c r="G84" s="232"/>
      <c r="H84" s="232"/>
      <c r="I84" s="232"/>
      <c r="J84" s="232"/>
      <c r="K84" s="232"/>
      <c r="L84" s="232"/>
      <c r="M84" s="232"/>
      <c r="N84" s="232"/>
      <c r="O84" s="72"/>
      <c r="P84" s="72"/>
      <c r="Q84" s="72"/>
    </row>
    <row r="85" spans="1:17" s="362" customFormat="1" ht="67.5">
      <c r="A85" s="70"/>
      <c r="B85" s="329" t="s">
        <v>617</v>
      </c>
      <c r="C85" s="78">
        <v>200000000</v>
      </c>
      <c r="D85" s="72"/>
      <c r="E85" s="232"/>
      <c r="F85" s="232"/>
      <c r="G85" s="232"/>
      <c r="H85" s="232"/>
      <c r="I85" s="232"/>
      <c r="J85" s="232"/>
      <c r="K85" s="232">
        <v>200000000</v>
      </c>
      <c r="L85" s="232"/>
      <c r="M85" s="232"/>
      <c r="N85" s="232"/>
      <c r="O85" s="72"/>
      <c r="P85" s="72"/>
      <c r="Q85" s="72"/>
    </row>
    <row r="86" spans="1:17" s="362" customFormat="1" ht="78.75">
      <c r="A86" s="70"/>
      <c r="B86" s="329" t="s">
        <v>618</v>
      </c>
      <c r="C86" s="78">
        <v>36901291</v>
      </c>
      <c r="D86" s="72"/>
      <c r="E86" s="232"/>
      <c r="F86" s="232"/>
      <c r="G86" s="232"/>
      <c r="H86" s="232"/>
      <c r="I86" s="232"/>
      <c r="J86" s="232"/>
      <c r="K86" s="232">
        <v>36901291</v>
      </c>
      <c r="L86" s="232"/>
      <c r="M86" s="232"/>
      <c r="N86" s="232"/>
      <c r="O86" s="72"/>
      <c r="P86" s="72"/>
      <c r="Q86" s="72"/>
    </row>
    <row r="87" spans="1:19" s="365" customFormat="1" ht="63.75" customHeight="1">
      <c r="A87" s="329"/>
      <c r="B87" s="329" t="s">
        <v>623</v>
      </c>
      <c r="C87" s="78">
        <v>100000000</v>
      </c>
      <c r="D87" s="329"/>
      <c r="E87" s="78"/>
      <c r="F87" s="78"/>
      <c r="G87" s="78"/>
      <c r="H87" s="78"/>
      <c r="I87" s="78"/>
      <c r="J87" s="78">
        <v>100000000</v>
      </c>
      <c r="K87" s="78"/>
      <c r="L87" s="78"/>
      <c r="M87" s="78"/>
      <c r="N87" s="78"/>
      <c r="O87" s="78"/>
      <c r="P87" s="78"/>
      <c r="Q87" s="367"/>
      <c r="S87" s="368"/>
    </row>
    <row r="88" spans="1:19" s="365" customFormat="1" ht="76.5" customHeight="1">
      <c r="A88" s="329"/>
      <c r="B88" s="329" t="s">
        <v>626</v>
      </c>
      <c r="C88" s="78">
        <v>49950992.5</v>
      </c>
      <c r="D88" s="329"/>
      <c r="E88" s="78">
        <v>49950993</v>
      </c>
      <c r="F88" s="78"/>
      <c r="G88" s="78"/>
      <c r="H88" s="78"/>
      <c r="I88" s="78"/>
      <c r="J88" s="78"/>
      <c r="K88" s="78"/>
      <c r="L88" s="78"/>
      <c r="M88" s="78"/>
      <c r="N88" s="78"/>
      <c r="O88" s="78"/>
      <c r="P88" s="78"/>
      <c r="Q88" s="367"/>
      <c r="S88" s="368"/>
    </row>
    <row r="89" spans="1:17" s="362" customFormat="1" ht="12">
      <c r="A89" s="395" t="s">
        <v>40</v>
      </c>
      <c r="B89" s="396"/>
      <c r="C89" s="396"/>
      <c r="D89" s="397"/>
      <c r="E89" s="232"/>
      <c r="F89" s="232"/>
      <c r="G89" s="232"/>
      <c r="H89" s="232"/>
      <c r="I89" s="232"/>
      <c r="J89" s="232"/>
      <c r="K89" s="232"/>
      <c r="L89" s="232"/>
      <c r="M89" s="232"/>
      <c r="N89" s="232"/>
      <c r="O89" s="72"/>
      <c r="P89" s="72"/>
      <c r="Q89" s="72"/>
    </row>
    <row r="90" spans="1:17" s="362" customFormat="1" ht="45">
      <c r="A90" s="70"/>
      <c r="B90" s="329" t="s">
        <v>619</v>
      </c>
      <c r="C90" s="78">
        <v>200000000</v>
      </c>
      <c r="D90" s="72"/>
      <c r="E90" s="232"/>
      <c r="F90" s="232"/>
      <c r="G90" s="232">
        <v>200000000</v>
      </c>
      <c r="H90" s="232"/>
      <c r="I90" s="232"/>
      <c r="J90" s="232"/>
      <c r="K90" s="232"/>
      <c r="L90" s="232"/>
      <c r="M90" s="232"/>
      <c r="N90" s="232"/>
      <c r="O90" s="72"/>
      <c r="P90" s="72"/>
      <c r="Q90" s="72"/>
    </row>
    <row r="91" spans="1:17" s="362" customFormat="1" ht="22.5">
      <c r="A91" s="70"/>
      <c r="B91" s="329" t="s">
        <v>620</v>
      </c>
      <c r="C91" s="78">
        <v>25000000</v>
      </c>
      <c r="D91" s="72"/>
      <c r="E91" s="232"/>
      <c r="F91" s="232"/>
      <c r="G91" s="232">
        <v>25000000</v>
      </c>
      <c r="H91" s="232"/>
      <c r="I91" s="232"/>
      <c r="J91" s="232"/>
      <c r="K91" s="232"/>
      <c r="L91" s="232"/>
      <c r="M91" s="232"/>
      <c r="N91" s="232"/>
      <c r="O91" s="72"/>
      <c r="P91" s="72"/>
      <c r="Q91" s="72"/>
    </row>
    <row r="92" spans="1:17" s="362" customFormat="1" ht="22.5">
      <c r="A92" s="70"/>
      <c r="B92" s="329" t="s">
        <v>621</v>
      </c>
      <c r="C92" s="78">
        <v>11000000</v>
      </c>
      <c r="D92" s="72"/>
      <c r="E92" s="232"/>
      <c r="F92" s="232"/>
      <c r="G92" s="232">
        <v>11000000</v>
      </c>
      <c r="H92" s="232"/>
      <c r="I92" s="232"/>
      <c r="J92" s="232"/>
      <c r="K92" s="232"/>
      <c r="L92" s="232"/>
      <c r="M92" s="232"/>
      <c r="N92" s="232"/>
      <c r="O92" s="72"/>
      <c r="P92" s="72"/>
      <c r="Q92" s="72"/>
    </row>
    <row r="93" spans="1:17" s="362" customFormat="1" ht="12">
      <c r="A93" s="395" t="s">
        <v>622</v>
      </c>
      <c r="B93" s="396"/>
      <c r="C93" s="396"/>
      <c r="D93" s="397"/>
      <c r="E93" s="232"/>
      <c r="F93" s="232"/>
      <c r="G93" s="232"/>
      <c r="H93" s="232"/>
      <c r="I93" s="232"/>
      <c r="J93" s="232"/>
      <c r="K93" s="232"/>
      <c r="L93" s="232"/>
      <c r="M93" s="232"/>
      <c r="N93" s="232"/>
      <c r="O93" s="72"/>
      <c r="P93" s="72"/>
      <c r="Q93" s="72"/>
    </row>
    <row r="94" spans="1:17" s="362" customFormat="1" ht="67.5">
      <c r="A94" s="70"/>
      <c r="B94" s="329" t="s">
        <v>627</v>
      </c>
      <c r="C94" s="78">
        <v>170000000</v>
      </c>
      <c r="D94" s="72"/>
      <c r="E94" s="232"/>
      <c r="F94" s="232"/>
      <c r="G94" s="232">
        <v>170000000</v>
      </c>
      <c r="H94" s="232"/>
      <c r="I94" s="232"/>
      <c r="J94" s="232"/>
      <c r="K94" s="232"/>
      <c r="L94" s="232"/>
      <c r="M94" s="232"/>
      <c r="N94" s="232"/>
      <c r="O94" s="72"/>
      <c r="P94" s="72"/>
      <c r="Q94" s="72"/>
    </row>
    <row r="95" spans="1:17" s="362" customFormat="1" ht="12">
      <c r="A95" s="395" t="s">
        <v>624</v>
      </c>
      <c r="B95" s="396"/>
      <c r="C95" s="396"/>
      <c r="D95" s="397"/>
      <c r="E95" s="232"/>
      <c r="F95" s="232"/>
      <c r="G95" s="232"/>
      <c r="H95" s="232"/>
      <c r="I95" s="232"/>
      <c r="J95" s="232"/>
      <c r="K95" s="232"/>
      <c r="L95" s="232"/>
      <c r="M95" s="232"/>
      <c r="N95" s="232"/>
      <c r="O95" s="72"/>
      <c r="P95" s="72"/>
      <c r="Q95" s="72"/>
    </row>
    <row r="96" spans="1:17" s="362" customFormat="1" ht="25.5" customHeight="1">
      <c r="A96" s="70"/>
      <c r="B96" s="329" t="s">
        <v>736</v>
      </c>
      <c r="C96" s="78">
        <f>198000000*1.16</f>
        <v>229679999.99999997</v>
      </c>
      <c r="D96" s="72"/>
      <c r="E96" s="369"/>
      <c r="F96" s="232"/>
      <c r="G96" s="232"/>
      <c r="H96" s="232"/>
      <c r="I96" s="232"/>
      <c r="J96" s="232"/>
      <c r="K96" s="232"/>
      <c r="L96" s="232"/>
      <c r="M96" s="232"/>
      <c r="N96" s="232"/>
      <c r="O96" s="72"/>
      <c r="P96" s="232">
        <v>229679999.99999997</v>
      </c>
      <c r="Q96" s="72"/>
    </row>
    <row r="97" spans="1:17" s="362" customFormat="1" ht="33" customHeight="1">
      <c r="A97" s="70"/>
      <c r="B97" s="329" t="s">
        <v>625</v>
      </c>
      <c r="C97" s="78">
        <v>1003658966.5</v>
      </c>
      <c r="D97" s="72"/>
      <c r="E97" s="232"/>
      <c r="F97" s="232"/>
      <c r="G97" s="232"/>
      <c r="H97" s="232"/>
      <c r="I97" s="232"/>
      <c r="J97" s="232"/>
      <c r="K97" s="232"/>
      <c r="L97" s="232"/>
      <c r="M97" s="232"/>
      <c r="N97" s="232"/>
      <c r="O97" s="72"/>
      <c r="P97" s="232">
        <v>1003658966</v>
      </c>
      <c r="Q97" s="72"/>
    </row>
    <row r="98" spans="1:17" s="362" customFormat="1" ht="25.5" customHeight="1">
      <c r="A98" s="70"/>
      <c r="B98" s="329" t="s">
        <v>615</v>
      </c>
      <c r="C98" s="78">
        <v>6000000000</v>
      </c>
      <c r="D98" s="72"/>
      <c r="E98" s="369">
        <v>6000000000</v>
      </c>
      <c r="F98" s="232"/>
      <c r="G98" s="232"/>
      <c r="H98" s="232"/>
      <c r="I98" s="232"/>
      <c r="J98" s="232"/>
      <c r="K98" s="232"/>
      <c r="L98" s="232"/>
      <c r="M98" s="232"/>
      <c r="N98" s="232"/>
      <c r="O98" s="72"/>
      <c r="P98" s="72"/>
      <c r="Q98" s="72"/>
    </row>
    <row r="99" spans="1:17" s="362" customFormat="1" ht="36">
      <c r="A99" s="70" t="s">
        <v>238</v>
      </c>
      <c r="B99" s="327" t="s">
        <v>38</v>
      </c>
      <c r="C99" s="230">
        <f>SUM(C100:C104)</f>
        <v>1000000000</v>
      </c>
      <c r="D99" s="72" t="s">
        <v>199</v>
      </c>
      <c r="E99" s="72">
        <f>SUM(E100:E104)</f>
        <v>0</v>
      </c>
      <c r="F99" s="72">
        <f aca="true" t="shared" si="8" ref="F99:P99">SUM(F100:F104)</f>
        <v>0</v>
      </c>
      <c r="G99" s="72">
        <f t="shared" si="8"/>
        <v>84330333</v>
      </c>
      <c r="H99" s="72">
        <f t="shared" si="8"/>
        <v>84330333</v>
      </c>
      <c r="I99" s="72">
        <f t="shared" si="8"/>
        <v>173593666.83333334</v>
      </c>
      <c r="J99" s="72">
        <f t="shared" si="8"/>
        <v>173593666.83333334</v>
      </c>
      <c r="K99" s="72">
        <f t="shared" si="8"/>
        <v>141343666.83333334</v>
      </c>
      <c r="L99" s="72">
        <f t="shared" si="8"/>
        <v>141343666.83333334</v>
      </c>
      <c r="M99" s="72">
        <f t="shared" si="8"/>
        <v>141343666.83333334</v>
      </c>
      <c r="N99" s="72">
        <f t="shared" si="8"/>
        <v>47043666.833333336</v>
      </c>
      <c r="O99" s="72">
        <f t="shared" si="8"/>
        <v>7830333</v>
      </c>
      <c r="P99" s="72">
        <f t="shared" si="8"/>
        <v>5247000</v>
      </c>
      <c r="Q99" s="72">
        <f>SUM(E99:P99)</f>
        <v>1000000000.0000002</v>
      </c>
    </row>
    <row r="100" spans="1:17" s="362" customFormat="1" ht="51">
      <c r="A100" s="70"/>
      <c r="B100" s="333" t="s">
        <v>311</v>
      </c>
      <c r="C100" s="334">
        <v>600000000</v>
      </c>
      <c r="D100" s="72"/>
      <c r="E100" s="232"/>
      <c r="F100" s="232"/>
      <c r="G100" s="232">
        <v>76500000</v>
      </c>
      <c r="H100" s="232">
        <v>76500000</v>
      </c>
      <c r="I100" s="232">
        <v>108750000</v>
      </c>
      <c r="J100" s="232">
        <v>108750000</v>
      </c>
      <c r="K100" s="232">
        <v>76500000</v>
      </c>
      <c r="L100" s="232">
        <v>76500000</v>
      </c>
      <c r="M100" s="232">
        <v>76500000</v>
      </c>
      <c r="N100" s="232"/>
      <c r="O100" s="72"/>
      <c r="P100" s="72"/>
      <c r="Q100" s="72"/>
    </row>
    <row r="101" spans="1:17" s="362" customFormat="1" ht="114.75">
      <c r="A101" s="70"/>
      <c r="B101" s="333" t="s">
        <v>312</v>
      </c>
      <c r="C101" s="334">
        <v>235280003</v>
      </c>
      <c r="D101" s="72"/>
      <c r="E101" s="232"/>
      <c r="F101" s="232"/>
      <c r="G101" s="232"/>
      <c r="H101" s="232"/>
      <c r="I101" s="232">
        <v>39213333.833333336</v>
      </c>
      <c r="J101" s="232">
        <v>39213333.833333336</v>
      </c>
      <c r="K101" s="232">
        <v>39213333.833333336</v>
      </c>
      <c r="L101" s="232">
        <v>39213333.833333336</v>
      </c>
      <c r="M101" s="232">
        <v>39213333.833333336</v>
      </c>
      <c r="N101" s="232">
        <v>39213333.833333336</v>
      </c>
      <c r="O101" s="72"/>
      <c r="P101" s="72"/>
      <c r="Q101" s="72"/>
    </row>
    <row r="102" spans="1:17" s="362" customFormat="1" ht="25.5">
      <c r="A102" s="70"/>
      <c r="B102" s="333" t="s">
        <v>313</v>
      </c>
      <c r="C102" s="334">
        <v>89000000</v>
      </c>
      <c r="D102" s="72"/>
      <c r="E102" s="72"/>
      <c r="F102" s="72"/>
      <c r="G102" s="72"/>
      <c r="H102" s="72"/>
      <c r="I102" s="232">
        <v>17800000</v>
      </c>
      <c r="J102" s="232">
        <v>17800000</v>
      </c>
      <c r="K102" s="232">
        <v>17800000</v>
      </c>
      <c r="L102" s="232">
        <v>17800000</v>
      </c>
      <c r="M102" s="232">
        <v>17800000</v>
      </c>
      <c r="N102" s="72"/>
      <c r="O102" s="72"/>
      <c r="P102" s="72"/>
      <c r="Q102" s="72"/>
    </row>
    <row r="103" spans="1:17" s="362" customFormat="1" ht="38.25">
      <c r="A103" s="70"/>
      <c r="B103" s="333" t="s">
        <v>314</v>
      </c>
      <c r="C103" s="334">
        <v>23249997</v>
      </c>
      <c r="D103" s="72"/>
      <c r="E103" s="232"/>
      <c r="F103" s="232"/>
      <c r="G103" s="232">
        <v>2583333</v>
      </c>
      <c r="H103" s="232">
        <v>2583333</v>
      </c>
      <c r="I103" s="232">
        <v>2583333</v>
      </c>
      <c r="J103" s="232">
        <v>2583333</v>
      </c>
      <c r="K103" s="232">
        <v>2583333</v>
      </c>
      <c r="L103" s="232">
        <v>2583333</v>
      </c>
      <c r="M103" s="232">
        <v>2583333</v>
      </c>
      <c r="N103" s="232">
        <v>2583333</v>
      </c>
      <c r="O103" s="232">
        <v>2583333</v>
      </c>
      <c r="P103" s="232"/>
      <c r="Q103" s="72"/>
    </row>
    <row r="104" spans="1:17" s="362" customFormat="1" ht="25.5">
      <c r="A104" s="70"/>
      <c r="B104" s="333" t="s">
        <v>315</v>
      </c>
      <c r="C104" s="334">
        <v>52470000</v>
      </c>
      <c r="D104" s="72"/>
      <c r="E104" s="232"/>
      <c r="F104" s="232"/>
      <c r="G104" s="232">
        <v>5247000</v>
      </c>
      <c r="H104" s="232">
        <v>5247000</v>
      </c>
      <c r="I104" s="232">
        <v>5247000</v>
      </c>
      <c r="J104" s="232">
        <v>5247000</v>
      </c>
      <c r="K104" s="232">
        <v>5247000</v>
      </c>
      <c r="L104" s="232">
        <v>5247000</v>
      </c>
      <c r="M104" s="232">
        <v>5247000</v>
      </c>
      <c r="N104" s="232">
        <v>5247000</v>
      </c>
      <c r="O104" s="232">
        <v>5247000</v>
      </c>
      <c r="P104" s="232">
        <v>5247000</v>
      </c>
      <c r="Q104" s="72"/>
    </row>
    <row r="105" spans="1:17" s="362" customFormat="1" ht="36">
      <c r="A105" s="70" t="s">
        <v>316</v>
      </c>
      <c r="B105" s="327" t="s">
        <v>317</v>
      </c>
      <c r="C105" s="230">
        <f>SUM(C106:C111)</f>
        <v>445000000</v>
      </c>
      <c r="D105" s="72" t="s">
        <v>199</v>
      </c>
      <c r="E105" s="72">
        <f aca="true" t="shared" si="9" ref="E105:P105">SUM(E106:E111)</f>
        <v>0</v>
      </c>
      <c r="F105" s="72">
        <f t="shared" si="9"/>
        <v>0</v>
      </c>
      <c r="G105" s="72">
        <f t="shared" si="9"/>
        <v>65000000</v>
      </c>
      <c r="H105" s="72">
        <f t="shared" si="9"/>
        <v>125000000</v>
      </c>
      <c r="I105" s="72">
        <f t="shared" si="9"/>
        <v>120000000</v>
      </c>
      <c r="J105" s="72">
        <f t="shared" si="9"/>
        <v>40000000</v>
      </c>
      <c r="K105" s="72">
        <f t="shared" si="9"/>
        <v>95000000</v>
      </c>
      <c r="L105" s="72">
        <f t="shared" si="9"/>
        <v>0</v>
      </c>
      <c r="M105" s="72">
        <f t="shared" si="9"/>
        <v>0</v>
      </c>
      <c r="N105" s="72">
        <f t="shared" si="9"/>
        <v>0</v>
      </c>
      <c r="O105" s="72">
        <f t="shared" si="9"/>
        <v>0</v>
      </c>
      <c r="P105" s="72">
        <f t="shared" si="9"/>
        <v>0</v>
      </c>
      <c r="Q105" s="72">
        <f>SUM(E105:P105)</f>
        <v>445000000</v>
      </c>
    </row>
    <row r="106" spans="1:17" s="362" customFormat="1" ht="25.5">
      <c r="A106" s="70"/>
      <c r="B106" s="333" t="s">
        <v>565</v>
      </c>
      <c r="C106" s="334">
        <v>100000000</v>
      </c>
      <c r="D106" s="72"/>
      <c r="E106" s="232"/>
      <c r="F106" s="232"/>
      <c r="G106" s="232">
        <v>35000000</v>
      </c>
      <c r="H106" s="232">
        <v>35000000</v>
      </c>
      <c r="I106" s="232">
        <v>30000000</v>
      </c>
      <c r="J106" s="232"/>
      <c r="K106" s="232"/>
      <c r="L106" s="232"/>
      <c r="M106" s="232"/>
      <c r="N106" s="232"/>
      <c r="O106" s="72"/>
      <c r="P106" s="72"/>
      <c r="Q106" s="72"/>
    </row>
    <row r="107" spans="1:17" s="362" customFormat="1" ht="25.5">
      <c r="A107" s="70"/>
      <c r="B107" s="333" t="s">
        <v>566</v>
      </c>
      <c r="C107" s="334">
        <v>10000000</v>
      </c>
      <c r="D107" s="72"/>
      <c r="E107" s="232"/>
      <c r="F107" s="232"/>
      <c r="G107" s="232"/>
      <c r="H107" s="232">
        <v>10000000</v>
      </c>
      <c r="I107" s="232"/>
      <c r="J107" s="232"/>
      <c r="K107" s="232"/>
      <c r="L107" s="232"/>
      <c r="M107" s="232"/>
      <c r="N107" s="232"/>
      <c r="O107" s="72"/>
      <c r="P107" s="72"/>
      <c r="Q107" s="72"/>
    </row>
    <row r="108" spans="1:17" s="362" customFormat="1" ht="20.25" customHeight="1">
      <c r="A108" s="70"/>
      <c r="B108" s="333" t="s">
        <v>567</v>
      </c>
      <c r="C108" s="334">
        <v>20000000</v>
      </c>
      <c r="D108" s="72"/>
      <c r="E108" s="232"/>
      <c r="F108" s="232"/>
      <c r="G108" s="232"/>
      <c r="H108" s="232"/>
      <c r="I108" s="232"/>
      <c r="J108" s="232"/>
      <c r="K108" s="232">
        <v>20000000</v>
      </c>
      <c r="L108" s="232"/>
      <c r="M108" s="232"/>
      <c r="N108" s="232"/>
      <c r="O108" s="72"/>
      <c r="P108" s="72"/>
      <c r="Q108" s="72"/>
    </row>
    <row r="109" spans="1:17" s="362" customFormat="1" ht="22.5" customHeight="1">
      <c r="A109" s="70"/>
      <c r="B109" s="333" t="s">
        <v>568</v>
      </c>
      <c r="C109" s="334">
        <v>50000000</v>
      </c>
      <c r="D109" s="72"/>
      <c r="E109" s="232"/>
      <c r="F109" s="232"/>
      <c r="G109" s="232">
        <v>30000000</v>
      </c>
      <c r="H109" s="232">
        <v>20000000</v>
      </c>
      <c r="I109" s="232"/>
      <c r="J109" s="232"/>
      <c r="K109" s="232"/>
      <c r="L109" s="232"/>
      <c r="M109" s="232"/>
      <c r="N109" s="232"/>
      <c r="O109" s="72"/>
      <c r="P109" s="72"/>
      <c r="Q109" s="72"/>
    </row>
    <row r="110" spans="1:17" s="362" customFormat="1" ht="25.5">
      <c r="A110" s="70"/>
      <c r="B110" s="333" t="s">
        <v>569</v>
      </c>
      <c r="C110" s="334">
        <v>165000000</v>
      </c>
      <c r="D110" s="72"/>
      <c r="E110" s="232"/>
      <c r="F110" s="232"/>
      <c r="G110" s="232"/>
      <c r="H110" s="232">
        <v>10000000</v>
      </c>
      <c r="I110" s="232">
        <v>40000000</v>
      </c>
      <c r="J110" s="232">
        <v>40000000</v>
      </c>
      <c r="K110" s="232">
        <v>75000000</v>
      </c>
      <c r="L110" s="232"/>
      <c r="M110" s="232"/>
      <c r="N110" s="232"/>
      <c r="O110" s="72"/>
      <c r="P110" s="72"/>
      <c r="Q110" s="72"/>
    </row>
    <row r="111" spans="1:17" s="362" customFormat="1" ht="25.5">
      <c r="A111" s="70"/>
      <c r="B111" s="333" t="s">
        <v>570</v>
      </c>
      <c r="C111" s="334">
        <v>100000000</v>
      </c>
      <c r="D111" s="72"/>
      <c r="E111" s="232"/>
      <c r="F111" s="232"/>
      <c r="G111" s="232"/>
      <c r="H111" s="232">
        <v>50000000</v>
      </c>
      <c r="I111" s="232">
        <v>50000000</v>
      </c>
      <c r="J111" s="232"/>
      <c r="K111" s="232"/>
      <c r="L111" s="232"/>
      <c r="M111" s="232"/>
      <c r="N111" s="232"/>
      <c r="O111" s="72"/>
      <c r="P111" s="72"/>
      <c r="Q111" s="72"/>
    </row>
    <row r="112" spans="1:17" s="362" customFormat="1" ht="36">
      <c r="A112" s="70" t="s">
        <v>318</v>
      </c>
      <c r="B112" s="327" t="s">
        <v>319</v>
      </c>
      <c r="C112" s="230">
        <f>+C113+C114</f>
        <v>5000000000</v>
      </c>
      <c r="D112" s="72" t="s">
        <v>199</v>
      </c>
      <c r="E112" s="72">
        <f aca="true" t="shared" si="10" ref="E112:P112">+E113+E114</f>
        <v>0</v>
      </c>
      <c r="F112" s="72">
        <f t="shared" si="10"/>
        <v>0</v>
      </c>
      <c r="G112" s="72">
        <f t="shared" si="10"/>
        <v>0</v>
      </c>
      <c r="H112" s="72">
        <f t="shared" si="10"/>
        <v>0</v>
      </c>
      <c r="I112" s="72">
        <f t="shared" si="10"/>
        <v>435250000</v>
      </c>
      <c r="J112" s="72">
        <f t="shared" si="10"/>
        <v>435250000</v>
      </c>
      <c r="K112" s="72">
        <f t="shared" si="10"/>
        <v>688250000</v>
      </c>
      <c r="L112" s="72">
        <f t="shared" si="10"/>
        <v>688250000</v>
      </c>
      <c r="M112" s="72">
        <f t="shared" si="10"/>
        <v>688250000</v>
      </c>
      <c r="N112" s="72">
        <f t="shared" si="10"/>
        <v>688250000</v>
      </c>
      <c r="O112" s="72">
        <f t="shared" si="10"/>
        <v>688250000</v>
      </c>
      <c r="P112" s="72">
        <f t="shared" si="10"/>
        <v>688250000</v>
      </c>
      <c r="Q112" s="72">
        <f>SUM(E112:P112)</f>
        <v>5000000000</v>
      </c>
    </row>
    <row r="113" spans="1:17" s="362" customFormat="1" ht="25.5">
      <c r="A113" s="70"/>
      <c r="B113" s="333" t="s">
        <v>571</v>
      </c>
      <c r="C113" s="334">
        <v>3482000000</v>
      </c>
      <c r="D113" s="72"/>
      <c r="E113" s="232"/>
      <c r="F113" s="232"/>
      <c r="G113" s="232"/>
      <c r="H113" s="232"/>
      <c r="I113" s="232">
        <v>435250000</v>
      </c>
      <c r="J113" s="232">
        <v>435250000</v>
      </c>
      <c r="K113" s="232">
        <v>435250000</v>
      </c>
      <c r="L113" s="232">
        <v>435250000</v>
      </c>
      <c r="M113" s="232">
        <v>435250000</v>
      </c>
      <c r="N113" s="232">
        <v>435250000</v>
      </c>
      <c r="O113" s="72">
        <v>435250000</v>
      </c>
      <c r="P113" s="72">
        <v>435250000</v>
      </c>
      <c r="Q113" s="72"/>
    </row>
    <row r="114" spans="1:17" s="362" customFormat="1" ht="25.5">
      <c r="A114" s="70"/>
      <c r="B114" s="333" t="s">
        <v>572</v>
      </c>
      <c r="C114" s="334">
        <v>1518000000</v>
      </c>
      <c r="D114" s="72"/>
      <c r="E114" s="232"/>
      <c r="F114" s="232"/>
      <c r="G114" s="232"/>
      <c r="H114" s="232"/>
      <c r="I114" s="232"/>
      <c r="J114" s="232"/>
      <c r="K114" s="232">
        <v>253000000</v>
      </c>
      <c r="L114" s="232">
        <v>253000000</v>
      </c>
      <c r="M114" s="232">
        <v>253000000</v>
      </c>
      <c r="N114" s="232">
        <v>253000000</v>
      </c>
      <c r="O114" s="72">
        <v>253000000</v>
      </c>
      <c r="P114" s="72">
        <v>253000000</v>
      </c>
      <c r="Q114" s="72"/>
    </row>
    <row r="115" spans="1:19" s="362" customFormat="1" ht="12">
      <c r="A115" s="70"/>
      <c r="B115" s="71" t="s">
        <v>29</v>
      </c>
      <c r="C115" s="72">
        <f>+C8+C9+C10+C11+C12+C13+C14+C16+C17+C22+C30+C41+C47+C54+C99+C105+C112</f>
        <v>2236421163060.911</v>
      </c>
      <c r="D115" s="72"/>
      <c r="E115" s="72">
        <f aca="true" t="shared" si="11" ref="E115:P115">+E8+E9+E10+E11+E12+E13+E14+E16+E17+E22+E30+E41+E47+E54+E99+E105+E112</f>
        <v>16705834481.166668</v>
      </c>
      <c r="F115" s="72">
        <f t="shared" si="11"/>
        <v>10937659570.166668</v>
      </c>
      <c r="G115" s="72">
        <f t="shared" si="11"/>
        <v>23881350266.86667</v>
      </c>
      <c r="H115" s="72">
        <f t="shared" si="11"/>
        <v>11934579523.166668</v>
      </c>
      <c r="I115" s="72">
        <f t="shared" si="11"/>
        <v>11858570543.000002</v>
      </c>
      <c r="J115" s="72">
        <f t="shared" si="11"/>
        <v>277261148417.944</v>
      </c>
      <c r="K115" s="72">
        <f t="shared" si="11"/>
        <v>12103910625.000002</v>
      </c>
      <c r="L115" s="72">
        <f t="shared" si="11"/>
        <v>11870558912.000002</v>
      </c>
      <c r="M115" s="72">
        <f t="shared" si="11"/>
        <v>230961383712.6667</v>
      </c>
      <c r="N115" s="72">
        <f t="shared" si="11"/>
        <v>15347122684.66667</v>
      </c>
      <c r="O115" s="72">
        <f t="shared" si="11"/>
        <v>24805113464.433334</v>
      </c>
      <c r="P115" s="72">
        <f t="shared" si="11"/>
        <v>1588753930859.8333</v>
      </c>
      <c r="Q115" s="72">
        <f>SUM(E115:P115)</f>
        <v>2236421163060.9106</v>
      </c>
      <c r="R115" s="364"/>
      <c r="S115" s="364"/>
    </row>
    <row r="116" spans="1:17" s="362" customFormat="1" ht="11.25">
      <c r="A116" s="61" t="s">
        <v>838</v>
      </c>
      <c r="B116" s="61"/>
      <c r="C116" s="61"/>
      <c r="D116" s="61"/>
      <c r="E116" s="61"/>
      <c r="F116" s="61"/>
      <c r="G116" s="61"/>
      <c r="H116" s="61"/>
      <c r="I116" s="61"/>
      <c r="J116" s="61"/>
      <c r="K116" s="61"/>
      <c r="L116" s="61"/>
      <c r="M116" s="61"/>
      <c r="N116" s="61"/>
      <c r="O116" s="61"/>
      <c r="P116" s="61"/>
      <c r="Q116" s="63"/>
    </row>
    <row r="117" spans="1:17" s="362" customFormat="1" ht="12">
      <c r="A117" s="61" t="s">
        <v>257</v>
      </c>
      <c r="B117" s="61"/>
      <c r="C117" s="233"/>
      <c r="D117" s="63"/>
      <c r="E117" s="61"/>
      <c r="F117" s="61"/>
      <c r="G117" s="61"/>
      <c r="H117" s="61"/>
      <c r="I117" s="61"/>
      <c r="J117" s="61"/>
      <c r="K117" s="61"/>
      <c r="L117" s="61"/>
      <c r="M117" s="61"/>
      <c r="N117" s="61"/>
      <c r="O117" s="61"/>
      <c r="P117" s="61"/>
      <c r="Q117" s="231"/>
    </row>
    <row r="118" spans="1:17" s="362" customFormat="1" ht="11.25">
      <c r="A118" s="61"/>
      <c r="B118" s="61"/>
      <c r="C118" s="231"/>
      <c r="D118" s="61"/>
      <c r="E118" s="61"/>
      <c r="F118" s="61"/>
      <c r="G118" s="61"/>
      <c r="H118" s="61"/>
      <c r="I118" s="61"/>
      <c r="J118" s="61"/>
      <c r="K118" s="61"/>
      <c r="L118" s="61"/>
      <c r="M118" s="61"/>
      <c r="N118" s="61"/>
      <c r="O118" s="61"/>
      <c r="P118" s="61"/>
      <c r="Q118" s="61"/>
    </row>
    <row r="119" spans="1:17" s="362" customFormat="1" ht="11.25">
      <c r="A119" s="61"/>
      <c r="B119" s="61"/>
      <c r="C119" s="231"/>
      <c r="D119" s="61"/>
      <c r="E119" s="61"/>
      <c r="F119" s="61"/>
      <c r="G119" s="61"/>
      <c r="H119" s="61"/>
      <c r="I119" s="61"/>
      <c r="J119" s="61"/>
      <c r="K119" s="61"/>
      <c r="L119" s="61"/>
      <c r="M119" s="61"/>
      <c r="N119" s="61"/>
      <c r="O119" s="61"/>
      <c r="P119" s="61"/>
      <c r="Q119" s="61"/>
    </row>
    <row r="120" spans="1:17" s="362" customFormat="1" ht="11.25">
      <c r="A120" s="61"/>
      <c r="B120" s="61"/>
      <c r="C120" s="231"/>
      <c r="D120" s="61"/>
      <c r="E120" s="61"/>
      <c r="F120" s="61"/>
      <c r="G120" s="61"/>
      <c r="H120" s="61"/>
      <c r="I120" s="61"/>
      <c r="J120" s="61"/>
      <c r="K120" s="61"/>
      <c r="L120" s="61"/>
      <c r="M120" s="61"/>
      <c r="N120" s="61"/>
      <c r="O120" s="61"/>
      <c r="P120" s="61"/>
      <c r="Q120" s="61"/>
    </row>
    <row r="121" spans="1:17" s="362" customFormat="1" ht="11.25">
      <c r="A121" s="61"/>
      <c r="B121" s="61"/>
      <c r="C121" s="335"/>
      <c r="D121" s="61"/>
      <c r="E121" s="61"/>
      <c r="F121" s="61"/>
      <c r="G121" s="61"/>
      <c r="H121" s="61"/>
      <c r="I121" s="61"/>
      <c r="J121" s="61"/>
      <c r="K121" s="61"/>
      <c r="L121" s="61"/>
      <c r="M121" s="61"/>
      <c r="N121" s="61"/>
      <c r="O121" s="61"/>
      <c r="P121" s="61"/>
      <c r="Q121" s="61"/>
    </row>
    <row r="122" spans="1:17" s="362" customFormat="1" ht="11.25">
      <c r="A122" s="61"/>
      <c r="B122" s="61"/>
      <c r="C122" s="61"/>
      <c r="D122" s="61"/>
      <c r="E122" s="61"/>
      <c r="F122" s="61"/>
      <c r="G122" s="61"/>
      <c r="H122" s="61"/>
      <c r="I122" s="61"/>
      <c r="J122" s="61"/>
      <c r="K122" s="61"/>
      <c r="L122" s="61"/>
      <c r="M122" s="61"/>
      <c r="N122" s="61"/>
      <c r="O122" s="61"/>
      <c r="P122" s="61"/>
      <c r="Q122" s="61"/>
    </row>
    <row r="123" spans="1:17" s="362" customFormat="1" ht="11.25">
      <c r="A123" s="61"/>
      <c r="B123" s="61"/>
      <c r="C123" s="61"/>
      <c r="D123" s="61"/>
      <c r="E123" s="61"/>
      <c r="F123" s="61"/>
      <c r="G123" s="61"/>
      <c r="H123" s="61"/>
      <c r="I123" s="61"/>
      <c r="J123" s="61"/>
      <c r="K123" s="61"/>
      <c r="L123" s="61"/>
      <c r="M123" s="61"/>
      <c r="N123" s="61"/>
      <c r="O123" s="61"/>
      <c r="P123" s="61"/>
      <c r="Q123" s="61"/>
    </row>
    <row r="124" spans="1:17" s="362" customFormat="1" ht="11.25">
      <c r="A124" s="61"/>
      <c r="B124" s="61"/>
      <c r="C124" s="61"/>
      <c r="D124" s="61"/>
      <c r="E124" s="61"/>
      <c r="F124" s="61"/>
      <c r="G124" s="61"/>
      <c r="H124" s="61"/>
      <c r="I124" s="61"/>
      <c r="J124" s="61"/>
      <c r="K124" s="61"/>
      <c r="L124" s="61"/>
      <c r="M124" s="61"/>
      <c r="N124" s="61"/>
      <c r="O124" s="61"/>
      <c r="P124" s="61"/>
      <c r="Q124" s="61"/>
    </row>
    <row r="125" spans="1:17" s="362" customFormat="1" ht="11.25">
      <c r="A125" s="61"/>
      <c r="B125" s="61"/>
      <c r="C125" s="61"/>
      <c r="D125" s="61"/>
      <c r="E125" s="61"/>
      <c r="F125" s="61"/>
      <c r="G125" s="61"/>
      <c r="H125" s="61"/>
      <c r="I125" s="61"/>
      <c r="J125" s="61"/>
      <c r="K125" s="61"/>
      <c r="L125" s="61"/>
      <c r="M125" s="61"/>
      <c r="N125" s="61"/>
      <c r="O125" s="61"/>
      <c r="P125" s="61"/>
      <c r="Q125" s="61"/>
    </row>
    <row r="126" spans="1:17" s="362" customFormat="1" ht="11.25">
      <c r="A126" s="61"/>
      <c r="B126" s="61"/>
      <c r="C126" s="61"/>
      <c r="D126" s="61"/>
      <c r="E126" s="61"/>
      <c r="F126" s="61"/>
      <c r="G126" s="61"/>
      <c r="H126" s="61"/>
      <c r="I126" s="61"/>
      <c r="J126" s="61"/>
      <c r="K126" s="61"/>
      <c r="L126" s="61"/>
      <c r="M126" s="61"/>
      <c r="N126" s="61"/>
      <c r="O126" s="61"/>
      <c r="P126" s="61"/>
      <c r="Q126" s="61"/>
    </row>
    <row r="127" spans="1:17" s="362" customFormat="1" ht="11.25">
      <c r="A127" s="61"/>
      <c r="B127" s="61"/>
      <c r="C127" s="61"/>
      <c r="D127" s="61"/>
      <c r="E127" s="61"/>
      <c r="F127" s="61"/>
      <c r="G127" s="61"/>
      <c r="H127" s="61"/>
      <c r="I127" s="61"/>
      <c r="J127" s="61"/>
      <c r="K127" s="61"/>
      <c r="L127" s="61"/>
      <c r="M127" s="61"/>
      <c r="N127" s="61"/>
      <c r="O127" s="61"/>
      <c r="P127" s="61"/>
      <c r="Q127" s="61"/>
    </row>
    <row r="128" spans="1:17" s="362" customFormat="1" ht="11.25">
      <c r="A128" s="61"/>
      <c r="B128" s="61"/>
      <c r="C128" s="61"/>
      <c r="D128" s="61"/>
      <c r="E128" s="61"/>
      <c r="F128" s="61"/>
      <c r="G128" s="61"/>
      <c r="H128" s="61"/>
      <c r="I128" s="61"/>
      <c r="J128" s="61"/>
      <c r="K128" s="61"/>
      <c r="L128" s="61"/>
      <c r="M128" s="61"/>
      <c r="N128" s="61"/>
      <c r="O128" s="61"/>
      <c r="P128" s="61"/>
      <c r="Q128" s="61"/>
    </row>
    <row r="129" spans="1:17" s="362" customFormat="1" ht="11.25">
      <c r="A129" s="61"/>
      <c r="B129" s="61"/>
      <c r="C129" s="61"/>
      <c r="D129" s="61"/>
      <c r="E129" s="61"/>
      <c r="F129" s="61"/>
      <c r="G129" s="61"/>
      <c r="H129" s="61"/>
      <c r="I129" s="61"/>
      <c r="J129" s="61"/>
      <c r="K129" s="61"/>
      <c r="L129" s="61"/>
      <c r="M129" s="61"/>
      <c r="N129" s="61"/>
      <c r="O129" s="61"/>
      <c r="P129" s="61"/>
      <c r="Q129" s="61"/>
    </row>
    <row r="130" spans="1:17" s="362" customFormat="1" ht="11.25">
      <c r="A130" s="61"/>
      <c r="B130" s="61"/>
      <c r="C130" s="61"/>
      <c r="D130" s="61"/>
      <c r="E130" s="61"/>
      <c r="F130" s="61"/>
      <c r="G130" s="61"/>
      <c r="H130" s="61"/>
      <c r="I130" s="61"/>
      <c r="J130" s="61"/>
      <c r="K130" s="61"/>
      <c r="L130" s="61"/>
      <c r="M130" s="61"/>
      <c r="N130" s="61"/>
      <c r="O130" s="61"/>
      <c r="P130" s="61"/>
      <c r="Q130" s="61"/>
    </row>
    <row r="131" spans="1:17" s="362" customFormat="1" ht="11.25">
      <c r="A131" s="61"/>
      <c r="B131" s="61"/>
      <c r="C131" s="61"/>
      <c r="D131" s="61"/>
      <c r="E131" s="61"/>
      <c r="F131" s="61"/>
      <c r="G131" s="61"/>
      <c r="H131" s="61"/>
      <c r="I131" s="61"/>
      <c r="J131" s="61"/>
      <c r="K131" s="61"/>
      <c r="L131" s="61"/>
      <c r="M131" s="61"/>
      <c r="N131" s="61"/>
      <c r="O131" s="61"/>
      <c r="P131" s="61"/>
      <c r="Q131" s="61"/>
    </row>
    <row r="132" spans="1:17" s="362" customFormat="1" ht="11.25">
      <c r="A132" s="61"/>
      <c r="B132" s="61"/>
      <c r="C132" s="61"/>
      <c r="D132" s="61"/>
      <c r="E132" s="61"/>
      <c r="F132" s="61"/>
      <c r="G132" s="61"/>
      <c r="H132" s="61"/>
      <c r="I132" s="61"/>
      <c r="J132" s="61"/>
      <c r="K132" s="61"/>
      <c r="L132" s="61"/>
      <c r="M132" s="61"/>
      <c r="N132" s="61"/>
      <c r="O132" s="61"/>
      <c r="P132" s="61"/>
      <c r="Q132" s="61"/>
    </row>
    <row r="133" spans="1:17" s="362" customFormat="1" ht="11.25">
      <c r="A133" s="61"/>
      <c r="B133" s="61"/>
      <c r="C133" s="61"/>
      <c r="D133" s="61"/>
      <c r="E133" s="61"/>
      <c r="F133" s="61"/>
      <c r="G133" s="61"/>
      <c r="H133" s="61"/>
      <c r="I133" s="61"/>
      <c r="J133" s="61"/>
      <c r="K133" s="61"/>
      <c r="L133" s="61"/>
      <c r="M133" s="61"/>
      <c r="N133" s="61"/>
      <c r="O133" s="61"/>
      <c r="P133" s="61"/>
      <c r="Q133" s="61"/>
    </row>
    <row r="134" spans="1:17" s="362" customFormat="1" ht="11.25">
      <c r="A134" s="61"/>
      <c r="B134" s="61"/>
      <c r="C134" s="61"/>
      <c r="D134" s="61"/>
      <c r="E134" s="61"/>
      <c r="F134" s="61"/>
      <c r="G134" s="61"/>
      <c r="H134" s="61"/>
      <c r="I134" s="61"/>
      <c r="J134" s="61"/>
      <c r="K134" s="61"/>
      <c r="L134" s="61"/>
      <c r="M134" s="61"/>
      <c r="N134" s="61"/>
      <c r="O134" s="61"/>
      <c r="P134" s="61"/>
      <c r="Q134" s="61"/>
    </row>
    <row r="135" spans="1:17" s="362" customFormat="1" ht="11.25">
      <c r="A135" s="61"/>
      <c r="B135" s="61"/>
      <c r="C135" s="61"/>
      <c r="D135" s="61"/>
      <c r="E135" s="61"/>
      <c r="F135" s="61"/>
      <c r="G135" s="61"/>
      <c r="H135" s="61"/>
      <c r="I135" s="61"/>
      <c r="J135" s="61"/>
      <c r="K135" s="61"/>
      <c r="L135" s="61"/>
      <c r="M135" s="61"/>
      <c r="N135" s="61"/>
      <c r="O135" s="61"/>
      <c r="P135" s="61"/>
      <c r="Q135" s="61"/>
    </row>
    <row r="136" spans="1:17" s="362" customFormat="1" ht="11.25">
      <c r="A136" s="61"/>
      <c r="B136" s="61"/>
      <c r="C136" s="61"/>
      <c r="D136" s="61"/>
      <c r="E136" s="61"/>
      <c r="F136" s="61"/>
      <c r="G136" s="61"/>
      <c r="H136" s="61"/>
      <c r="I136" s="61"/>
      <c r="J136" s="61"/>
      <c r="K136" s="61"/>
      <c r="L136" s="61"/>
      <c r="M136" s="61"/>
      <c r="N136" s="61"/>
      <c r="O136" s="61"/>
      <c r="P136" s="61"/>
      <c r="Q136" s="61"/>
    </row>
    <row r="137" spans="1:17" s="362" customFormat="1" ht="11.25">
      <c r="A137" s="61"/>
      <c r="B137" s="61"/>
      <c r="C137" s="61"/>
      <c r="D137" s="61"/>
      <c r="E137" s="61"/>
      <c r="F137" s="61"/>
      <c r="G137" s="61"/>
      <c r="H137" s="61"/>
      <c r="I137" s="61"/>
      <c r="J137" s="61"/>
      <c r="K137" s="61"/>
      <c r="L137" s="61"/>
      <c r="M137" s="61"/>
      <c r="N137" s="61"/>
      <c r="O137" s="61"/>
      <c r="P137" s="61"/>
      <c r="Q137" s="61"/>
    </row>
    <row r="138" spans="1:17" s="362" customFormat="1" ht="11.25">
      <c r="A138" s="61"/>
      <c r="B138" s="61"/>
      <c r="C138" s="61"/>
      <c r="D138" s="61"/>
      <c r="E138" s="61"/>
      <c r="F138" s="61"/>
      <c r="G138" s="61"/>
      <c r="H138" s="61"/>
      <c r="I138" s="61"/>
      <c r="J138" s="61"/>
      <c r="K138" s="61"/>
      <c r="L138" s="61"/>
      <c r="M138" s="61"/>
      <c r="N138" s="61"/>
      <c r="O138" s="61"/>
      <c r="P138" s="61"/>
      <c r="Q138" s="61"/>
    </row>
    <row r="139" spans="1:17" s="362" customFormat="1" ht="11.25">
      <c r="A139" s="61"/>
      <c r="B139" s="61"/>
      <c r="C139" s="61"/>
      <c r="D139" s="61"/>
      <c r="E139" s="61"/>
      <c r="F139" s="61"/>
      <c r="G139" s="61"/>
      <c r="H139" s="61"/>
      <c r="I139" s="61"/>
      <c r="J139" s="61"/>
      <c r="K139" s="61"/>
      <c r="L139" s="61"/>
      <c r="M139" s="61"/>
      <c r="N139" s="61"/>
      <c r="O139" s="61"/>
      <c r="P139" s="61"/>
      <c r="Q139" s="61"/>
    </row>
  </sheetData>
  <sheetProtection/>
  <mergeCells count="8">
    <mergeCell ref="A93:D93"/>
    <mergeCell ref="A95:D95"/>
    <mergeCell ref="A2:Q2"/>
    <mergeCell ref="A55:D55"/>
    <mergeCell ref="A72:D72"/>
    <mergeCell ref="A79:D79"/>
    <mergeCell ref="A84:D84"/>
    <mergeCell ref="A89:D89"/>
  </mergeCells>
  <printOptions horizontalCentered="1"/>
  <pageMargins left="0.3937007874015748" right="0.3937007874015748" top="0.4724409448818898" bottom="0.4724409448818898" header="0.15748031496062992" footer="0.15748031496062992"/>
  <pageSetup fitToHeight="1" fitToWidth="1" horizontalDpi="600" verticalDpi="600" orientation="landscape" paperSize="5" scale="52" r:id="rId1"/>
  <headerFooter>
    <oddFooter>&amp;L&amp;"-,Negrita"Revisión y consolidación:&amp;"-,Normal" MMUA - Of. Evaluación (VP Planeación, Riesgos y Entorno)&amp;RPágina &amp;P</oddFooter>
  </headerFooter>
  <rowBreaks count="1" manualBreakCount="1">
    <brk id="4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cvargas</dc:creator>
  <cp:keywords/>
  <dc:description/>
  <cp:lastModifiedBy>Ricardo Aguilera Wilches</cp:lastModifiedBy>
  <cp:lastPrinted>2014-01-31T13:35:40Z</cp:lastPrinted>
  <dcterms:created xsi:type="dcterms:W3CDTF">2011-12-16T19:48:41Z</dcterms:created>
  <dcterms:modified xsi:type="dcterms:W3CDTF">2016-03-10T16:11:14Z</dcterms:modified>
  <cp:category/>
  <cp:version/>
  <cp:contentType/>
  <cp:contentStatus/>
</cp:coreProperties>
</file>