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371" windowWidth="10050" windowHeight="11760" firstSheet="2" activeTab="2"/>
  </bookViews>
  <sheets>
    <sheet name="Carretero Recursos" sheetId="1" state="hidden" r:id="rId1"/>
    <sheet name="Otros Recursos" sheetId="2" state="hidden" r:id="rId2"/>
    <sheet name="Metas Institucionales" sheetId="3" r:id="rId3"/>
    <sheet name="Metas por Proyecto" sheetId="4" r:id="rId4"/>
  </sheets>
  <definedNames>
    <definedName name="_xlnm.Print_Area" localSheetId="0">'Carretero Recursos'!$A$1:$P$38</definedName>
    <definedName name="_xlnm.Print_Area" localSheetId="2">'Metas Institucionales'!$A$1:$S$104</definedName>
    <definedName name="_xlnm.Print_Area" localSheetId="3">'Metas por Proyecto'!$F$5:$S$542</definedName>
    <definedName name="_xlnm.Print_Area" localSheetId="1">'Otros Recursos'!$A$1:$O$41</definedName>
    <definedName name="_xlnm.Print_Titles" localSheetId="2">'Metas Institucionales'!$2:$3</definedName>
    <definedName name="_xlnm.Print_Titles" localSheetId="3">'Metas por Proyecto'!$A:$E,'Metas por Proyecto'!$2:$4</definedName>
  </definedNames>
  <calcPr fullCalcOnLoad="1"/>
</workbook>
</file>

<file path=xl/sharedStrings.xml><?xml version="1.0" encoding="utf-8"?>
<sst xmlns="http://schemas.openxmlformats.org/spreadsheetml/2006/main" count="2074" uniqueCount="837">
  <si>
    <t>Siberia La Punta El Vino  Villeta</t>
  </si>
  <si>
    <t>Sta Marta Riohacha Paraguachón</t>
  </si>
  <si>
    <t>Bogota Villavicencio</t>
  </si>
  <si>
    <t>Cartagena Barranquilla</t>
  </si>
  <si>
    <t>Armenia Pereira Manizales</t>
  </si>
  <si>
    <t>Zipaquira Palenque</t>
  </si>
  <si>
    <t>Briceño Tunja Sogamoso</t>
  </si>
  <si>
    <t>Bosa Granada Girardot</t>
  </si>
  <si>
    <t>Pereira La Victoria</t>
  </si>
  <si>
    <t>Córdoba Sucre</t>
  </si>
  <si>
    <t>Ruta Caribe</t>
  </si>
  <si>
    <t>Ruta del Sol sector - 1</t>
  </si>
  <si>
    <t>Ruta del Sol sector - 2</t>
  </si>
  <si>
    <t>Ruta del Sol sector - 3</t>
  </si>
  <si>
    <t>Transversal de las Américas - 1</t>
  </si>
  <si>
    <t>APROPIACIÓN</t>
  </si>
  <si>
    <t>ENERO</t>
  </si>
  <si>
    <t>FEBRERO</t>
  </si>
  <si>
    <t>MARZO</t>
  </si>
  <si>
    <t>ABRIL</t>
  </si>
  <si>
    <t>MAYO</t>
  </si>
  <si>
    <t>JUNIO</t>
  </si>
  <si>
    <t>JULIO</t>
  </si>
  <si>
    <t>AGOSTO</t>
  </si>
  <si>
    <t>SEPTIEMBRE</t>
  </si>
  <si>
    <t>OCTUBRE</t>
  </si>
  <si>
    <t>NOVIEMBRE</t>
  </si>
  <si>
    <t>DICIEMBRE</t>
  </si>
  <si>
    <t>PROGRAMACIÓN PAGOS 2012</t>
  </si>
  <si>
    <t>TOTAL</t>
  </si>
  <si>
    <t>Autopista de la Montaña</t>
  </si>
  <si>
    <t>PROYECTO DE CONCESIÓN</t>
  </si>
  <si>
    <t>Nota: Según programación Plan de Acción (Recursos) 2012</t>
  </si>
  <si>
    <t>Otros recursos Ingreso Mínimo Garantizado</t>
  </si>
  <si>
    <t>Totales</t>
  </si>
  <si>
    <t xml:space="preserve">PROYECTO </t>
  </si>
  <si>
    <t>Rehabilitación de Vías Férreas a Nivel Nacional a traves del Sisteme de Concesiones</t>
  </si>
  <si>
    <t>Apoyo a la Gestión del Estado. Asesorias y Consultorias. Contratos de concesión</t>
  </si>
  <si>
    <t>Apoyo y dotación tecnico administrativo para el fortalecimiento institucional del INCO</t>
  </si>
  <si>
    <t>Apoyo estatal a los puertos a nivel nacional</t>
  </si>
  <si>
    <t>Oficina de Comunicaciones</t>
  </si>
  <si>
    <t>Promoción y publicidad SEA</t>
  </si>
  <si>
    <t>Apoyo SEA</t>
  </si>
  <si>
    <t>Apoyo Control Interno</t>
  </si>
  <si>
    <t>Apoyo Grupo Férreo</t>
  </si>
  <si>
    <t>Apoyo Grupo GPSA</t>
  </si>
  <si>
    <t>Apoyo Grupo Portuario</t>
  </si>
  <si>
    <t>Capacitación Control Interno</t>
  </si>
  <si>
    <t>Apoyo Grupo Carretero</t>
  </si>
  <si>
    <t>Apoyo SAF</t>
  </si>
  <si>
    <t>Apoyo SGC</t>
  </si>
  <si>
    <t>Apoyo Evaluación</t>
  </si>
  <si>
    <t>Capacitación Jurídica</t>
  </si>
  <si>
    <t>OTRAS ACTIVIDADES JURIDICA</t>
  </si>
  <si>
    <t xml:space="preserve">Gastos de Instalación y Arbitraje de la Agencia Nacional de Infraestructura - Tribunal de Arbitramento </t>
  </si>
  <si>
    <t>Pago Defensa dentro de Tribunales de Arbitramento</t>
  </si>
  <si>
    <t xml:space="preserve">Pago Gastos Judiciales Tribunal de Arbitramento </t>
  </si>
  <si>
    <t>Capacitación SAF</t>
  </si>
  <si>
    <t>Sistemas</t>
  </si>
  <si>
    <t>Nuevos contratistas SAF</t>
  </si>
  <si>
    <t>Nota: Programación de pagos de acuerdo a la información enviada por las dependencias en la programación del Plan de Acción 2012</t>
  </si>
  <si>
    <t>Apoyo Gerencia</t>
  </si>
  <si>
    <t>Apoyo Grupo Jurídico (externos)</t>
  </si>
  <si>
    <t>Apoyo Jurídico</t>
  </si>
  <si>
    <t>ACTIVIDAD</t>
  </si>
  <si>
    <t>Meta Año</t>
  </si>
  <si>
    <t>Informe</t>
  </si>
  <si>
    <t>Auditoria</t>
  </si>
  <si>
    <t>GRUPO INTERNO DE TRABAJO FERREO</t>
  </si>
  <si>
    <t>Informes</t>
  </si>
  <si>
    <t>GRUPO INTERNO DE TRABAJO PORTUARIO</t>
  </si>
  <si>
    <t>OFICINA DE COMUNICACIONES</t>
  </si>
  <si>
    <t>Revisión del Instructivo de Gestión Predial para proyectos concesionados</t>
  </si>
  <si>
    <t>Desarrollo de la gestión de control y seguimiento ambiental en los proyectos concesionados</t>
  </si>
  <si>
    <t>Desarrollo de la gestión de control y seguimiento social en los proyectos concesionados</t>
  </si>
  <si>
    <t>Desarrollo de la gestión de control y seguimiento predial en los proyectos concesionados</t>
  </si>
  <si>
    <t>PRESUPUESTO</t>
  </si>
  <si>
    <t>TESORERIA</t>
  </si>
  <si>
    <t>Elaboración de Boletines de Tesorería</t>
  </si>
  <si>
    <t>Informes de seguimiento (Juan Gabriel Arias)</t>
  </si>
  <si>
    <t>CONTABILIDAD</t>
  </si>
  <si>
    <t xml:space="preserve">Reporte en el aplicativo CHIIP </t>
  </si>
  <si>
    <t>Cierre Contable del Año</t>
  </si>
  <si>
    <t>Cierre mensual y conciliación de cifras</t>
  </si>
  <si>
    <t>Comité técnico de sostenibilidad del sistema contabilidad pública</t>
  </si>
  <si>
    <t>Declaración de ingresos y patrimonio - DIAN</t>
  </si>
  <si>
    <t xml:space="preserve">Elaboración Estados Contables </t>
  </si>
  <si>
    <t>Elaboración medios magnéticos DIAN</t>
  </si>
  <si>
    <t>Elaboración medios magnéticos SHD</t>
  </si>
  <si>
    <t>Publicación información web</t>
  </si>
  <si>
    <t>Estrategia de backups</t>
  </si>
  <si>
    <t>ARCHIVO Y CORRESPONDENCIA</t>
  </si>
  <si>
    <t>Actualizar la tabla de retención Documental</t>
  </si>
  <si>
    <t>SERVICIOS GENERALES</t>
  </si>
  <si>
    <t>%</t>
  </si>
  <si>
    <t xml:space="preserve">Cambio de placas de inventarios de bienes </t>
  </si>
  <si>
    <t xml:space="preserve">Proceso de baja de bienes  </t>
  </si>
  <si>
    <t>TALENTO HUMANO</t>
  </si>
  <si>
    <t>1_Malla Vial del Meta</t>
  </si>
  <si>
    <t>Km</t>
  </si>
  <si>
    <t>2_Siberia El Vino Villeta</t>
  </si>
  <si>
    <t>Puente</t>
  </si>
  <si>
    <t>3_Santa Marta Paraguachón</t>
  </si>
  <si>
    <t>4_Bogotá Villavicencio</t>
  </si>
  <si>
    <t>5_Cartagena Barranquilla</t>
  </si>
  <si>
    <t>km</t>
  </si>
  <si>
    <t>Mantenimiento rutinario</t>
  </si>
  <si>
    <t>6_Desarrollo Vial del Norte de Bogotá - DEVINORTE</t>
  </si>
  <si>
    <t>7_Fontibón Facatativa Los Alpes</t>
  </si>
  <si>
    <t>8_Neiva Espinal Girardot</t>
  </si>
  <si>
    <t>9_Desarrollo Vial del Oriente de Medellín -DEVIMED</t>
  </si>
  <si>
    <t>10_Armenia Pereira Manizales</t>
  </si>
  <si>
    <t>eliminar</t>
  </si>
  <si>
    <t>Informes mensuales del plan de compras</t>
  </si>
  <si>
    <t>Informe de gestion de seguimiento a los contratos de concesión</t>
  </si>
  <si>
    <t>PLANEACION</t>
  </si>
  <si>
    <t>Informe de gestion de seguimiento a los proyectos a estructurar</t>
  </si>
  <si>
    <t>Revision de metodologias, politicas y normatividad de riesgos en cocnesiones</t>
  </si>
  <si>
    <t>Publicación de información presupuestal en la pagina WEB</t>
  </si>
  <si>
    <t xml:space="preserve">Apoyo a la Gestión de la VAF - Contratos de Prestación de Servicios </t>
  </si>
  <si>
    <t xml:space="preserve">Manual 3,0 Gobierno en línea Nivel Inicial </t>
  </si>
  <si>
    <t>Página web - diseño - Implementación</t>
  </si>
  <si>
    <t>Intranet</t>
  </si>
  <si>
    <t>Consolidación y virtualización de servidores</t>
  </si>
  <si>
    <t>Virtualizacion de estaciones de trabajo</t>
  </si>
  <si>
    <t>Comités de Archivo</t>
  </si>
  <si>
    <t>Un</t>
  </si>
  <si>
    <t>VICEPRESIDENCIA DE GESTION CONTRACTUAL</t>
  </si>
  <si>
    <t>GRUPO INTERNO DE TRABAJO CARRETERO</t>
  </si>
  <si>
    <t>VICEPRESIDENCIA JURIDICA</t>
  </si>
  <si>
    <t>VICEPRESIDENCIA DE PLANEACION, RIESGOS Y ENTORNO</t>
  </si>
  <si>
    <t>VICEPRESIDENCIA ADMINISTRATIVA Y FINANCIERA</t>
  </si>
  <si>
    <t>UNIDAD DE MEDIDA</t>
  </si>
  <si>
    <t>META AÑO</t>
  </si>
  <si>
    <t>Elaboración de informe de seguimiento a la ejecución presupuestal</t>
  </si>
  <si>
    <t>Realización de reuniones de seguimiento presupuestal</t>
  </si>
  <si>
    <t>Programación mensual del PAC</t>
  </si>
  <si>
    <t>Elaboración de boletines de tesoreria</t>
  </si>
  <si>
    <t>OFICINA DE CONTROL INTERNO</t>
  </si>
  <si>
    <t>Meta</t>
  </si>
  <si>
    <t>Adecuación de sede, muebles y enseres</t>
  </si>
  <si>
    <t>Socialización de proyectos</t>
  </si>
  <si>
    <t>Sistema de Información Geografico y de gestión institucional</t>
  </si>
  <si>
    <t>Digitalización archivo de gestión</t>
  </si>
  <si>
    <t>Apoyo misional</t>
  </si>
  <si>
    <t>Observaciones</t>
  </si>
  <si>
    <t>Obras complementarias</t>
  </si>
  <si>
    <t>Proyecto</t>
  </si>
  <si>
    <t>VICEPRESIDENCIA DE PLANEACIÓN, RIESGOS Y ENTORNO</t>
  </si>
  <si>
    <t>VICEPRESIDENCIA JURÍDICA</t>
  </si>
  <si>
    <t>Trim 1</t>
  </si>
  <si>
    <t>Trim 2</t>
  </si>
  <si>
    <t>Trim 3</t>
  </si>
  <si>
    <t>Trim 4</t>
  </si>
  <si>
    <t>Ene</t>
  </si>
  <si>
    <t>Feb</t>
  </si>
  <si>
    <t>Mar</t>
  </si>
  <si>
    <t>Abr</t>
  </si>
  <si>
    <t>May</t>
  </si>
  <si>
    <t>Jun</t>
  </si>
  <si>
    <t>Jul</t>
  </si>
  <si>
    <t>Ago</t>
  </si>
  <si>
    <t>Sep</t>
  </si>
  <si>
    <t>Oct</t>
  </si>
  <si>
    <t>Nov</t>
  </si>
  <si>
    <t>Dic</t>
  </si>
  <si>
    <t>GRUPO INTERNO DE TRABAJO FÉRREO</t>
  </si>
  <si>
    <t>AGENCIA NACIONAL DE INFRAESTRUCTURA</t>
  </si>
  <si>
    <t>Unidad de Medida</t>
  </si>
  <si>
    <t xml:space="preserve">                              OFICINA CONTROL INTERNO</t>
  </si>
  <si>
    <t xml:space="preserve">                              OFICINA DE COMUNICACIONES</t>
  </si>
  <si>
    <t>RAW - Grupo Interno de Trabajo de Planeación</t>
  </si>
  <si>
    <t>Visitas de supervisión</t>
  </si>
  <si>
    <t>Global</t>
  </si>
  <si>
    <t>UN</t>
  </si>
  <si>
    <t>GL</t>
  </si>
  <si>
    <t>Construcción Variante Oriental de Sincelejo (calzada sencilla)</t>
  </si>
  <si>
    <t>Construcción Segunda calzada Sincelejo - Sampués</t>
  </si>
  <si>
    <t>Construcción Segunda calzada Sincelejo - Toluviejo</t>
  </si>
  <si>
    <t>Intersección a desnivel T del Aeropuerto (Puente)</t>
  </si>
  <si>
    <t>Construcción Segunda calzada paralela a la circunvalar de Monteria</t>
  </si>
  <si>
    <t>Construcción Segunda calzada La Yé - Sahagún</t>
  </si>
  <si>
    <t xml:space="preserve">Un </t>
  </si>
  <si>
    <t>Adicional 2 Gambote-Variante Mamonal ( Incluye retornos)</t>
  </si>
  <si>
    <t>Predios adquiridos</t>
  </si>
  <si>
    <t>Puentes construidos</t>
  </si>
  <si>
    <t>Estudio</t>
  </si>
  <si>
    <t>San Humberto</t>
  </si>
  <si>
    <t>San Raimundo</t>
  </si>
  <si>
    <t>Balcones del Bosque</t>
  </si>
  <si>
    <t>Templo Krishna</t>
  </si>
  <si>
    <t>El Vergel</t>
  </si>
  <si>
    <t>Azafranal - Divino Niño</t>
  </si>
  <si>
    <t>La 22</t>
  </si>
  <si>
    <t>Santa Lucía</t>
  </si>
  <si>
    <t>Yayatá</t>
  </si>
  <si>
    <t>Cucharal</t>
  </si>
  <si>
    <t>Divino Niño</t>
  </si>
  <si>
    <t>Luis Carlos Galán</t>
  </si>
  <si>
    <t>La Esmeralda</t>
  </si>
  <si>
    <t>Los Cobos</t>
  </si>
  <si>
    <t>José María Cordoba</t>
  </si>
  <si>
    <t>San José</t>
  </si>
  <si>
    <t>El Recreo</t>
  </si>
  <si>
    <t>Quebrada Honda</t>
  </si>
  <si>
    <t>El Tambo</t>
  </si>
  <si>
    <t>GRUPO INTERNO DE TRABAJO AEROPORTUARIO</t>
  </si>
  <si>
    <t>Foco Estratégico</t>
  </si>
  <si>
    <t>Objetivo</t>
  </si>
  <si>
    <t>3. Generar confianza en ciudadanos, estado, inversionistas, y usuarios de la infraestructura.</t>
  </si>
  <si>
    <t>Anteproyecto</t>
  </si>
  <si>
    <t>Control de la ejecución presupuestal de gastos a través de la expedición de Certificados de Disponibilidad Presupuestal, Registros Presupuestales y revisión de pagos (registrados por el Área de Tesorería), los cuales se reflejan cada mes en el informe de Ejecución Presupuestal</t>
  </si>
  <si>
    <t>Porcentaje de Ejecución con respecto a compromisos</t>
  </si>
  <si>
    <t>Realizar mensualmente la programación del Programa Anual de Caja PAC en el sistema de información del Ministerio de Hacienda y Crédito Público</t>
  </si>
  <si>
    <t>Reporte</t>
  </si>
  <si>
    <t>4. Consolidar equipos de trabajo efectivos y comprometidos con el desarrollo de la institución</t>
  </si>
  <si>
    <t>4.2. Conformar equipos de trabajo alineados a la planeación estratégica y su plan de trabajo acordado</t>
  </si>
  <si>
    <t>4.1. Desarrollar e implementar estrategias y mecanismos de trabajo en equipo.</t>
  </si>
  <si>
    <t>Control Interno Disciplinario y Atención a Ciudadano</t>
  </si>
  <si>
    <t>3.5. Desarrollar herramientas para divulgación oportuna de información confiable y relevante</t>
  </si>
  <si>
    <t>Afianzar la cultura del servicio al ciudadano al interior de la entidad /Difusión y socializacion</t>
  </si>
  <si>
    <t>Piezas comunicativas</t>
  </si>
  <si>
    <t>Fortalecimiento de la articulación interinstitucional del Sector</t>
  </si>
  <si>
    <t>Reuniones</t>
  </si>
  <si>
    <t>CALIDAD Y GESTION DEL CONOCIMIENTO</t>
  </si>
  <si>
    <t>GESTION PREDIAL</t>
  </si>
  <si>
    <t>GESTION SOCIO AMBIENTAL</t>
  </si>
  <si>
    <t>SISTEMAS DE INFORMACIÓN E INFORMÁTICA</t>
  </si>
  <si>
    <t>GESTION DE RIESGOS</t>
  </si>
  <si>
    <t>3.  Generar confianza en ciudadanos, estado, inversionistas, y usuarios de la infraestructura</t>
  </si>
  <si>
    <t>Software</t>
  </si>
  <si>
    <t>Formato</t>
  </si>
  <si>
    <t>Capacitaciones</t>
  </si>
  <si>
    <t>Actas</t>
  </si>
  <si>
    <t>Informes de interventoria</t>
  </si>
  <si>
    <t>Gerencia Juridico - Predial</t>
  </si>
  <si>
    <t>Acta</t>
  </si>
  <si>
    <t>Gerencia Defensa Judicial</t>
  </si>
  <si>
    <t>Gerencia Gestión juridica estructuración</t>
  </si>
  <si>
    <t>Gerencia Gestión juridica Contractual 2</t>
  </si>
  <si>
    <t>Gerencia de Contratación</t>
  </si>
  <si>
    <t>Gerencia Gestión juridica Contractual 1</t>
  </si>
  <si>
    <t>VICEPRESIDENCIA DE GESTIÓN CONTRACTUAL Y EJECUTIVA</t>
  </si>
  <si>
    <t>Construcción calzada sencilla</t>
  </si>
  <si>
    <t>Mejoramiento</t>
  </si>
  <si>
    <t>VICEPRESIDENCIA EJECUTIVA</t>
  </si>
  <si>
    <t>11_Pereira La Victoria</t>
  </si>
  <si>
    <t>12_Área Metropolitana de Cúcuta</t>
  </si>
  <si>
    <t>13_Girardot Ibagué Cajamarca</t>
  </si>
  <si>
    <t>14_Ruta del Sol 2</t>
  </si>
  <si>
    <t>15_Transversal de las Américas</t>
  </si>
  <si>
    <t>16_Mulaló - Loboguerrero</t>
  </si>
  <si>
    <t xml:space="preserve">Revisión y Ajuste trámites de la Agencia </t>
  </si>
  <si>
    <t xml:space="preserve"> Participacion Ferias de Servicio al Ciudadano</t>
  </si>
  <si>
    <t>Ajustar procedimiento de la entidad</t>
  </si>
  <si>
    <t>Trámites</t>
  </si>
  <si>
    <t>Ferias</t>
  </si>
  <si>
    <t>Documento ajustado</t>
  </si>
  <si>
    <t>PLAN DE ACCION 2015</t>
  </si>
  <si>
    <t>Consolidado 16 de enero de 2015</t>
  </si>
  <si>
    <t>Consolidado el 16-01-15</t>
  </si>
  <si>
    <t>Actividad</t>
  </si>
  <si>
    <t>Premio</t>
  </si>
  <si>
    <t>2.Gestionar el desarrollo adecuado de los contratos de concesión en ejecución, facilitando la construcción oportuna de la infraestructura y el logro de los niveles de inversión propuestos en el PND</t>
  </si>
  <si>
    <t>2.2. Terminar en tiempo y calidad las obras y planes de inversión programados, logrando el cumplimiento de las metas del PND.</t>
  </si>
  <si>
    <t>2.3.Desarrollar e implementar herramientas, metodologías y sistemas para el control y seguimiento integral y eficiente de los proyectos.</t>
  </si>
  <si>
    <t>Documentos Ajustados</t>
  </si>
  <si>
    <t>2.5. Mantener la articulación de las interventorías a los fines esenciales de la Agencia Nacional de Infraestructura -ANI.</t>
  </si>
  <si>
    <t>4. Fortalecer la gestión y toma de decisiones oportuna en la Entidad basado en el trabajo  en equipo que permita la consolidación de una Agencia competitiva con solidez técnica y moral</t>
  </si>
  <si>
    <t>4.4 Contar con un Sistema  de información en línea que apoye la gestión oportuna, la trazabilidad y toma de decisiones debidamente soportadas.</t>
  </si>
  <si>
    <t>Plan  Piloto</t>
  </si>
  <si>
    <t>3.1. Fortalecer las estrategias y herramientas que garanticen transparencia y confiabilidad en todas las gestiones de la entidad.</t>
  </si>
  <si>
    <t>3.3. Mantener una comunicación, interacción y gestión efectiva con las demás entidades públicas.</t>
  </si>
  <si>
    <t xml:space="preserve">4.5. Implementar un sistema de seguimiento y evaluación de metas de gestión para la entidad, sus áreas y sus funcionarios </t>
  </si>
  <si>
    <t>4.8. Implementar estrategias y herramientas de gestión del conocimiento para el fortalecer la toma de decisiones.</t>
  </si>
  <si>
    <t>Boletines</t>
  </si>
  <si>
    <t>Soporte - mesa de ayuda</t>
  </si>
  <si>
    <t>Licenciamiento de ofimática Microsoft</t>
  </si>
  <si>
    <t>Sistema de información predial (CISA)</t>
  </si>
  <si>
    <t>Actualización página web</t>
  </si>
  <si>
    <t>Actualización de la Infraestructura TI</t>
  </si>
  <si>
    <t>Soporte premier Microsoft</t>
  </si>
  <si>
    <t>Sistema de información en Project fase 3</t>
  </si>
  <si>
    <t>Interventoría Concesión Ref Férrea del Atlantico</t>
  </si>
  <si>
    <t>Interventoría Contratos de Obra Bogotá- Belencito y Dorada- Chiriguaná</t>
  </si>
  <si>
    <t>Asesorar a la Agencia Nacional de Infraestructura en la implementación de la estrategia de comunicaciones para los temas portuarios, ferroviarios y aeroportuarios y de nuevos proyectos de APP</t>
  </si>
  <si>
    <t>Contratar la asesoría para la puesta en marcha de la estrategia general de comunicaciones, incluyendo Redes Sociales y Nuevos Medios Digitales.</t>
  </si>
  <si>
    <t>Gestionar el desarrollo adecuado de los contratos de concesión en ejecución, facilitando la construcción oportuna de la infraestructura y el logro de los niveles de inversión propuestos en el PND</t>
  </si>
  <si>
    <t>Terminar en tiempo y calidad las obras y planes de inversión programados, logrando el cumplimiento de las metas del PND</t>
  </si>
  <si>
    <t>CONCESIÓN FÉRREA DEL ATLÁNTICO</t>
  </si>
  <si>
    <t>CONCESIÓN FÉRREA DEL PACIFICO</t>
  </si>
  <si>
    <t xml:space="preserve">Contratar una empresa que elabore piezas de diseño, piezas audiovisuales y de difusión editorial </t>
  </si>
  <si>
    <t>1. Sistema Incremental de Control de Trenes - ITCS</t>
  </si>
  <si>
    <t>1.1. Puesta en marcha Sistema de Control de Trenes - ITCS</t>
  </si>
  <si>
    <t>2. Construcción segunda Línea</t>
  </si>
  <si>
    <t>2.1. Formulación Planes de Reasentamiento</t>
  </si>
  <si>
    <t>2.1.1. Formulación Plan de reasentamiento (Sector Bosconia)</t>
  </si>
  <si>
    <t>2.1.2. Formulación Plan de reasentamiento (Sector Fundación)</t>
  </si>
  <si>
    <t>2.1.3. Formulación Plan de reasentamiento (Sector Orihueca)</t>
  </si>
  <si>
    <t>2.1.4. Formulación Plan de reasentamiento (Sector Tucurinca, Guacamayal y Sevilla)</t>
  </si>
  <si>
    <t>2.1.5. Formulación Plan de reasentamiento (Sector Aracataca)</t>
  </si>
  <si>
    <t>2.2. Implementación Plan de Reasentamiento</t>
  </si>
  <si>
    <t>2.2.1. Implementación Plan de reasentamientos (Algarrobo y Loma Colorada)</t>
  </si>
  <si>
    <t>2.2.2. Implementación Plan de reasentamientos (Varela, Guamachito y Rio Frio)</t>
  </si>
  <si>
    <t>3. Metas Corredor Concesionado</t>
  </si>
  <si>
    <t>3.9  Proyección Toneladas a Transportar</t>
  </si>
  <si>
    <t>4. CONTRATOS DE OBRA- TRAMOS DESAFECTADOS</t>
  </si>
  <si>
    <t xml:space="preserve"> 4,1 Obras Puntos Criticos</t>
  </si>
  <si>
    <t xml:space="preserve">4.1.1 Dorada - Chiriguaná - Recuperación Puntos Críticos Total: 47 Puntos - Pendientes 2015 </t>
  </si>
  <si>
    <t xml:space="preserve">4.1.2. Bogotá - Belencito - Recuperación Puntos Críticos Total: 34 Puntos - Pendientes 2015 </t>
  </si>
  <si>
    <t>4.2 Mantenimiento de la via</t>
  </si>
  <si>
    <t>4.2.1 Dorada - Chiriguaná - Km Mantenidos Total: 522 Km</t>
  </si>
  <si>
    <t>4.2.2. Bogotá - Belencito - Km Mantenidos Total: 257 Km</t>
  </si>
  <si>
    <t>4.3. Mejoramiento de la via</t>
  </si>
  <si>
    <t>4.3.1. Dorada - Chiriguaná - Km Mejoramiento Total: (50KM)</t>
  </si>
  <si>
    <t>4.3.2. Bogotá - Belencito - Km Mejoramiento Total:       (30 KM)</t>
  </si>
  <si>
    <t>5. INFORMES</t>
  </si>
  <si>
    <t>Informe de Gestion Trimestral (Supervisores)</t>
  </si>
  <si>
    <t>Visitas de Seguimiento a los proyectos</t>
  </si>
  <si>
    <t>Glb</t>
  </si>
  <si>
    <t>Und</t>
  </si>
  <si>
    <t>M Ton</t>
  </si>
  <si>
    <t>3.1. Construcción segunda Línea sector Algarrobo</t>
  </si>
  <si>
    <t>3.2. Construcción segunda Línea sector Guamachito</t>
  </si>
  <si>
    <t>3.3. Construcción segunda Línea sector Varela y Río Frio</t>
  </si>
  <si>
    <t>-</t>
  </si>
  <si>
    <t xml:space="preserve">                                             PROGRAMACION DE ACTIVIDADES PLAN DE ACCION 2015</t>
  </si>
  <si>
    <t>Informe Interventoría Concesión Ref Férrea del Pacífico</t>
  </si>
  <si>
    <t>Movilización de Carga Comercial</t>
  </si>
  <si>
    <t>Visitas de Seguimiento al Proyecto</t>
  </si>
  <si>
    <t>Toneladas</t>
  </si>
  <si>
    <t>2. Gestionar el desarrollo adecuado de los contratos de concesión en ejecución, facilitando la construcción oportuna de la infraestructura y el logro de los niveles de inversión propuestos en el PND</t>
  </si>
  <si>
    <t>2.5.Mantener la articulación de las interventorías a los fineses enciales de la Agencia Nacional de Infraestructura-ANI.</t>
  </si>
  <si>
    <t>Realizar el inventario de los puertos para aquellas concesiones que tienen interventoría</t>
  </si>
  <si>
    <t>Revisión cumplimiento plan de inversiones (Informes de supervisión)</t>
  </si>
  <si>
    <t>Informe Mensual de las firmas Interventoras</t>
  </si>
  <si>
    <t>Desarrollar e implementar herramientas, metodologías y sistemas para el control y seguimiento integral y eficiente de los proyectos.</t>
  </si>
  <si>
    <t>Informe de Supervisión</t>
  </si>
  <si>
    <t>Fortalecer la gestión y toma de decisiones oportuna de la Entidad basado en eltrabajoenequipoquepermitalaconsolidacióndeunaAgenciacompetitivaconsolideztécnicaymoral</t>
  </si>
  <si>
    <t>Reunión de Seguimiento</t>
  </si>
  <si>
    <t xml:space="preserve">Visitas de Campo por Aeropuerto </t>
  </si>
  <si>
    <t>Informe por interventoría</t>
  </si>
  <si>
    <t>Informe por contrato</t>
  </si>
  <si>
    <t>Acta de Reunión</t>
  </si>
  <si>
    <t>Informe de Visita</t>
  </si>
  <si>
    <t xml:space="preserve"> </t>
  </si>
  <si>
    <t>Elaborar y Consolidar el Anteproyecto de Presupuesto de Gastos de Funcionamiento para la vigencia 2016, de acuerdo con la información suministrada por cada dependencia de la entidad y remitirla a la Vicepresidencia de Planeación</t>
  </si>
  <si>
    <t>Fortalecer la gestión y toma de decisiones oportunas de la Entidad basado en el trabajo en equipo que permita la consolidación de una Agencia competitiva consolidez técnica y moral.</t>
  </si>
  <si>
    <t>4.9. Hacer buen uso de los recursos de la Entidad mediante una gestión administrativa y financiera oportuna y eficiente, que permita el adecuado funcionamiento de la ANI.</t>
  </si>
  <si>
    <t>Proponer las modificaciones presupuestales (internas o externas) en el presupuesto de gastos de funcionamiento, que sean necesarias de acuerdo con la revisión, análisis y proyección del presupuesto de la entidad.</t>
  </si>
  <si>
    <t>Control de la ejecución presupuestal de ingresos (registrada por las Áreas de Tesorería y Contabilidad) reflejada en el informe mensual.</t>
  </si>
  <si>
    <t>Control de la ejecución presupuestal de Reservas Presupuestales generada a través de las obligaciones generadas por el Area de Contabilidad y los pagos eectuados por el Área de Tesorería y reflejados en el informe mensual respectivo.</t>
  </si>
  <si>
    <t>Revisión de los cumplidos para el pago a terceros</t>
  </si>
  <si>
    <t>Actualización Manual de Presupuesto</t>
  </si>
  <si>
    <t>Número de Modificaciones Propuestas y Realizadas</t>
  </si>
  <si>
    <t>100%</t>
  </si>
  <si>
    <t>Porcentaje de Recaudo en Efectivo</t>
  </si>
  <si>
    <t>Porcentaje de Ejecución (Pagos)</t>
  </si>
  <si>
    <t>No. de cumplidos recibidos y entregados al área de contabilidad</t>
  </si>
  <si>
    <t>Manual Actualizado</t>
  </si>
  <si>
    <t>Programar los giros que se realizarán a través de la CUN mensual de acuerdo con los lineamientos del Ministerio de Hacienda.</t>
  </si>
  <si>
    <t xml:space="preserve">Control de la ejecución de las cuentas por pagar </t>
  </si>
  <si>
    <t>Registro de ingresos en el sistema de información</t>
  </si>
  <si>
    <t>Registos ingresados</t>
  </si>
  <si>
    <t>Carga masiva de extractos en el sistema de información SIIF Nación II</t>
  </si>
  <si>
    <t>Carga en el sistema</t>
  </si>
  <si>
    <t>Elaboración de Ordenes de Pago Presupuestales y no Presupuestales en los sistemas financieros SIIF Nación II y SINFAD</t>
  </si>
  <si>
    <t>Registros tramitados</t>
  </si>
  <si>
    <t>Elaboración de Ordenes Bancarias en el sistema de información SIIF Nación II</t>
  </si>
  <si>
    <t>Boletín Diario</t>
  </si>
  <si>
    <t>Actualización Manual de Tesoria</t>
  </si>
  <si>
    <t>Actualización Manual de Contabilidad</t>
  </si>
  <si>
    <t>Implementar el formato de conservación de archivos por medios electrónicos PDF/A</t>
  </si>
  <si>
    <t>4.4. Contar con un sistema de información en línea que apoye la gestión oportuna, la trazabilidad y toma de decisiones debidamente soportadas.</t>
  </si>
  <si>
    <t>Reglamentar el uso del correo electrónico en la Agencia Nacional de Infraestructura</t>
  </si>
  <si>
    <t>Analizar, diseñar y desarrollar una técnica que permita hacer búsquedas estilo google de los documentos radicados.</t>
  </si>
  <si>
    <t>Recibir transferencias documentales de todas las dependencias de la Entidad</t>
  </si>
  <si>
    <t>Inventariar 1000 CDS</t>
  </si>
  <si>
    <t>Implementación de la norma ISAD G para descripción de archivos por medio de Orfeo.</t>
  </si>
  <si>
    <t>Resolución</t>
  </si>
  <si>
    <t>Metodologia</t>
  </si>
  <si>
    <t>Archivo</t>
  </si>
  <si>
    <t>Cd inventarido</t>
  </si>
  <si>
    <t>Resolucion</t>
  </si>
  <si>
    <t>Proveer bienes y servicios a todas las áreas de la Agencia</t>
  </si>
  <si>
    <t>Depuración del inventario de bienes muebles y enseres.</t>
  </si>
  <si>
    <t>70%</t>
  </si>
  <si>
    <t>Ejecutar el Plan de Compras de la Entidad</t>
  </si>
  <si>
    <t>Estudios y diseños en fase III para el tramo 1</t>
  </si>
  <si>
    <t>2.1. Gestionar adecuadamente la etapa de pre-construcción de los proyectos para su terminación oportuna y el uso eficiente de recursos.</t>
  </si>
  <si>
    <t>Gestión predial tramo 1</t>
  </si>
  <si>
    <t>2.2. Terminar en tiempo y calidad las obras y planes de inversión programados, logrando el cumplimiento de las metas del PND</t>
  </si>
  <si>
    <t>Inicio ejecución de obras para el Tramo 1</t>
  </si>
  <si>
    <t>2.3. Desarrollar e implementar herramientas, metodologías y sistemas para el control y seguimiento integral y eficiente de los proyectos.</t>
  </si>
  <si>
    <t>Gestión</t>
  </si>
  <si>
    <t>0,1</t>
  </si>
  <si>
    <t>Tramo 1 - SC</t>
  </si>
  <si>
    <t>Tramo 2 - SC</t>
  </si>
  <si>
    <t>Tramo 5 - SC</t>
  </si>
  <si>
    <t>Tramo 6 - SC</t>
  </si>
  <si>
    <t>Tramo 7 - SC</t>
  </si>
  <si>
    <t>T1: Construcción Segunda Calzada Cartagena-Turbaco - Arjona</t>
  </si>
  <si>
    <t>Adicional 2 Variante Cartagena ( Incluye Retornos) Accesos al puente el Rodeo y Orejas Puente Rodeo</t>
  </si>
  <si>
    <t xml:space="preserve">Adicional 2 Variante Sabanagrande- Palmar de Varela </t>
  </si>
  <si>
    <t>Adquisición Predios Trayecto 1</t>
  </si>
  <si>
    <t>Puente vehicular Arroyo Canafistola Variante Palmar-Sabangrande</t>
  </si>
  <si>
    <t>Puentes peatonales La India, Villa Olimpica y PIMSA</t>
  </si>
  <si>
    <t>Puente vehicular Arroyo Cana Trayecto 8</t>
  </si>
  <si>
    <t>Puente vehicular El Rodeo Variante Cartagena</t>
  </si>
  <si>
    <t>Adquisición predios Predios Variante Gambote</t>
  </si>
  <si>
    <t>PUENTES PEATONALES CONTRATADOS CON EL CONCESIONARIO</t>
  </si>
  <si>
    <t>Isla del Sol</t>
  </si>
  <si>
    <t>PASAGANADOS CONTRATADOS CON EL CONCESIONARIO</t>
  </si>
  <si>
    <t>Pasaganados</t>
  </si>
  <si>
    <t>OTRAS ACTIVIDADES CONTRATADAS CON EL CONCESIONARIO</t>
  </si>
  <si>
    <t>Glorieta de Girardot</t>
  </si>
  <si>
    <t>Acceso al Municipio de Suárez</t>
  </si>
  <si>
    <t>Estabilización de Zonas Inestables</t>
  </si>
  <si>
    <t>Estabilización de Taludes</t>
  </si>
  <si>
    <t>Rehabilitación de Pavimento</t>
  </si>
  <si>
    <t xml:space="preserve">Señalización </t>
  </si>
  <si>
    <t>Glorieta</t>
  </si>
  <si>
    <t>Acceso</t>
  </si>
  <si>
    <t>Obras</t>
  </si>
  <si>
    <t>Rehabilitación calzada existente Tramo 2</t>
  </si>
  <si>
    <t>Rehabilitación calzada existente Tramo 6</t>
  </si>
  <si>
    <t>Rehabilitación calzada existente Tramo 7</t>
  </si>
  <si>
    <t>Construcción doble calzada Tramo 2</t>
  </si>
  <si>
    <t>Construcción Puente Peatonal Tramo 2</t>
  </si>
  <si>
    <t>Construcción Puente Peatonal Tramo 4</t>
  </si>
  <si>
    <t>Construcción doble calzada Tramo 6</t>
  </si>
  <si>
    <t>Construcción Puente Peatonal Tramo 6</t>
  </si>
  <si>
    <t>Construcción Intersección Colseguros Tramo 6</t>
  </si>
  <si>
    <t>Construcción retorno Tramo 7</t>
  </si>
  <si>
    <t>Construcción doble calzada Tramo 7</t>
  </si>
  <si>
    <t>Trayecto 15, Paipa - Duitama, Entrada Paipa, K146+200 al K147+180</t>
  </si>
  <si>
    <t>Trayecto 09, Peaje Albarracín - Ventaquemada, Tanque de Ventaquemada, K72+720 al K72+820</t>
  </si>
  <si>
    <t>Trayecto 14, Mortiñal - Paipa, Predio La Laguna perteneciente al señor Cavalier, K137+120 al K138+000</t>
  </si>
  <si>
    <t>Trayecto 15, Paipa - Duitama, Predio La Britalia perteneciente al señor Cavalier, K4+690 al K4+850</t>
  </si>
  <si>
    <t>Trayecto 3, Variante Tocancipa, Predio la samaria variante tocancipa, K1+100 al K1+625</t>
  </si>
  <si>
    <t>Trayecto 3, Variante Tocancipa, Predio Ecopetrol variante tocancipa, K4+690 al K4+850</t>
  </si>
  <si>
    <t>Construcción de calzada sencilla MVVVC (T2: Variante Bolo 200 m,T5:Variante Yotoco 245 m + T7: La Guaira 3755 m)</t>
  </si>
  <si>
    <t>2. Gestionar eldesarrollo adecuado de los contratos de concesión en ejecución, facilitando la construcción oportuna de la infraestructura y el logro de los niveles de inversión propuestos en el PND</t>
  </si>
  <si>
    <t>Puente peatonal CIAT MVVCC</t>
  </si>
  <si>
    <t>Licencias ambientales MVVCC</t>
  </si>
  <si>
    <t>Otrosi Modificatorio acordando los efectos financieros de la modificación del otrosí No. 9 y resolver el balance de obras que no tengan discrepancia  MVVCC</t>
  </si>
  <si>
    <t>Adquisición de los predios necesarios para la terminación de la construcción de la variante El Bolo</t>
  </si>
  <si>
    <t>Aprobación Acuerdo conciliatorio para terminación anticipada de mutuo acuerdo</t>
  </si>
  <si>
    <t>Acuerdo</t>
  </si>
  <si>
    <t> Identificar los pasivos ambientales correspondientes a los tres (3) expedientes    de licenciamiento ambiental de la Concesión RPCHA</t>
  </si>
  <si>
    <t>UND</t>
  </si>
  <si>
    <t>Recepción de la infraestructura</t>
  </si>
  <si>
    <t>Informe recibido</t>
  </si>
  <si>
    <t>Entrega de corredor vial al INVIAS</t>
  </si>
  <si>
    <t>Acta entrega</t>
  </si>
  <si>
    <t>Apoyar jurídicamente la estructuración y progreso de los documentos estándar de los proyectos de la cuarta generación, mediante el suministro de insumos jurídicos y el acompañamiento jurídico, tanto de las APP de iniciativa pública como de inciativa privada, de acuerdo con los requerimientos de la Vicepresidencia de Estructuración.</t>
  </si>
  <si>
    <t>Desarrollo de infraestructura de transporte generadora de competitividad y empleo mediante contratación de proyectos APP (AsociacionesPublicoPrivadas) en todos los modos de transporte</t>
  </si>
  <si>
    <t>Finalizar la Estructuración y acompañamiento de la adjudicación de los proyectos restantes del programa 4G de INICIATIVA PUBLICA en el 2015.</t>
  </si>
  <si>
    <t>Generar elementos que permitan establecer trazabilidad de las actividades a cargo de la Gerencia Jurídica de Estructuración, así como llevar a cabo la autosocialización del Código de ética y Buen Gobierno,  el Estatuto Anticorrupción, la Ley Antitrámites y la Ley de información.</t>
  </si>
  <si>
    <t>Generar confianza en ciudadanos, estado, inversionistas y usuarios de la infraestructura.</t>
  </si>
  <si>
    <t>Fortalecer las estrategias y herramientas que garanticen transparencia y confiabilidad en todas las gestiones de la entidad.</t>
  </si>
  <si>
    <t>Realizar reuniones de seguimiento y toma de decisiones de asuntos a cargo del grupo Gerencial, así como llevar a cabo reuniones y actividades de mejorar del clima organizacional.</t>
  </si>
  <si>
    <t>Fortalecer la gestión y toma de decisiones oportuna de la Entidad basado en el trabajo en equipo que permita la consolidación de una Agencia competitiva con solidez técnica y moral.</t>
  </si>
  <si>
    <t>Desarrollar e implementar estrategias y mecanismos de trabajo en equipo y promover un clima organizacional motivado y armónico.</t>
  </si>
  <si>
    <t>Apoyar jurídicamente la contratación de los procesos de la ANI.  Dentro de estos están los proyectos de la cuarta generación; mediante el suministro de insumos jurídicos y el acompañamiento jurídico, tanto de las APP de iniciativa pública como de inciativa privada, de acuerdo con los requerimientos de cada Vicepresidencia.</t>
  </si>
  <si>
    <t>Adjudicar como mínimo 10 proyectos de APP incluidos proyectos de Iniciativa privada</t>
  </si>
  <si>
    <t xml:space="preserve">N° de Proyectos APP adjudicados </t>
  </si>
  <si>
    <t>Establecer mejores prácticas de contratación en los procesos de selección de la Agencia Nacional de Infraestructura. Implementar el reporte unificado de contratación que incluye indicadores operativos y seguimiento al PAA. que permitan establecer trazabilidad de las actividades a cargo de la Gerencia de Contratación, así como llevar a cabo la autosocialización del Código de ética y Buen Gobierno,  el Estatuto Anticorrupción, la Ley Antitrámites y la Ley de información.</t>
  </si>
  <si>
    <t>Reporte Unificado de Contratación</t>
  </si>
  <si>
    <t>Actas de Comité</t>
  </si>
  <si>
    <t>Realizar el Comité de Contratación de la Agencia con la periodicidad requerida</t>
  </si>
  <si>
    <t xml:space="preserve">Desarrollar e implementar estrategias y mecanismos de trabajo en equipo y promover un clima organizacional motivado y armónico.
</t>
  </si>
  <si>
    <t xml:space="preserve">Continuar con la medición de indicadores operativos del GIT de Contratación.  Continuar con el Mecanismo seguimiento del PAA. </t>
  </si>
  <si>
    <t>Elaborar la Resolución por medio de la cual se reglamenta el trámite de Permiso de ocupación temporal en vías Férreas y Carreteras.</t>
  </si>
  <si>
    <t>3.5. Desarrollar procedimientos efectivos para gestionar oportunamente los trámites y permisos otorgados por la agencia.</t>
  </si>
  <si>
    <t>3. Generar confianza en ciudadanos, Estado, inversionistas, y usuarios de la infraestructura.</t>
  </si>
  <si>
    <t>Proyecto de Resolución</t>
  </si>
  <si>
    <t xml:space="preserve">Informe mensual por cada Concesión vial de los temas tratados en los comités de regularización  primarios (Supervisor; Financiero, Abogado, Predial y el Socio-Ambiental) y que se encuentren a cargo del Grupo Interno de Trabajo de Asesoría Gestión Contractual 2.Teniendo en cuenta que a la fecha el Grupo Interno de Trabajo de Asesoría Gestión Contractual 2, tiene a su cargo las siguiente trece (13) Concesiones Viales: (i) Siberia - La Punta - El Vino (ii) Área Metropolitana de Cúcuta y Norte de Santander (iii) Conexión Norte (iv)Transversal de las Américas (v) Conexión Pacífico I  (vi)Santa Marta - Riohacha-Paraguachón (vii) Malla Vial del Meta (viii) Conexión Pacífico II  (ix) Honda-Puerto Salgar (x)Ruta del Sol II-Rio de Oro - Aguaclara -Gamarra (xi)Fontibón -Facatativa-Los Alpes (xii)Río Magdalena (xiii)Buga-Loboguerrero </t>
  </si>
  <si>
    <t>2. Gestionar el desarrollo adecuado de los contratos de concesión en ejecución, facilitando la construcción oportuna de infraestructura y el logro de los niveles de inversión propuestos en el PND.</t>
  </si>
  <si>
    <t>Informe UNO (1)  por cada proyecto vial.</t>
  </si>
  <si>
    <t>Informe mensual de las acciones por cada una de las  Concesiones Férreas (i) Red Férrea del Atlántico (ii) Red Férrea del Pacífico  y Contratos de Obra (Dorada -Chiruguana  y Bogotá-Belencito a cargo a la fecha del Grupo Interno de Trabajo de Asesoría Gestión Contractual 2.</t>
  </si>
  <si>
    <t>Informe UNO (1)  por Red Férrea del Pacífico y los dos Contratos de Obras y (2) por Red Férrea del Atlántico.</t>
  </si>
  <si>
    <t>Informe mensual por cada una de las siguientes Concesiones Aeroportuaria: (i) Cali (ii)Nororiente  (iii) Centro Norte (iv)Opain (v)Cartagena (vi) San Andrés  (vii) Codad, (viii) Barranquilla, y demás  formas de Asociación Público Privada que a la fecha se encuentran a cargo del Grupo Interno de Trabajo de Asesoría Gestión Contractual 2.</t>
  </si>
  <si>
    <t>Informe UNO (1)  por cada proyecto.</t>
  </si>
  <si>
    <t xml:space="preserve">Emisión de conceptos jurídicos en materias relacionadas con modificaciones a los Contratos, declaraciones de incumplimiento, declaracion y aplicación de cláusulas excepcionales, imposición de multas y sanciones por incumplimiento contractual,  asi como los demas temas relacionados con el desarrollo de los Contratos de Concesión y demás formas de Asociación Público Privada a cargo del Grupo Interno de Trabajo de Asesoría Gestión Contractual 2. </t>
  </si>
  <si>
    <t>Conceptos Emitidos</t>
  </si>
  <si>
    <t xml:space="preserve">Elaboración de las Resoluciones por las cuales se resuelve las solicitudes en los temas relacionados con los permisos férreos y carreteros y/o conceptos requiriendo información y/o aclaración y/o complementación de los mismos a cargo del Grupo Interno de Trabajo de Asesoría Gestión Contractual 2. </t>
  </si>
  <si>
    <t>Proyecto de Resolución/Concepto emitido</t>
  </si>
  <si>
    <t xml:space="preserve">Elaboración de las Actas de Aprobación de las Pólizas de los Permisos Otorgados así como de las actualizaciones a cargo del Grupo Interno de Trabajo de Asesoría Gestión Contractual 2. </t>
  </si>
  <si>
    <t>Conceptos emitidos</t>
  </si>
  <si>
    <t xml:space="preserve">Emisión de conceptos respecto de las garantías de los proyectos viales, férreos y aeroportuarios a cargo del Grupo Interno de Trabajo de Asesoría Gestión Contractual 2. </t>
  </si>
  <si>
    <t>Elaboración de conceptos jurídicos de acuerdo a las solicitudes planteadas por las demás dependencias (*)</t>
  </si>
  <si>
    <t>2. Gestionar el desarrollo adecuado de los contratos de concesión en ejecución, facilitando la construcción oportuna de la infraestructura y el logro de los niveles de inversión propuestos por el PND.</t>
  </si>
  <si>
    <t xml:space="preserve">2.3 Desarrollar e implementar herramientas, metodológicas y sistemas para el control y seguimiento integral y eficiente </t>
  </si>
  <si>
    <t>Concepto</t>
  </si>
  <si>
    <t>Análisis de viabilidad de las modificaciones contractuales y convenios</t>
  </si>
  <si>
    <t>1. Desarrollo de infraestructura de transporte generadora de competitividad y empleo mediante contratación de proyectos APP
2. Gestionar el desarrollo adecuado de los contratos de concesión en ejecución, facilitando la construcción oportuna de la infraestructura y el logro de los niveles de inversión propuestos por el PND.</t>
  </si>
  <si>
    <t>1.4 Ampliar las inversiones de contratos de concesión existentes  2.2 Terminar en tiempo y calidad las obras y planes de inversión programados logrando el cumplimiento de las metas del PND.</t>
  </si>
  <si>
    <t xml:space="preserve">Concepto de viabilidad </t>
  </si>
  <si>
    <t xml:space="preserve">Acompañamiento y soporte a la Vicepresidencia de Gestión Contractual en las sesión de Comité de Asuntos Contractuales en que se someta a consideración  la modificación del contrato </t>
  </si>
  <si>
    <t xml:space="preserve">Presentación al comité + Acta de asistencia </t>
  </si>
  <si>
    <t>Estructuración de las modificaciones contractuales viables y/o convenio</t>
  </si>
  <si>
    <t>Minuta Otrosí</t>
  </si>
  <si>
    <t>Asistencia a los planes de seguimiento (**)</t>
  </si>
  <si>
    <t>4. Fortalecer la gestión y toma de decisiones oportuna de la entidad basado en el trabajo de equipo que permita la consolidación de una agencia competitiva con solidez técnica y moral.</t>
  </si>
  <si>
    <t xml:space="preserve">4.2 Articular en todos los niveles de la organización la gestión de los equipos a la planeación estratégica
4.8 Implementar estrategias y herramientas de gestión del conocimiento para el fortalecimiento de la toma de decisiones
</t>
  </si>
  <si>
    <t>Actas de asistencia</t>
  </si>
  <si>
    <t xml:space="preserve">Generación de alternativas  jurídicas para la solución de problemáticas y controversias </t>
  </si>
  <si>
    <t xml:space="preserve">1.4 Ampliar las inversiones de contratos de concesión existentes 
2.3  Desarrollar e implementar herramientas, metodológicas y sistemas para el control y seguimiento integral y eficiente </t>
  </si>
  <si>
    <t>Concepto
Acta</t>
  </si>
  <si>
    <t xml:space="preserve">Proyección de las resoluciones por las cuales se  resuelven  las solicitudes  en los temas relacionados  con permisos  carreteros  y/o conceptos requiriendo información  y/o aclaración y/o complementación de los mismos  a  cargo del G.I de T. de asesoría Gestión Contractual 1. </t>
  </si>
  <si>
    <t>3. Generar confianza en ciudadanos, Estado, inversionistas y usuarios de la infraestructura</t>
  </si>
  <si>
    <t>3.5 Desarrollar procedimientos efectivos para gestionar oportunamente los tramites y permisos otorgados por la Agencia</t>
  </si>
  <si>
    <t xml:space="preserve">Desarrollar las unidades de medida previstas para el área (G. Jurídica) en el Plan Mejoramiento </t>
  </si>
  <si>
    <t>Unidad de medida del plan de mejoramiento</t>
  </si>
  <si>
    <t xml:space="preserve">Proyección de las actas de liquidación </t>
  </si>
  <si>
    <t>Minuta acta de liquidación</t>
  </si>
  <si>
    <t>Proyección y/o revisión de los requerimientos solicitados por los entes de control</t>
  </si>
  <si>
    <t>Requerimiento</t>
  </si>
  <si>
    <t>Elaboración de informes solicitados por las distintas gerencias</t>
  </si>
  <si>
    <t xml:space="preserve">Informe </t>
  </si>
  <si>
    <t xml:space="preserve">Revisión jurídica de comunicación de otras dependencias, entre ellos, Derechos de Petición </t>
  </si>
  <si>
    <t>Comunicación</t>
  </si>
  <si>
    <t xml:space="preserve">Estructuración de la actas de reversión </t>
  </si>
  <si>
    <t>Acta de reversión</t>
  </si>
  <si>
    <t xml:space="preserve">Talleres de actualización por parte de la Gerencia Asesoría legal para la revisión de los avances jurisprudenciales, normativos y doctrinales </t>
  </si>
  <si>
    <t>4.8 Implementar estrategias y herramientas de gestión del conocimiento para el fortalecimiento de la toma de decisiones</t>
  </si>
  <si>
    <t>Acta del Taller</t>
  </si>
  <si>
    <t>Elaboración del proyecto de Pliego de Cargos</t>
  </si>
  <si>
    <t>2. Gestionar el desarrollo adecuado de los contratos de concesión en ejecución, facilitando la construcción oportuna de la infraestructura y el logro de los niveles de inversión propuestos por el PND.
3. Generar confianza en ciudadanos, Estado, inversionistas y usuarios de la infraestructura
4. Fortalecer la gestión y toma de decisiones oportuna de la entidad basado en el trabajo de equipo que permita la consolidación de una agencia competitiva con solidez técnica y moral.</t>
  </si>
  <si>
    <t>2.3.Desarrollareimplementarherramientas,metodologíasysistemasparaelcontrolyseguimientointegralyeficientedelosproyectos.
2.5.Mantener la articulación de las interventorías a los fines esenciales de la Agencia Nacional de Infraestructura-ANI. (*en los casos que cuente con interventoría)
3.3. Mantener una comunicación, interacción y gestión efectiva con las demás entidades públicas.
4.2. Articular en todos los niveles de la organización la gestión de los equipos a la planeación estratégica.</t>
  </si>
  <si>
    <t>Minuta del pliego de Cargos</t>
  </si>
  <si>
    <t xml:space="preserve">Emisión de conceptos analizando las solicitudes de modificación a las condiciones de otorgamiento de contratos de concesión portuaria </t>
  </si>
  <si>
    <t xml:space="preserve">1.4.Ampliar las inversiones en contratos de concesión existentes.
2.5.Mantener la articulación de las interventorías a los fines esenciales de la Agencia Nacional de Infraestructura-ANI. (*en los casos que cuente con interventoría)
</t>
  </si>
  <si>
    <t>Emisión de Resoluciones que deciden las solicitudes de modificación a las condiciones de otorgamiento de contratos de concesión portuaria</t>
  </si>
  <si>
    <t>1. Desarrollo de infraestructura de transporte generadora de competitividad y empleo mediante contratación de proyectos APP
2. Gestionar el desarrollo adecuado de los contratos de concesión en ejecución, facilitando la construcción oportuna de la infraestructura y el logro de los niveles de inversión propuestos por el PND.
3. Generar confianza en ciudadanos, Estado, inversionistas y usuarios de la infraestructura
4. Fortalecer la gestión y toma de decisiones oportuna de la entidad basado en el trabajo de equipo que permita la consolidación de una agencia competitiva con solidez técnica y moral.</t>
  </si>
  <si>
    <t>1.4.Ampliar las inversiones en contratos de concesión existentes.
2.5.Mantener la articulación de las interventorías a los fines esenciales de la Agencia Nacional de Infraestructura-ANI. (*en los casos que cuente con interventoría)
3.3. Mantener una comunicación, interacción y gestión efectiva con las demás entidades públicas.
3.5. Desarrollar procedimientos efectivos para gestionar oportunamente los trámites y permisos otorgados por la Agencia
4.2. Articular en todos los niveles de la organización la gestión de los equipos a la planeación estratégica.</t>
  </si>
  <si>
    <t>Acompañamiento y soporte a la Vicepresidencia de Gestión Contractual en las sesión de Comité de Asuntos Contractuales en que se someta a consideración  la modificación de las condiciones de otorgamiento de contratos de concesión portuaria</t>
  </si>
  <si>
    <t>1. Desarrollo de infraestructura de transporte generadora de competitividad y empleo mediante contratación de proyectos APP
4. Fortalecer la gestión y toma de decisiones oportuna de la entidad basado en el trabajo de equipo que permita la consolidación de una agencia competitiva con solidez técnica y moral.</t>
  </si>
  <si>
    <t>1.4.Ampliar las inversiones en contratos de concesión existentes.
4.2. Articular en todos los niveles de la organización la gestión de los equipos a la planeación estratégica.</t>
  </si>
  <si>
    <t>Elaboración de minuta de Otrosí modificatorio de las condiciones de otorgamiento de contratos de concesión portuaria</t>
  </si>
  <si>
    <t>1. Desarrollo de infraestructura de transporte generadora de competitividad y empleo mediante contratación de proyectos APP  2. Gestionar el desarrollo adecuado de los contratos de concesión en ejecución, facilitando la construcción oportuna de la infraestructura y el logro de los niveles de inversión propuestos por el PND.
3. Generar confianza en ciudadanos, Estado, inversionistas y usuarios de la infraestructura</t>
  </si>
  <si>
    <t xml:space="preserve">1.4.Ampliar las inversiones en contratos de concesión existentes.   2.2 Terminar en tiempo y calidad las obras y planes de inversión programados logrando el cumplimiento de las metas del PND.
3.3. Mantener una comunicación, interacción y gestión efectiva con las demás entidades públicas.
3.5. Desarrollar procedimientos efectivos para gestionar oportunamente los trámites y permisos otorgados por la Agencia
</t>
  </si>
  <si>
    <t>Otrosí</t>
  </si>
  <si>
    <t>Elaboración y remisión a la Gerencia de Defensa Judicial del Pliego de Cargos para inciar actuación administrativa sancionatoria, contando para el efecto con: el informe de supervisión respectivo, la cuantificación de la multa o sanción aplicable por parte del área financiera, y los demás documentos exigidos para el efecto por dicha dependencia.</t>
  </si>
  <si>
    <t xml:space="preserve">Pliego de cargos </t>
  </si>
  <si>
    <t xml:space="preserve">Elaboración de oficios dirigidos a entidades cuyas funciones guardan relación con la actividad portuaria </t>
  </si>
  <si>
    <t>2. Gestionar el desarrollo adecuado de los contratos de concesión en ejecución, facilitando la construcción oportuna de la infraestructura y el logro de los niveles de inversión propuestos por el PND.
3. Generar confianza en ciudadanos, Estado, inversionistas y usuarios de la infraestructura</t>
  </si>
  <si>
    <t>2.3.Desarrollareimplementarherramientas,metodologíasysistemasparaelcontrolyseguimientointegralyeficientedelosproyectos.
3.3. Mantener una comunicación, interacción y gestión efectiva con las demás entidades públicas.</t>
  </si>
  <si>
    <t>Oficios</t>
  </si>
  <si>
    <t xml:space="preserve">Asistencia a reuniones con entidades cuyas funciones guardan relación con la actividad portuaria </t>
  </si>
  <si>
    <t>2.3.Desarrollareimplementarherramientas,metodologíasysistemasparaelcontrolyseguimientointegralyeficientedelosproyectos.
3.1. Fortalecer las estrategias y herramientas que garanticen transparencia y confiabilidad en todas las gestiones de la entidad.
3.3. Mantener una comunicación, interacción y gestión efectiva con las demás entidades públicas.</t>
  </si>
  <si>
    <t>Informe ejecutivo de reunión</t>
  </si>
  <si>
    <t xml:space="preserve">Asistencia a reuniones con otras dependencias de la entidad y con los Concesionarios </t>
  </si>
  <si>
    <t>1. Desarrollo de infraestructura de transporte generadora de competitividad y empleo mediante contratación de proyectos APP
2. Gestionar el desarrollo adecuado de los contratos de concesión en ejecución, facilitando la construcción oportuna de la infraestructura y el logro de los niveles de inversión propuestos por el PND.              3. Generar confianza en ciudadanos, Estado, inversionistas y usuarios de la infraestructura
4. Fortalecer la gestión y toma de decisiones oportuna de la entidad basado en el trabajo de equipo que permita la consolidación de una agencia competitiva con solidez técnica y moral.</t>
  </si>
  <si>
    <t>1.4.Ampliar las inversiones en contratos de concesión existentes.
2.3.Desarrollareimplementarherramientas,metodologíasysistemasparaelcontrolyseguimientointegralyeficientedelosproyectos.
2.4.Garantizar sinergia, aprendizaje y transición entre los proyectos existentes y los nuevos proyectos.
2.5.Mantener la articulación de las interventorías a los fines esenciales de la Agencia Nacional de Infraestructura-ANI. (*en los casos que cuente con interventoría)                            3.1. Fortalecer las estrategias y herramientas que garanticen transparencia y confiabilidad en todas las gestiones de la entidad.
4.2. Articular en todos los niveles de la organización la gestión de los equipos a la planeación estratégica.</t>
  </si>
  <si>
    <t xml:space="preserve">Acompañamiento a la supervisión de los contratos de concesión portuaria en las visitas a las instalaciones de los concesionarios </t>
  </si>
  <si>
    <t>1.4.Ampliar las inversiones en contratos de concesión existentes.
2.2. Terminar en tiempo y calidad las obras y planes de inversión programados, logrando el cumplimiento de las metas del PND.
2.3.Desarrollar e implementar herramientas, metodologías y sistemas para el control y seguimiento integral y eficiente de los proyectos.
2.5.Mantener la articulación de las interventorías a los fines esenciales de la Agencia Nacional de Infraestructura-ANI. (*en los casos que cuente con interventoría)</t>
  </si>
  <si>
    <t>Copia formato de legalización de comisión</t>
  </si>
  <si>
    <t>Elaboración de actas de reversión con ocasión de la terminación de los contratos de concesión portuaria, contando con los insumos requeridos para el efecto</t>
  </si>
  <si>
    <t>2.2. Terminar en tiempo y calidad las obras y planes de inversión programados, logrando el cumplimiento de las metas del PND.
2.4.Garantizar sinergia, aprendizaje y transición entre los proyectos existentes y los nuevos proyectos.
3.3. Mantener una comunicación, interacción y gestión efectiva con las demás entidades públicas.</t>
  </si>
  <si>
    <t>Elaboración de oficio de respuesta a Derechos de Petición de competencia de la Gerencia de Asesoría Legal 1</t>
  </si>
  <si>
    <t xml:space="preserve">3. Generar confianza en ciudadanos, Estado, inversionistas y usuarios de la infraestructura
</t>
  </si>
  <si>
    <t xml:space="preserve">Oficio de respuesta </t>
  </si>
  <si>
    <t>Elaboración de actos administrativos que resuelvan asuntos distintos a las solicitudes de modificación a las condiciones de otorgamiento de contratos de concesión portuaria</t>
  </si>
  <si>
    <t>1. Desarrollo de infraestructura de transporte generadora de competitividad y empleo mediante contratación de proyectos APP
2. Gestionar el desarrollo adecuado de los contratos de concesión en ejecución, facilitando la construcción oportuna de la infraestructura y el logro de los niveles de inversión propuestos por el PND.
3. Generar confianza en ciudadanos, Estado, inversionistas y usuarios de la infraestructura</t>
  </si>
  <si>
    <t>1.4.Ampliar las inversiones en contratos de concesión existentes.
2.2. Terminar en tiempo y calidad las obras y planes de inversión programados, logrando el cumplimiento de las metas del PND.
2.4.Garantizar sinergia, aprendizaje y transición entre los proyectos existentes y los nuevos proyectos.
2.5.Mantener la articulación de las interventorías a los fines esenciales de la Agencia Nacional de Infraestructura-ANI. (*en los casos que cuente con interventoría)
3.3. Mantener una comunicación, interacción y gestión efectiva con las demás entidades públicas.
3.5. Desarrollar procedimientos efectivos para gestionar oportunamente los trámites y permisos otorgados por la Agencia</t>
  </si>
  <si>
    <t>Participación en inciativas de modificación y/o reglamentación de la normatividad aplicable a la actividad portuaria</t>
  </si>
  <si>
    <t>3.3. Mantener una comunicación, interacción y gestión efectiva con las demás entidades públicas</t>
  </si>
  <si>
    <t>Informe ejecutivo de reunión y/o documento soporte de participación (correo, oficio, borrador de proyecto normativo)</t>
  </si>
  <si>
    <t>Elaboración de conceptos relacionados con el seguimiento y correcta ejecución de los contratos de concesión portuaria y demás permisos (garantías, plan de mejoramiento, etc.)</t>
  </si>
  <si>
    <t>2.2. Terminar en tiempo y calidad las obras y planes de inversión programados, logrando el cumplimiento de las metas del PND.
2.3.Desarrollar e implementar herramientas, metodologías y sistemas para el control y seguimiento integral y eficiente de los proyectos.
2.4.Garantizar sinergia, aprendizaje y transición entre los proyectos existentes y los nuevos proyectos.
2.5.Mantener la articulación de las interventorías a los fines esenciales de la Agencia Nacional de Infraestructura-ANI. (*en los casos que cuente con interventoría)
3.3. Mantener una comunicación, interacción y gestión efectiva con las demás entidades públicas.</t>
  </si>
  <si>
    <t>Ejercer la representación de los intereses de la Entidad dentro de los trámites administrativos ambientales que se adelanten ante la ANLA en el marco de los proyectos 4G.</t>
  </si>
  <si>
    <t>Adelantar el trámite sancionatorio contractual contemplado en el Art. 86 de la Ley 1474 de 2012, con observancia del debido proceso y los preceptos legales aplicables, a que haya lugar en relación con las concesiones respecto de las cuales el supervisor y la interventoría informe y soporte los retrasos en la ejecución o cualquier otro tipo de incumplimiento y solicite el adelantamiento del respectivo proceso impositivo de multas- al GIT de Defensa Judicial</t>
  </si>
  <si>
    <t>Defender de manera oportuna los intereses de la Entidad dentro de los tribunales de Arbitramento en los que la Agencia sea convocante o convocada</t>
  </si>
  <si>
    <t>Ejercer la representación de la Agencia dentro de los procesos judiciales y extrajudiciales  en los que la Entidad sea parte activa o pasiva, convocante o convocada</t>
  </si>
  <si>
    <t>Reunir mínimo dos (2) vez al mes al Comité de Conciliación.- Grupo Interno de Trabajo de Defensa Judicial.</t>
  </si>
  <si>
    <t>Ejercer la representación de la Agencia dentro de los procesos de expropiación que conforme a las disposiciones contractuales le corresponda adelantar.</t>
  </si>
  <si>
    <t>Realizar reportes trimestrales en relación con los procesos judiciales y trámites prejudiciales a nivel nacional en los cuales la Agencia Nacional de Infraestructura funja como demandante, demandada o tercero vinculado y/o convocado - Grupo Interno de Trabajo de Defensa Judicial.</t>
  </si>
  <si>
    <t>Ejercer la representación de la Agencia dentro de los procesos y acciones de carácter penal y policivo que se requieran para la defensa del interés público.</t>
  </si>
  <si>
    <t>Trámites administrativos ambientales</t>
  </si>
  <si>
    <t>Trámites sancionatorios contractuales</t>
  </si>
  <si>
    <t>Tribunales de arbitramento</t>
  </si>
  <si>
    <t>Procesos judiciales y extrajudiciales</t>
  </si>
  <si>
    <t>Sesiones de comité</t>
  </si>
  <si>
    <t>Procesos de expropiación</t>
  </si>
  <si>
    <t>Reportes trimestrales</t>
  </si>
  <si>
    <t>Acciones penales y policivas</t>
  </si>
  <si>
    <t>Monitoreo de Medios</t>
  </si>
  <si>
    <t>Realización de eventos de inaguraciones, actas de inicio y primeras piedras</t>
  </si>
  <si>
    <t>Asistencia al congreso anual CCI</t>
  </si>
  <si>
    <t>Generar confianza en usuarios de la infraestructura, periodistas, inversioniostas y ciudadanos en general</t>
  </si>
  <si>
    <t>Desarrollar herramientas para la divulgación oportuna de información confiable y relevante</t>
  </si>
  <si>
    <t>Desarrollar una estrategia de comunicaciones y tácticas de comunicación</t>
  </si>
  <si>
    <t>Documentos de estrategia de comunicaciones</t>
  </si>
  <si>
    <t>Adelantar acciones para generar reconocimiento, favorabilidad y seguimiento por formadores de opinión.</t>
  </si>
  <si>
    <t>Desarrollar herramientas para divulgación oportuna de información confiable y relevante.</t>
  </si>
  <si>
    <t>Correos electrónicos</t>
  </si>
  <si>
    <t>Evento</t>
  </si>
  <si>
    <t>Priorizar la distribución de los recursos asignados en el rubro de servicio de la deuda, teniendo en cuenta la restricción presupuestal actual, con base en las necesidades reportadas por la Vicepresidencia  de Gestión Contractual y  la Vicepresidencia Ejecutiva.</t>
  </si>
  <si>
    <t xml:space="preserve">
Seguimiento a los procesos de solicitud de plan de aportes tramitados durante la vigencia 2014, para lograr su aprobación.</t>
  </si>
  <si>
    <t>Acompañamiento en la estructuración de las Interventorías a contratos de concesión portuarios, aeroportuarios y carreteros.</t>
  </si>
  <si>
    <t>Revisión y unificación de las metodologías de valoración de obligaciones contingentes para proyectos de infraestructura desarrollados a través de esquema de Asociaciones Público Privadas - APP.</t>
  </si>
  <si>
    <t>Presentación de los lineamientos que permitan estandarizar los criterios para la valoración de sobrecostos prediales y ambientales en los concesiones en ejecución.</t>
  </si>
  <si>
    <t>Presentación de los lineamientos de políticas en riesgos para iniciativas privadas.</t>
  </si>
  <si>
    <t>Actividades para fomentar la cultura de administración de los riesgos institucionales y anticorrupción</t>
  </si>
  <si>
    <t>Acompañamiento y capacitación a las áreas y procesos en la inclusión y manejo del esquema de los mapas de riesgo institucional y anticorrupción, en el modulo de riesgos del Aplicativo de Seguimiento y Control del Sistema Integrado de Gestión</t>
  </si>
  <si>
    <t>Implementación del espacio virtual institucional que contenga los lineamientos, mapas de procesos, formatos y herramientas para la efectiva administración del riesgo en la ANI.</t>
  </si>
  <si>
    <t>Revisión y documentación de la metodologías existentes para la valoración de riesgos por desastres en infraestructura (enfocada hacia infraestructura carretera)</t>
  </si>
  <si>
    <t>Terminar en tiempo y calidad  las obras y planes de inversión programados, logrando el cumplimiento de las  metas del PND.</t>
  </si>
  <si>
    <t>Desarrollo de infraestructura de transporte generadora de competitividad y empleo mediante contratación de proyectos APP (Asociaciones Publico Privadas) en todos lo modos por $50 billones</t>
  </si>
  <si>
    <t>Finalizar la Estructuración y adjudicar los proyectos restantes del programa 4G de INICIATIVA PUBLICA en el 2015.</t>
  </si>
  <si>
    <t>Generar confianza en ciudadanos, estado, inversionistas, y usuarios de la infraestructura.</t>
  </si>
  <si>
    <t xml:space="preserve">Gestionar el desarrollo adecuado de los contratos de concesión en ejecución, facilitando la construcción oportuna de la infraestructura y el logro de los niveles de inversión propuestos en el PND
</t>
  </si>
  <si>
    <t>Actividades</t>
  </si>
  <si>
    <t>Solicitudes</t>
  </si>
  <si>
    <t>Seguimientos</t>
  </si>
  <si>
    <t>Interventoría</t>
  </si>
  <si>
    <t>Acompañamientos</t>
  </si>
  <si>
    <t xml:space="preserve">Documentos </t>
  </si>
  <si>
    <t xml:space="preserve">4. Fortalecer la gestión y toma de decisiones oportuna de la Entidad, basados en el trabajo en equipo que permita la consolidación de una Agencia competitiva con solidez técnica y moral </t>
  </si>
  <si>
    <t xml:space="preserve">4.4 Contar con un sistema de información en línea que apoye la gestión oportuna, la trazabilidad y toma de decisiones debidamente soportadas.
</t>
  </si>
  <si>
    <t>3.  Generar confianza en ciudadanos, estado, inversionistas, y usuarios de la infraestructura.</t>
  </si>
  <si>
    <t>contrato</t>
  </si>
  <si>
    <t>Reuniones Comité Interinstitucional (ANLA, MT, MADS, Mininterior, INCODER, etc.</t>
  </si>
  <si>
    <t xml:space="preserve"> Gestionar la construcción oportuna de infraestructura de los contratos existentes que genere competitividad y empleo</t>
  </si>
  <si>
    <t xml:space="preserve"> Verificar el cabal cumplimiento de los proyectos APPS o de los contratos existentes y de sus interventorías y/o supervisiones para garantizar el éxito de los mismos</t>
  </si>
  <si>
    <t>Cuadro de Seguimiento</t>
  </si>
  <si>
    <t xml:space="preserve">Apoyo a la VPRE en los temas de Gestión Ambiental de los proyectos en concesión </t>
  </si>
  <si>
    <t>Apoyo a la VPRE en la Gestión Social de proyectos en concesión</t>
  </si>
  <si>
    <t>Capacitación a la Gerencia Socio - Ambiental en el tema de Liderazgo y Resolución de Conflictos</t>
  </si>
  <si>
    <t>Jornada</t>
  </si>
  <si>
    <t>Generación de Politicas en la Gestión Social para la construcción de variantes en proyectos de concesión y APP</t>
  </si>
  <si>
    <t>Documento</t>
  </si>
  <si>
    <t>Seguimiento al cumplimiento del Convenio MININTERIOR - Consultas previas</t>
  </si>
  <si>
    <t>2. Gestionar la construcción oportuna de infraestructura de los contratos existentes que genere competitividad y empleo</t>
  </si>
  <si>
    <t>Verificar el cabal cumplimiento de los proyectos APPS o de los contratos existentes y de sus interventorías y/o supervisiones para garantizar el éxito de los mismos</t>
  </si>
  <si>
    <t xml:space="preserve">Informes </t>
  </si>
  <si>
    <t xml:space="preserve"> Diseñar PIC de acuerdo con necesidades de la entidad</t>
  </si>
  <si>
    <t>PIC diseñado</t>
  </si>
  <si>
    <t>Continuar apoyo programas del SENA, Ministerio de Trabajo  y Presidencia</t>
  </si>
  <si>
    <t>Plan</t>
  </si>
  <si>
    <t>Optimización Procesos de Selección</t>
  </si>
  <si>
    <t>Proceso</t>
  </si>
  <si>
    <t>Mantener nivel programas de Bienestar</t>
  </si>
  <si>
    <t>4.3. Promover y generar un clima organizacional motivado y armónico.</t>
  </si>
  <si>
    <t>Programa</t>
  </si>
  <si>
    <t>PRESIDENCIA DE LA AGENCIA</t>
  </si>
  <si>
    <t>Realizar reuniones con inversionistas nacionales e internacionales</t>
  </si>
  <si>
    <t>Atención de peticiones del congreso</t>
  </si>
  <si>
    <t>Cuestionario</t>
  </si>
  <si>
    <t>Asistir al congreso a citaciones</t>
  </si>
  <si>
    <t>Citación</t>
  </si>
  <si>
    <t>Km\Calzada Sencilla</t>
  </si>
  <si>
    <t>Construcción Segunda Calzada</t>
  </si>
  <si>
    <t>Km\ CS</t>
  </si>
  <si>
    <t>Asesorar en materia técnica integral en las actividades de los procesos de estructuración, análisis y revisión de los proyectos de APP de Iniciativa privada, en el marco de la Cuarta Generación de Concesiones Viales</t>
  </si>
  <si>
    <t>Asesorar en materia Economica - Financiera  integral en las actividades de los procesos de estructuración, análisis y revisión de los proyectos de APP de Iniciativa privada, en el marco de la Cuarta Generación de Concesiones Viales</t>
  </si>
  <si>
    <t>Consultoria integral para la Estructuracion del Aeropuerto el Dorado II.</t>
  </si>
  <si>
    <t>Asesoria tecnica para Estructuración de Nuevos Proyectos en los modos Carreteros, ferreos, Portuarios.</t>
  </si>
  <si>
    <t>Asesoria economica - Financiera para nuevos proyectos en los modos Carreteros, ferreos, Portuarios.</t>
  </si>
  <si>
    <t xml:space="preserve"> Evaluación de las Iniciativas Privadas bajo Esquema APPs Ley 1508 para los  modos Carretero, ferreos y Aeroportuario.</t>
  </si>
  <si>
    <t>Consultoria financiera especializada o banca de inversión que lleve a cabo el caso de negocio de un proyecto minero y de infraestructura</t>
  </si>
  <si>
    <t>Finalizar la Estructuración y Adjudicar los proyectos restantes del programa 4G de Iniciativa publica en el 2015.</t>
  </si>
  <si>
    <t>Informes presentados</t>
  </si>
  <si>
    <t>contrato suscrito</t>
  </si>
  <si>
    <t>1</t>
  </si>
  <si>
    <t>2</t>
  </si>
  <si>
    <t>Estructuración Tecncia y financiera de 7 proyectos de tercera ola Cuarta Generacion de Concesiones: Popayan Pasto, Bogota Bucaramanga, Bucaramanga pamplona, Duitama - Pamplona - cucuta, Norte del Santander, Transveersal Cusiana - carare - Boyaca, manizales - Honda villeta.</t>
  </si>
  <si>
    <t>Proyectos Estructurados</t>
  </si>
  <si>
    <t>7</t>
  </si>
  <si>
    <t>Estructuracion, evaluacion tecnica y financiera  de 10 proyectos de segunda ola: Neiva Girardot, Santana Mocoa, Rumichaca Pasto, Popyan - santander de Quilichao, Villavicencia Yopal, Transversal de Sisga, Puerta del Hierro Cruz del Viso, BBY, Mar 1 y Mar 2.</t>
  </si>
  <si>
    <t>Resoluciones.</t>
  </si>
  <si>
    <t>10</t>
  </si>
  <si>
    <t>Analizar , verificar y evaluar como minimo 6 proyectos de Iniciativa privada del programa 4G: GICA, Malla Vial del Meta, Antioquia Bolivar, Chalajara - Villavicencio, Cambao - Manizales, Cesar Guajira)</t>
  </si>
  <si>
    <t>Analizar, verificar y evaluar como minimo 3 proyectos Iniciativas privadas para el modo ferreo: Proyecto Corredor Ferreo Bogota - Facatativa, Dorada - Chiriguana, Bogota Belencito.</t>
  </si>
  <si>
    <t>Evaluacion  tecnica - financiera de las Solicitudes Portuarias  por lo menos de 12 proyectos para fijación de Condiciones y/o Otorgamiento: Cayao, Antillana, Buscaja, Soc el Golfo, Sungmin, Oinsas, Gas Licuado del Caribe, CCX, Petrodecol, Retramar, Puerto Antioquia.</t>
  </si>
  <si>
    <t>Asesoria  para contribuir en el desarrollo de la gestion de promoción y Socialización de los proyectos en el marco de la  Cuarta Generacion de Concesiones.</t>
  </si>
  <si>
    <t xml:space="preserve">asesorar  en el proceso requerido para la instalación de nuevas casetas de peajes o aumento de las tarifas en los peajes existentes en los corredores que hacen parte de los proyectos de cuarta generación de concesiones </t>
  </si>
  <si>
    <t>Peajes Socializados</t>
  </si>
  <si>
    <t>1. Desarrollo de infraestructura de transporte generadora de competitividad y empleo mediante contratación de proyectos APP (Asociaciones Publico Privadas) en todos lo modos por $50 billones</t>
  </si>
  <si>
    <t>1.1. Finalizar la Estructuración y adjudicar los proyectos restantes del programa 4G de INICIATIVA PUBLICA en el 2015.</t>
  </si>
  <si>
    <t>1.2. Adjudicar como mínimo 15 proyectos del programa de 4G de INICIATIVA PRIVADA al 2018.</t>
  </si>
  <si>
    <t>1.3. Adjudicar proyectos APP de iniciativa privada que permitan la reactivación efectiva del sistema férreo en Colombia.</t>
  </si>
  <si>
    <t>1.4. Ampliar las inversiones en contratos de concesión existentes.</t>
  </si>
  <si>
    <t>3.4. Desarrollar herramientas para divulgación oportuna de información confiable y relevante.</t>
  </si>
  <si>
    <t>3.3. Desarrollar estrategias y procesos efectivos de interacción y gestión de trámites con otras entidades públicas.</t>
  </si>
  <si>
    <t>3.1 Institucionalizar estrategias y procesos que garanticen transparencia en todo nivel de la entidad</t>
  </si>
  <si>
    <t>3.3 Mantener una comunicación, interacción y gestión efectiva con las demás entidades públicas.</t>
  </si>
  <si>
    <t>3,2 Implementar mecanismos periódicos y participativos de rendición de cuentas.</t>
  </si>
  <si>
    <t>3.2. Implementar mecanismos periódicos y participativos de rendición de cuentas.</t>
  </si>
  <si>
    <t>Seguimiento y apoyo para la generación de la información estadistica DANE</t>
  </si>
  <si>
    <t>Eventos de Rendición de Cuentas a la Ciudadanía</t>
  </si>
  <si>
    <t>Actualización y seguimiento a la información de tráfico</t>
  </si>
  <si>
    <t>Apoyo al desarrollo de las mesas de trabajo del sector en relación con los insumos y servicios para implementación de los proyectos 4G</t>
  </si>
  <si>
    <t>Elaborar estudio sectorial del impacto fiscal del  concesiones 4G</t>
  </si>
  <si>
    <t>Elaborar estudio para la regularización de las deudas.</t>
  </si>
  <si>
    <t>Realizar seguimiento a la información oportuna y de calidad de los proyectos.</t>
  </si>
  <si>
    <t>Seguimiento Plan de Mejoramiento Institucional</t>
  </si>
  <si>
    <t>Elaboración Anteproyecto de presupuesto 2015</t>
  </si>
  <si>
    <t>Tramites Presupuestales - Proyectos Nuevos</t>
  </si>
  <si>
    <t>Tramites Presupuestales - Proyectos existentes y Administrativo</t>
  </si>
  <si>
    <t>Elaboracióbn Documentos CONPES</t>
  </si>
  <si>
    <t>Actualización información básica y seguimientode proyectos (fichas  Presidencia, Presentaciones resumen</t>
  </si>
  <si>
    <t>Seguimiento al Plan de Acción Anual</t>
  </si>
  <si>
    <t>Informe de seguimiento Plan de Acción</t>
  </si>
  <si>
    <t>Informe avance metas SISMEG</t>
  </si>
  <si>
    <t>Actualización de Proyectos en el SUIFP</t>
  </si>
  <si>
    <t>Seguimiento a proyectos en SPI</t>
  </si>
  <si>
    <t>Informes de coyuntura y metas (ANI CÓMO VAMOS)</t>
  </si>
  <si>
    <t>Tramite</t>
  </si>
  <si>
    <t>Reunión</t>
  </si>
  <si>
    <t>Cargue Información</t>
  </si>
  <si>
    <t>4.Fortalecer la gestión y toma de decisiones oportuna de la Entidad basado en el trabajo en equipo que permita la consolidación de una Agencia competitiva con solidez técnica y moral</t>
  </si>
  <si>
    <t>4.6.Implementar el Sistema Integrado de Gestión que optimice los procesos basados en el mejoramiento continuo.</t>
  </si>
  <si>
    <t>4.8.Implementar estrategias y herramientas de gestión del conocimiento para el fortalecer la toma de decisiones.</t>
  </si>
  <si>
    <t>4.5. Implementar un sistema de seguimiento y evaluación de metas de gestión para la entidad, sus áreas y sus funcionarios</t>
  </si>
  <si>
    <t>Desarrollo de casos de estudio</t>
  </si>
  <si>
    <t>Desarrollo de talleres con los casos de estudio</t>
  </si>
  <si>
    <t>Desarrollar contenidos temáticos on-line</t>
  </si>
  <si>
    <t>Desarrollar Metodología y herramientas  de Mejoramiento Continuo</t>
  </si>
  <si>
    <t>Desarrollar estructura Balanced ScoreCard</t>
  </si>
  <si>
    <t>Socialización  Balanced ScoreCard</t>
  </si>
  <si>
    <t>Adquirir el material didactico y de apoyo para sensibilización SIG.</t>
  </si>
  <si>
    <t xml:space="preserve">Terminar parametrización del  Software de Gestión de Calidad </t>
  </si>
  <si>
    <t xml:space="preserve">Socialización del Software de Gestión de Calidad </t>
  </si>
  <si>
    <t>Eventos para fortalecer Gestión del Conocimiento</t>
  </si>
  <si>
    <t xml:space="preserve">Hacer el seguimiento de la Planeación Estrategica de la Entidad </t>
  </si>
  <si>
    <t>Automatizar de procedimientos de recursos humanos.</t>
  </si>
  <si>
    <t>Documentar acuerdos de  niveles de servicio.</t>
  </si>
  <si>
    <t>Documentar la totalidad de los documentos establecidos en el decreto 4165.</t>
  </si>
  <si>
    <t>Realizar Auditorias del SIG</t>
  </si>
  <si>
    <t>Desarrollar la metodologia para elaboración de casos de estudio</t>
  </si>
  <si>
    <t>Taller</t>
  </si>
  <si>
    <t>Tema</t>
  </si>
  <si>
    <t>Cuadro de Mando</t>
  </si>
  <si>
    <t>Kit</t>
  </si>
  <si>
    <t>Software parametrizado</t>
  </si>
  <si>
    <t>Sesión</t>
  </si>
  <si>
    <t>Procedimientos automatizados</t>
  </si>
  <si>
    <t>Acuerdos documentados</t>
  </si>
  <si>
    <t>Documentos establecidos</t>
  </si>
  <si>
    <t>Puentes Vehiculares</t>
  </si>
  <si>
    <t>Puentes Peatonales</t>
  </si>
  <si>
    <t>Mantenimiento Rutinario</t>
  </si>
  <si>
    <t>Implementación Planes de Reasentamiento</t>
  </si>
  <si>
    <t>Intervención Puntos Críticos</t>
  </si>
  <si>
    <t>Punto</t>
  </si>
  <si>
    <t>Mejoramiento de la vía</t>
  </si>
  <si>
    <t>Proyectos 4G estructurados</t>
  </si>
  <si>
    <t>asesorar  en el proceso requerido para la instalación de nuevas casetas de peajes</t>
  </si>
  <si>
    <t>Peajes socializados</t>
  </si>
  <si>
    <t xml:space="preserve">Evaluacion  tecnica - financiera de las Solicitudes Portuarias </t>
  </si>
  <si>
    <t>Actualización Manual de Tesoreria</t>
  </si>
  <si>
    <t>Elaboración Documentos CONPES</t>
  </si>
  <si>
    <t>Seguimiento</t>
  </si>
  <si>
    <t>Informe ejecutivo</t>
  </si>
  <si>
    <t>Implementar la estrategia de comunicaciones para los temas portuarios, ferroviarios y aeroportuarios y de nuevos proyectos de APP</t>
  </si>
  <si>
    <t>Premio Nacional de Interventorias – Capítulo de Concesiones. Segunda Versión. 2015</t>
  </si>
  <si>
    <t xml:space="preserve"> Implementación de un Sistema de Información para el control y banco de datos de las interventorías-MED</t>
  </si>
  <si>
    <t xml:space="preserve"> Realizar 33 visitas de auditoría especial que incluyen seguimiento al cumplimiento del plan de mejoramiento, para el 2015.</t>
  </si>
  <si>
    <t>Ajustar 3 documentos para la aplicación de la Matriz de evaluación de desempeño (MED)</t>
  </si>
  <si>
    <t>Desarrollo de la formulación y estructuración del Premio Nacional de Concesiones,  con énfasis en gestión de proyectos, gestión organizacional y  responsabilidad social y empresarial</t>
  </si>
  <si>
    <t>Realizar 1 informe al año del  seguimiento a la eficaz respuesta a las solicitudes realizadas por los entes de control.</t>
  </si>
  <si>
    <t xml:space="preserve"> Realizar  informe al año de la auditoría regular y los que solicite la CGR de las Auditorías especiales.</t>
  </si>
  <si>
    <t>Realizar 58 auditorías independientes.</t>
  </si>
  <si>
    <t xml:space="preserve">Emitir  33 boletines fomentando la cultura de autocontrol al interior de la ANI. </t>
  </si>
  <si>
    <t>Realizar  2 capacitaciones para fortalecer la cultura de AUTOCONTROL al interior de la ANI.</t>
  </si>
  <si>
    <t>Premio otorgado</t>
  </si>
  <si>
    <t>VICEPRESIDENCIA DE ESTRUCTURACIÓN</t>
  </si>
  <si>
    <t xml:space="preserve">Analizar, verificar y evaluar como minimo 6 proyectos de Iniciativa privada </t>
  </si>
  <si>
    <t>VICEPRESIDENCIA DE ESTRUCTURACION</t>
  </si>
  <si>
    <t>Apoyar el diseño y seguimiento de los planes sectoriales  y articularlos con los planes de la  Agencia</t>
  </si>
  <si>
    <t>Rehabilitación</t>
  </si>
  <si>
    <t>Km Rehabilitado</t>
  </si>
  <si>
    <t>Construcción intersección portachuelo</t>
  </si>
  <si>
    <t>Construccion doble calzada</t>
  </si>
  <si>
    <t>Km - DC</t>
  </si>
  <si>
    <t>Construcción Cicloruta</t>
  </si>
  <si>
    <t>Construcción Puente</t>
  </si>
  <si>
    <t>Construcción intersección</t>
  </si>
  <si>
    <t>Intersección</t>
  </si>
  <si>
    <t>Km -Rehabilitados</t>
  </si>
  <si>
    <t>Km - Mejorados</t>
  </si>
  <si>
    <t>Rehabilitación Via Existente</t>
  </si>
  <si>
    <t>18_Conexión Pacífico 1</t>
  </si>
  <si>
    <t xml:space="preserve">Plan adquisición predial </t>
  </si>
  <si>
    <t>2.1 Gestionar adecuadamente la etapa de preconstrucción de los proyectos para su terminación oportuna y el uso eficiente de recursos</t>
  </si>
  <si>
    <t>Estudios de trazado y diseño Geométrico</t>
  </si>
  <si>
    <t xml:space="preserve">Plan de obras </t>
  </si>
  <si>
    <t xml:space="preserve">Estudios de detalle de las unidades funcionales </t>
  </si>
  <si>
    <t>19_Conexión Pacífico 2</t>
  </si>
  <si>
    <t>17_Zipaquirá-Palenque-N</t>
  </si>
  <si>
    <t>Mantenimiento y operación via existente</t>
  </si>
  <si>
    <t>Km-mes</t>
  </si>
  <si>
    <t>Kilómetros de Calzada Sencilla</t>
  </si>
  <si>
    <t>Informe de seguimiento</t>
  </si>
  <si>
    <t>20_Conexión Pacífico 3</t>
  </si>
  <si>
    <t>21_Cartagena-Barranquilla-Circunv. Prosperidad</t>
  </si>
  <si>
    <t>22_Girardot_Puerto Salgar_Honda</t>
  </si>
  <si>
    <t>23_Perimetral del Oriente de Cundinamarca</t>
  </si>
  <si>
    <t>24_Conexión Norte</t>
  </si>
  <si>
    <t>25_Rio Magdalena 2</t>
  </si>
  <si>
    <t>26_Malla Vial del Valle del Cauca y Cauca</t>
  </si>
  <si>
    <t>27_Briceño Tunja Sogamoso</t>
  </si>
  <si>
    <t>28_Bosa Granada Girardot</t>
  </si>
  <si>
    <t>29_Zona Metropolitana de Bucaramanga</t>
  </si>
  <si>
    <t>30_Rumichaca Pasto Chachagûí</t>
  </si>
  <si>
    <t>31_Córdoba Sucre</t>
  </si>
  <si>
    <t>32_Ruta Caribe</t>
  </si>
  <si>
    <t>33_Ruta del Sol 1</t>
  </si>
  <si>
    <t>34_Ruta del Sol 3</t>
  </si>
  <si>
    <t>Comité de seguimiento</t>
  </si>
  <si>
    <t xml:space="preserve">Acta  </t>
  </si>
  <si>
    <t>Rehabilitación Tramo 1</t>
  </si>
  <si>
    <t>Rehabilitación Tramo 2</t>
  </si>
  <si>
    <t xml:space="preserve">Km\Calzada Sencilla para doble calzada </t>
  </si>
  <si>
    <t>Kilometros calzada sencilla  que aportan a Doble Calzada</t>
  </si>
  <si>
    <t>No se incluye paso urbano por la Vega no tiene licencia</t>
  </si>
  <si>
    <t>Km\ SC</t>
  </si>
  <si>
    <t>Construcción de la Segunda Calzada en el Tramo Montería y el sitio denominado El Quince</t>
  </si>
  <si>
    <t>Túnel Anillo Vial de Crespo Incluye Accesos</t>
  </si>
  <si>
    <t>Puente Vehicular Anillo Vial de Crespo</t>
  </si>
  <si>
    <t>Ml</t>
  </si>
  <si>
    <t>Construcción Doble Calzada</t>
  </si>
  <si>
    <t>Terminación Tramo PR 87+900 al PR 87+600</t>
  </si>
  <si>
    <t>Construcción Glorieta calle 52 en Dosquebradas</t>
  </si>
  <si>
    <t>Construcción Intersección Circasia 1 1/2</t>
  </si>
  <si>
    <t>Puente peatonal Bosques de la Acuarela</t>
  </si>
  <si>
    <t>Rehabilitación Calarcá-La Española</t>
  </si>
  <si>
    <t>Unidad</t>
  </si>
  <si>
    <t xml:space="preserve">
Gestión solicitud de Reprogramación  planes de aportes  programa 4G  (mesas de trabajo)</t>
  </si>
  <si>
    <t>Hacer Seguimiento a los procesos de solicitud de plan de aportes tramitados durante la vigencia 2014, para lograr su aprobación.</t>
  </si>
  <si>
    <t>Gestionar los recursos para el pago de contingencias</t>
  </si>
  <si>
    <t>Memorandos</t>
  </si>
  <si>
    <t>Adaptación y socialización sobre la  metodología para el manejo en el Fondo de Contingencias Contractuales de las Entidades Estatales del Ministerio de Hacienda, de recursos por concepto de posibles sentencias y conciliaciones.</t>
  </si>
  <si>
    <t xml:space="preserve">Gestionar con el MHCP  la solicitud de los ajustes de los planes de aportes al Fondo de Contingencias Contractuales de las Entidades Estatales, resultado de los seguimientos de riesgos de los contratos en ejecución </t>
  </si>
</sst>
</file>

<file path=xl/styles.xml><?xml version="1.0" encoding="utf-8"?>
<styleSheet xmlns="http://schemas.openxmlformats.org/spreadsheetml/2006/main">
  <numFmts count="6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 #,##0_);_(&quot;$&quot;\ * \(#,##0\);_(&quot;$&quot;\ * &quot;-&quot;??_);_(@_)"/>
    <numFmt numFmtId="181" formatCode="_(* #,##0_);_(* \(#,##0\);_(* &quot;-&quot;??_);_(@_)"/>
    <numFmt numFmtId="182" formatCode="_ * #,##0.00_ ;_ * \-#,##0.00_ ;_ * &quot;-&quot;??_ ;_ @_ "/>
    <numFmt numFmtId="183" formatCode="_ * #,##0_ ;_ * \-#,##0_ ;_ * &quot;-&quot;??_ ;_ @_ "/>
    <numFmt numFmtId="184" formatCode="#,##0.0"/>
    <numFmt numFmtId="185" formatCode="0.0000000"/>
    <numFmt numFmtId="186" formatCode="0.000000"/>
    <numFmt numFmtId="187" formatCode="0.00000"/>
    <numFmt numFmtId="188" formatCode="0.0000"/>
    <numFmt numFmtId="189" formatCode="0.000"/>
    <numFmt numFmtId="190" formatCode="0.0"/>
    <numFmt numFmtId="191" formatCode="0.00000000"/>
    <numFmt numFmtId="192" formatCode="0.0000000000"/>
    <numFmt numFmtId="193" formatCode="0.000000000"/>
    <numFmt numFmtId="194" formatCode="0.0%"/>
    <numFmt numFmtId="195" formatCode="_(&quot;$&quot;\ * #,##0.0_);_(&quot;$&quot;\ * \(#,##0.0\);_(&quot;$&quot;\ * &quot;-&quot;??_);_(@_)"/>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_ * #,##0_ ;_ * \(#,##0\)_ ;_ * &quot;-&quot;??_ ;_ @_ "/>
    <numFmt numFmtId="201" formatCode="_ [$€-2]\ * #,##0.00_ ;_ [$€-2]\ * \-#,##0.00_ ;_ [$€-2]\ * &quot;-&quot;??_ "/>
    <numFmt numFmtId="202" formatCode="#,##0_ ;[Red]\-#,##0\ "/>
    <numFmt numFmtId="203" formatCode="\$#,##0.00\ ;\(\$#,##0.00\)"/>
    <numFmt numFmtId="204" formatCode="#,##0.0_);\(#,##0.0\)"/>
    <numFmt numFmtId="205" formatCode="#,##0_);\(#,##0\);&quot;-&quot;"/>
    <numFmt numFmtId="206" formatCode="#,##0.00_);\(#,##0.00\);&quot;-&quot;"/>
    <numFmt numFmtId="207" formatCode="#,##0.0_);\(#,##0.0\);&quot;-&quot;"/>
    <numFmt numFmtId="208" formatCode="[$-1240A]&quot;$&quot;\ #,##0.00;\(&quot;$&quot;\ #,##0.00\)"/>
    <numFmt numFmtId="209" formatCode="dd/mm/yyyy;@"/>
    <numFmt numFmtId="210" formatCode="d/mm/yyyy;@"/>
    <numFmt numFmtId="211" formatCode="_(&quot;C$&quot;* #,##0.00_);_(&quot;C$&quot;* \(#,##0.00\);_(&quot;C$&quot;* &quot;-&quot;??_);_(@_)"/>
    <numFmt numFmtId="212" formatCode="[$$-240A]\ #,##0;[Red][$$-240A]\ #,##0"/>
    <numFmt numFmtId="213" formatCode="&quot;$&quot;#,##0;[Red]&quot;$&quot;#,##0"/>
    <numFmt numFmtId="214" formatCode="_-[$$-80A]* #,##0_-;\-[$$-80A]* #,##0_-;_-[$$-80A]* &quot;-&quot;??_-;_-@_-"/>
    <numFmt numFmtId="215" formatCode="#,##0.000_);\(#,##0.000\);&quot;-&quot;"/>
    <numFmt numFmtId="216" formatCode="#,##0.0000_);\(#,##0.0000\);&quot;-&quot;"/>
  </numFmts>
  <fonts count="81">
    <font>
      <sz val="11"/>
      <color theme="1"/>
      <name val="Calibri"/>
      <family val="2"/>
    </font>
    <font>
      <sz val="11"/>
      <color indexed="8"/>
      <name val="Calibri"/>
      <family val="2"/>
    </font>
    <font>
      <sz val="10"/>
      <name val="Arial"/>
      <family val="2"/>
    </font>
    <font>
      <sz val="12"/>
      <name val="Arial"/>
      <family val="2"/>
    </font>
    <font>
      <sz val="10"/>
      <color indexed="24"/>
      <name val="MS Sans Serif"/>
      <family val="2"/>
    </font>
    <font>
      <sz val="11"/>
      <color indexed="8"/>
      <name val="Times New Roman"/>
      <family val="2"/>
    </font>
    <font>
      <sz val="12"/>
      <color indexed="24"/>
      <name val="Modern"/>
      <family val="3"/>
    </font>
    <font>
      <b/>
      <sz val="18"/>
      <color indexed="24"/>
      <name val="Modern"/>
      <family val="3"/>
    </font>
    <font>
      <b/>
      <sz val="12"/>
      <color indexed="24"/>
      <name val="Modern"/>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4"/>
      <color indexed="8"/>
      <name val="Calibri"/>
      <family val="2"/>
    </font>
    <font>
      <sz val="12"/>
      <color indexed="8"/>
      <name val="Calibri"/>
      <family val="2"/>
    </font>
    <font>
      <b/>
      <sz val="14"/>
      <name val="Calibri"/>
      <family val="2"/>
    </font>
    <font>
      <sz val="16"/>
      <color indexed="8"/>
      <name val="Calibri"/>
      <family val="2"/>
    </font>
    <font>
      <b/>
      <sz val="14"/>
      <color indexed="8"/>
      <name val="Calibri"/>
      <family val="2"/>
    </font>
    <font>
      <b/>
      <sz val="12"/>
      <color indexed="8"/>
      <name val="Calibri"/>
      <family val="2"/>
    </font>
    <font>
      <b/>
      <sz val="16"/>
      <color indexed="8"/>
      <name val="Calibri"/>
      <family val="2"/>
    </font>
    <font>
      <sz val="8"/>
      <color indexed="8"/>
      <name val="Calibri"/>
      <family val="2"/>
    </font>
    <font>
      <sz val="10"/>
      <color indexed="8"/>
      <name val="Calibri"/>
      <family val="2"/>
    </font>
    <font>
      <sz val="8"/>
      <name val="Calibri"/>
      <family val="2"/>
    </font>
    <font>
      <sz val="9"/>
      <color indexed="8"/>
      <name val="Calibri"/>
      <family val="2"/>
    </font>
    <font>
      <b/>
      <sz val="9"/>
      <color indexed="8"/>
      <name val="Calibri"/>
      <family val="2"/>
    </font>
    <font>
      <b/>
      <sz val="10"/>
      <color indexed="8"/>
      <name val="Calibri"/>
      <family val="2"/>
    </font>
    <font>
      <b/>
      <sz val="9"/>
      <name val="Calibri"/>
      <family val="2"/>
    </font>
    <font>
      <b/>
      <sz val="9"/>
      <color indexed="10"/>
      <name val="Calibri"/>
      <family val="2"/>
    </font>
    <font>
      <b/>
      <sz val="10"/>
      <name val="Calibri"/>
      <family val="2"/>
    </font>
    <font>
      <b/>
      <sz val="8"/>
      <name val="Calibri"/>
      <family val="2"/>
    </font>
    <font>
      <sz val="12"/>
      <name val="Calibri"/>
      <family val="2"/>
    </font>
    <font>
      <b/>
      <sz val="12"/>
      <color indexed="9"/>
      <name val="Calibri"/>
      <family val="2"/>
    </font>
    <font>
      <b/>
      <sz val="1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theme="1"/>
      <name val="Times New Roman"/>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theme="1"/>
      <name val="Calibri"/>
      <family val="2"/>
    </font>
    <font>
      <sz val="12"/>
      <color theme="1"/>
      <name val="Calibri"/>
      <family val="2"/>
    </font>
    <font>
      <sz val="16"/>
      <color theme="1"/>
      <name val="Calibri"/>
      <family val="2"/>
    </font>
    <font>
      <b/>
      <sz val="14"/>
      <color theme="1"/>
      <name val="Calibri"/>
      <family val="2"/>
    </font>
    <font>
      <b/>
      <sz val="12"/>
      <color theme="1"/>
      <name val="Calibri"/>
      <family val="2"/>
    </font>
    <font>
      <b/>
      <sz val="16"/>
      <color theme="1"/>
      <name val="Calibri"/>
      <family val="2"/>
    </font>
    <font>
      <sz val="8"/>
      <color theme="1"/>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b/>
      <sz val="9"/>
      <color rgb="FFFF0000"/>
      <name val="Calibri"/>
      <family val="2"/>
    </font>
    <font>
      <sz val="8"/>
      <color rgb="FF000000"/>
      <name val="Calibri"/>
      <family val="2"/>
    </font>
    <font>
      <b/>
      <sz val="12"/>
      <color theme="0"/>
      <name val="Calibri"/>
      <family val="2"/>
    </font>
    <font>
      <b/>
      <sz val="15"/>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2"/>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bgColor indexed="64"/>
      </patternFill>
    </fill>
    <fill>
      <patternFill patternType="solid">
        <fgColor rgb="FF92D050"/>
        <bgColor indexed="64"/>
      </patternFill>
    </fill>
    <fill>
      <patternFill patternType="solid">
        <fgColor theme="0" tint="-0.4999699890613556"/>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double"/>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style="medium"/>
      <right style="thin"/>
      <top>
        <color indexed="63"/>
      </top>
      <bottom>
        <color indexed="63"/>
      </bottom>
    </border>
    <border>
      <left style="medium"/>
      <right style="medium"/>
      <top style="medium"/>
      <bottom style="medium"/>
    </border>
    <border>
      <left style="medium"/>
      <right style="medium"/>
      <top>
        <color indexed="63"/>
      </top>
      <bottom style="thin"/>
    </border>
    <border>
      <left style="thin"/>
      <right style="thin"/>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hair"/>
    </border>
    <border>
      <left style="thin"/>
      <right style="thin"/>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medium"/>
      <top style="hair"/>
      <bottom style="hair"/>
    </border>
    <border>
      <left style="thin"/>
      <right style="thin"/>
      <top style="hair"/>
      <bottom style="medium"/>
    </border>
    <border>
      <left style="medium"/>
      <right style="medium"/>
      <top style="medium"/>
      <bottom style="hair"/>
    </border>
    <border>
      <left style="thin"/>
      <right>
        <color indexed="63"/>
      </right>
      <top style="hair"/>
      <bottom style="hair"/>
    </border>
    <border>
      <left style="medium"/>
      <right style="thin"/>
      <top style="hair"/>
      <bottom style="medium"/>
    </border>
    <border>
      <left style="medium"/>
      <right style="medium"/>
      <top style="hair"/>
      <bottom style="medium"/>
    </border>
    <border>
      <left style="thin"/>
      <right>
        <color indexed="63"/>
      </right>
      <top style="medium"/>
      <bottom style="hair"/>
    </border>
    <border>
      <left style="thin"/>
      <right>
        <color indexed="63"/>
      </right>
      <top style="hair"/>
      <bottom style="medium"/>
    </border>
    <border>
      <left style="thin"/>
      <right>
        <color indexed="63"/>
      </right>
      <top>
        <color indexed="63"/>
      </top>
      <bottom>
        <color indexed="63"/>
      </bottom>
    </border>
    <border>
      <left style="thin"/>
      <right style="medium"/>
      <top style="medium"/>
      <bottom style="hair"/>
    </border>
    <border>
      <left style="thin"/>
      <right style="thin"/>
      <top style="thin"/>
      <bottom style="hair"/>
    </border>
    <border>
      <left style="thin"/>
      <right style="thin"/>
      <top style="hair"/>
      <bottom style="thin"/>
    </border>
    <border>
      <left style="medium"/>
      <right style="thin"/>
      <top style="hair"/>
      <bottom>
        <color indexed="63"/>
      </bottom>
    </border>
    <border>
      <left style="thin"/>
      <right style="thin"/>
      <top style="hair"/>
      <bottom>
        <color indexed="63"/>
      </bottom>
    </border>
    <border>
      <left style="thin"/>
      <right>
        <color indexed="63"/>
      </right>
      <top style="hair"/>
      <bottom>
        <color indexed="63"/>
      </bottom>
    </border>
    <border>
      <left style="thin"/>
      <right style="thin"/>
      <top style="thin"/>
      <bottom style="medium"/>
    </border>
    <border>
      <left style="medium"/>
      <right style="medium"/>
      <top style="hair"/>
      <bottom>
        <color indexed="63"/>
      </bottom>
    </border>
    <border>
      <left style="thin"/>
      <right style="medium"/>
      <top style="hair"/>
      <bottom>
        <color indexed="63"/>
      </botto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medium"/>
      <top>
        <color indexed="63"/>
      </top>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border>
    <border>
      <left style="thin"/>
      <right style="medium"/>
      <top style="thin"/>
      <bottom style="hair"/>
    </border>
    <border>
      <left style="medium"/>
      <right style="thin"/>
      <top style="thin"/>
      <bottom style="hair"/>
    </border>
    <border>
      <left style="medium"/>
      <right style="thin"/>
      <top style="thin"/>
      <bottom style="medium"/>
    </border>
    <border>
      <left>
        <color indexed="63"/>
      </left>
      <right style="medium"/>
      <top style="thin"/>
      <bottom style="medium"/>
    </border>
    <border>
      <left style="medium"/>
      <right style="medium"/>
      <top style="thin"/>
      <bottom style="thin"/>
    </border>
    <border>
      <left style="thin"/>
      <right style="medium"/>
      <top style="thin"/>
      <bottom style="medium"/>
    </border>
    <border>
      <left>
        <color indexed="63"/>
      </left>
      <right>
        <color indexed="63"/>
      </right>
      <top style="hair"/>
      <bottom>
        <color indexed="63"/>
      </bottom>
    </border>
    <border>
      <left style="medium"/>
      <right>
        <color indexed="63"/>
      </right>
      <top>
        <color indexed="63"/>
      </top>
      <bottom>
        <color indexed="63"/>
      </bottom>
    </border>
    <border>
      <left style="thin"/>
      <right>
        <color indexed="63"/>
      </right>
      <top>
        <color indexed="63"/>
      </top>
      <bottom style="hair"/>
    </border>
    <border>
      <left style="thin"/>
      <right style="thin"/>
      <top/>
      <bottom style="thin"/>
    </border>
    <border>
      <left style="medium"/>
      <right style="medium"/>
      <top>
        <color indexed="63"/>
      </top>
      <bottom>
        <color indexed="63"/>
      </bottom>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hair"/>
    </border>
    <border>
      <left>
        <color indexed="63"/>
      </left>
      <right style="medium"/>
      <top style="hair"/>
      <bottom style="hair"/>
    </border>
    <border>
      <left>
        <color indexed="63"/>
      </left>
      <right>
        <color indexed="63"/>
      </right>
      <top style="medium"/>
      <bottom>
        <color indexed="63"/>
      </bottom>
    </border>
    <border>
      <left style="medium"/>
      <right>
        <color indexed="63"/>
      </right>
      <top style="medium"/>
      <bottom>
        <color indexed="63"/>
      </bottom>
    </border>
    <border>
      <left style="thin"/>
      <right style="thin"/>
      <top style="thin"/>
      <bottom/>
    </border>
    <border>
      <left style="thin"/>
      <right>
        <color indexed="63"/>
      </right>
      <top style="medium"/>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style="hair"/>
    </border>
    <border>
      <left>
        <color indexed="63"/>
      </left>
      <right style="thin"/>
      <top style="hair"/>
      <bottom style="hair"/>
    </border>
    <border>
      <left style="medium"/>
      <right>
        <color indexed="63"/>
      </right>
      <top style="medium"/>
      <bottom style="hair"/>
    </border>
    <border>
      <left>
        <color indexed="63"/>
      </left>
      <right style="thin"/>
      <top style="medium"/>
      <bottom style="hair"/>
    </border>
    <border>
      <left>
        <color indexed="63"/>
      </left>
      <right>
        <color indexed="63"/>
      </right>
      <top>
        <color indexed="63"/>
      </top>
      <bottom style="medium"/>
    </border>
    <border>
      <left>
        <color indexed="63"/>
      </left>
      <right style="medium"/>
      <top style="medium"/>
      <bottom style="medium"/>
    </border>
    <border>
      <left>
        <color indexed="63"/>
      </left>
      <right style="medium"/>
      <top>
        <color indexed="63"/>
      </top>
      <bottom style="medium"/>
    </border>
    <border>
      <left>
        <color indexed="63"/>
      </left>
      <right style="medium"/>
      <top style="hair"/>
      <bottom>
        <color indexed="63"/>
      </bottom>
    </border>
    <border>
      <left>
        <color indexed="63"/>
      </left>
      <right style="medium"/>
      <top>
        <color indexed="63"/>
      </top>
      <bottom>
        <color indexed="63"/>
      </bottom>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3" fontId="4" fillId="0" borderId="0" applyFont="0" applyFill="0" applyBorder="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201" fontId="2"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202" fontId="2" fillId="0" borderId="0" applyFont="0" applyFill="0" applyBorder="0" applyAlignment="0" applyProtection="0"/>
    <xf numFmtId="179" fontId="2"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5" fillId="0" borderId="0" applyFont="0" applyFill="0" applyBorder="0" applyAlignment="0" applyProtection="0"/>
    <xf numFmtId="179" fontId="1"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8" fontId="1" fillId="0" borderId="0" applyFont="0" applyFill="0" applyBorder="0" applyAlignment="0" applyProtection="0"/>
    <xf numFmtId="0" fontId="5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59"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60" fillId="21" borderId="6" applyNumberFormat="0" applyAlignment="0" applyProtection="0"/>
    <xf numFmtId="0" fontId="2" fillId="0" borderId="0" applyNumberFormat="0">
      <alignment/>
      <protection/>
    </xf>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3" fillId="0" borderId="8" applyNumberFormat="0" applyFill="0" applyAlignment="0" applyProtection="0"/>
    <xf numFmtId="0" fontId="65" fillId="0" borderId="9" applyNumberFormat="0" applyFill="0" applyAlignment="0" applyProtection="0"/>
    <xf numFmtId="0" fontId="6" fillId="0" borderId="0" applyProtection="0">
      <alignment/>
    </xf>
    <xf numFmtId="203" fontId="6" fillId="0" borderId="0" applyProtection="0">
      <alignment/>
    </xf>
    <xf numFmtId="0" fontId="7" fillId="0" borderId="0" applyProtection="0">
      <alignment/>
    </xf>
    <xf numFmtId="0" fontId="8" fillId="0" borderId="0" applyProtection="0">
      <alignment/>
    </xf>
    <xf numFmtId="0" fontId="6" fillId="0" borderId="10" applyProtection="0">
      <alignment/>
    </xf>
    <xf numFmtId="0" fontId="6" fillId="0" borderId="0">
      <alignment/>
      <protection/>
    </xf>
    <xf numFmtId="10" fontId="6" fillId="0" borderId="0" applyProtection="0">
      <alignment/>
    </xf>
    <xf numFmtId="0" fontId="6" fillId="0" borderId="0">
      <alignment/>
      <protection/>
    </xf>
    <xf numFmtId="2" fontId="6" fillId="0" borderId="0" applyProtection="0">
      <alignment/>
    </xf>
    <xf numFmtId="4" fontId="6" fillId="0" borderId="0" applyProtection="0">
      <alignment/>
    </xf>
  </cellStyleXfs>
  <cellXfs count="469">
    <xf numFmtId="0" fontId="0" fillId="0" borderId="0" xfId="0" applyFont="1" applyAlignment="1">
      <alignment/>
    </xf>
    <xf numFmtId="0" fontId="66" fillId="0" borderId="11" xfId="0" applyFont="1" applyFill="1" applyBorder="1" applyAlignment="1">
      <alignment vertical="center"/>
    </xf>
    <xf numFmtId="0" fontId="67" fillId="0" borderId="0" xfId="0" applyFont="1" applyAlignment="1">
      <alignment vertical="center" wrapText="1"/>
    </xf>
    <xf numFmtId="0" fontId="29" fillId="0" borderId="11" xfId="65" applyFont="1" applyFill="1" applyBorder="1" applyAlignment="1">
      <alignment horizontal="center" vertical="center" wrapText="1"/>
      <protection/>
    </xf>
    <xf numFmtId="0" fontId="0" fillId="0" borderId="0" xfId="0" applyAlignment="1">
      <alignment vertical="center"/>
    </xf>
    <xf numFmtId="180" fontId="67" fillId="0" borderId="11" xfId="61" applyNumberFormat="1" applyFont="1" applyBorder="1" applyAlignment="1">
      <alignment vertical="center"/>
    </xf>
    <xf numFmtId="0" fontId="68" fillId="0" borderId="0" xfId="0" applyFont="1" applyAlignment="1">
      <alignment vertical="center"/>
    </xf>
    <xf numFmtId="0" fontId="66" fillId="33" borderId="11" xfId="0" applyFont="1" applyFill="1" applyBorder="1" applyAlignment="1">
      <alignment vertical="center"/>
    </xf>
    <xf numFmtId="0" fontId="29" fillId="0" borderId="11" xfId="65" applyFont="1" applyFill="1" applyBorder="1" applyAlignment="1">
      <alignment vertical="center" wrapText="1"/>
      <protection/>
    </xf>
    <xf numFmtId="0" fontId="69" fillId="0" borderId="11" xfId="0" applyFont="1" applyBorder="1" applyAlignment="1">
      <alignment horizontal="center" vertical="center"/>
    </xf>
    <xf numFmtId="0" fontId="65" fillId="0" borderId="0" xfId="0" applyFont="1" applyAlignment="1">
      <alignment vertical="center"/>
    </xf>
    <xf numFmtId="180" fontId="67" fillId="33" borderId="11" xfId="61" applyNumberFormat="1" applyFont="1" applyFill="1" applyBorder="1" applyAlignment="1">
      <alignment vertical="center"/>
    </xf>
    <xf numFmtId="180" fontId="3" fillId="33" borderId="11" xfId="0" applyNumberFormat="1" applyFont="1" applyFill="1" applyBorder="1" applyAlignment="1">
      <alignment vertical="center" wrapText="1"/>
    </xf>
    <xf numFmtId="180" fontId="70" fillId="33" borderId="11" xfId="0" applyNumberFormat="1" applyFont="1" applyFill="1" applyBorder="1" applyAlignment="1">
      <alignment vertical="center"/>
    </xf>
    <xf numFmtId="180" fontId="70" fillId="0" borderId="11" xfId="0" applyNumberFormat="1" applyFont="1" applyBorder="1" applyAlignment="1">
      <alignment vertical="center"/>
    </xf>
    <xf numFmtId="0" fontId="66" fillId="0" borderId="11" xfId="0" applyFont="1" applyFill="1" applyBorder="1" applyAlignment="1">
      <alignment vertical="center" wrapText="1"/>
    </xf>
    <xf numFmtId="0" fontId="71" fillId="0" borderId="11" xfId="0" applyFont="1" applyFill="1" applyBorder="1" applyAlignment="1">
      <alignment horizontal="right" vertical="center" wrapText="1"/>
    </xf>
    <xf numFmtId="180" fontId="69" fillId="0" borderId="11" xfId="61" applyNumberFormat="1" applyFont="1" applyBorder="1" applyAlignment="1">
      <alignment vertical="center"/>
    </xf>
    <xf numFmtId="180" fontId="70" fillId="0" borderId="11" xfId="61" applyNumberFormat="1" applyFont="1" applyBorder="1" applyAlignment="1">
      <alignment vertical="center"/>
    </xf>
    <xf numFmtId="0" fontId="67" fillId="0" borderId="0" xfId="0" applyFont="1" applyAlignment="1">
      <alignment/>
    </xf>
    <xf numFmtId="0" fontId="67" fillId="0" borderId="0" xfId="0" applyFont="1" applyAlignment="1">
      <alignment vertical="center"/>
    </xf>
    <xf numFmtId="0" fontId="72" fillId="0" borderId="0" xfId="0" applyFont="1" applyAlignment="1">
      <alignment vertical="center" wrapText="1"/>
    </xf>
    <xf numFmtId="0" fontId="72" fillId="0" borderId="0" xfId="0" applyFont="1" applyFill="1" applyAlignment="1">
      <alignment vertical="center" wrapText="1"/>
    </xf>
    <xf numFmtId="0" fontId="72" fillId="0" borderId="0" xfId="0" applyFont="1" applyAlignment="1">
      <alignment horizontal="center" vertical="center" wrapText="1"/>
    </xf>
    <xf numFmtId="0" fontId="0" fillId="0" borderId="0" xfId="0" applyFont="1" applyAlignment="1">
      <alignment vertical="center" wrapText="1"/>
    </xf>
    <xf numFmtId="0" fontId="73" fillId="0" borderId="0" xfId="0" applyFont="1" applyFill="1" applyAlignment="1">
      <alignment vertical="center" wrapText="1"/>
    </xf>
    <xf numFmtId="0" fontId="73" fillId="34" borderId="12" xfId="0" applyFont="1" applyFill="1" applyBorder="1" applyAlignment="1">
      <alignment vertical="center" wrapText="1"/>
    </xf>
    <xf numFmtId="0" fontId="73" fillId="34" borderId="13" xfId="0" applyFont="1" applyFill="1" applyBorder="1" applyAlignment="1">
      <alignment vertical="center" wrapText="1"/>
    </xf>
    <xf numFmtId="0" fontId="73" fillId="0" borderId="0" xfId="0" applyFont="1" applyAlignment="1">
      <alignment vertical="center" wrapText="1"/>
    </xf>
    <xf numFmtId="0" fontId="72" fillId="0" borderId="0" xfId="0" applyFont="1" applyAlignment="1">
      <alignment vertical="center"/>
    </xf>
    <xf numFmtId="0" fontId="36" fillId="0" borderId="14" xfId="0" applyFont="1" applyFill="1" applyBorder="1" applyAlignment="1">
      <alignment horizontal="center" vertical="center"/>
    </xf>
    <xf numFmtId="0" fontId="74" fillId="0" borderId="0" xfId="0" applyFont="1" applyAlignment="1">
      <alignment vertical="center"/>
    </xf>
    <xf numFmtId="0" fontId="74" fillId="0" borderId="0" xfId="0" applyFont="1" applyAlignment="1">
      <alignment horizontal="center" vertical="center"/>
    </xf>
    <xf numFmtId="0" fontId="75" fillId="0" borderId="0" xfId="0" applyFont="1" applyAlignment="1">
      <alignment vertical="center"/>
    </xf>
    <xf numFmtId="0" fontId="74" fillId="0" borderId="11" xfId="0" applyFont="1" applyBorder="1" applyAlignment="1">
      <alignment vertical="center"/>
    </xf>
    <xf numFmtId="0" fontId="74" fillId="0" borderId="11" xfId="0" applyFont="1" applyBorder="1" applyAlignment="1">
      <alignment vertical="center" wrapText="1"/>
    </xf>
    <xf numFmtId="0" fontId="74" fillId="15" borderId="11" xfId="0" applyFont="1" applyFill="1" applyBorder="1" applyAlignment="1">
      <alignment vertical="center"/>
    </xf>
    <xf numFmtId="0" fontId="74" fillId="15" borderId="11" xfId="0" applyFont="1" applyFill="1" applyBorder="1" applyAlignment="1">
      <alignment horizontal="center" vertical="center"/>
    </xf>
    <xf numFmtId="0" fontId="74" fillId="15" borderId="0" xfId="0" applyFont="1" applyFill="1" applyAlignment="1">
      <alignment vertical="center"/>
    </xf>
    <xf numFmtId="0" fontId="74" fillId="15" borderId="11" xfId="0" applyFont="1" applyFill="1" applyBorder="1" applyAlignment="1">
      <alignment vertical="center" wrapText="1"/>
    </xf>
    <xf numFmtId="0" fontId="76" fillId="34" borderId="15" xfId="0" applyFont="1" applyFill="1" applyBorder="1" applyAlignment="1">
      <alignment vertical="center" wrapText="1"/>
    </xf>
    <xf numFmtId="0" fontId="72" fillId="0" borderId="16" xfId="0" applyFont="1" applyBorder="1" applyAlignment="1">
      <alignment horizontal="center" vertical="center" wrapText="1"/>
    </xf>
    <xf numFmtId="0" fontId="40" fillId="0" borderId="11" xfId="65" applyFont="1" applyFill="1" applyBorder="1" applyAlignment="1">
      <alignment horizontal="center" vertical="center" wrapText="1"/>
      <protection/>
    </xf>
    <xf numFmtId="0" fontId="75" fillId="0" borderId="11" xfId="0" applyFont="1" applyBorder="1" applyAlignment="1">
      <alignment horizontal="center" vertical="center"/>
    </xf>
    <xf numFmtId="0" fontId="74" fillId="0" borderId="0" xfId="0" applyFont="1" applyAlignment="1">
      <alignment/>
    </xf>
    <xf numFmtId="0" fontId="74" fillId="33" borderId="11" xfId="0" applyFont="1" applyFill="1" applyBorder="1" applyAlignment="1">
      <alignment vertical="center" wrapText="1"/>
    </xf>
    <xf numFmtId="180" fontId="74" fillId="33" borderId="11" xfId="61" applyNumberFormat="1" applyFont="1" applyFill="1" applyBorder="1" applyAlignment="1">
      <alignment vertical="center"/>
    </xf>
    <xf numFmtId="180" fontId="74" fillId="0" borderId="0" xfId="0" applyNumberFormat="1" applyFont="1" applyAlignment="1">
      <alignment/>
    </xf>
    <xf numFmtId="180" fontId="77" fillId="33" borderId="11" xfId="61" applyNumberFormat="1" applyFont="1" applyFill="1" applyBorder="1" applyAlignment="1">
      <alignment vertical="center"/>
    </xf>
    <xf numFmtId="0" fontId="75" fillId="0" borderId="11" xfId="0" applyFont="1" applyBorder="1" applyAlignment="1">
      <alignment horizontal="center"/>
    </xf>
    <xf numFmtId="0" fontId="75" fillId="0" borderId="11" xfId="0" applyFont="1" applyBorder="1" applyAlignment="1">
      <alignment vertical="center" wrapText="1"/>
    </xf>
    <xf numFmtId="180" fontId="75" fillId="0" borderId="11" xfId="0" applyNumberFormat="1" applyFont="1" applyBorder="1" applyAlignment="1">
      <alignment vertical="center"/>
    </xf>
    <xf numFmtId="180" fontId="67" fillId="0" borderId="11" xfId="61" applyNumberFormat="1" applyFont="1" applyFill="1" applyBorder="1" applyAlignment="1">
      <alignment vertical="center"/>
    </xf>
    <xf numFmtId="0" fontId="75" fillId="33" borderId="11" xfId="0" applyFont="1" applyFill="1" applyBorder="1" applyAlignment="1">
      <alignment vertical="center" wrapText="1"/>
    </xf>
    <xf numFmtId="180" fontId="75" fillId="33" borderId="11" xfId="61" applyNumberFormat="1" applyFont="1" applyFill="1" applyBorder="1" applyAlignment="1">
      <alignment vertical="center"/>
    </xf>
    <xf numFmtId="180" fontId="75" fillId="0" borderId="11" xfId="0" applyNumberFormat="1" applyFont="1" applyBorder="1" applyAlignment="1">
      <alignment/>
    </xf>
    <xf numFmtId="0" fontId="72" fillId="0" borderId="0" xfId="0" applyFont="1" applyFill="1" applyAlignment="1">
      <alignment vertical="center"/>
    </xf>
    <xf numFmtId="0" fontId="0" fillId="34" borderId="12" xfId="0" applyFont="1" applyFill="1" applyBorder="1" applyAlignment="1">
      <alignment vertical="center" wrapText="1"/>
    </xf>
    <xf numFmtId="0" fontId="0" fillId="34" borderId="15" xfId="0" applyFont="1" applyFill="1" applyBorder="1" applyAlignment="1">
      <alignment vertical="center" wrapText="1"/>
    </xf>
    <xf numFmtId="0" fontId="36" fillId="0" borderId="16" xfId="0" applyFont="1" applyFill="1" applyBorder="1" applyAlignment="1">
      <alignment horizontal="center" vertical="center"/>
    </xf>
    <xf numFmtId="0" fontId="74" fillId="0" borderId="0" xfId="0" applyFont="1" applyFill="1" applyAlignment="1">
      <alignment vertical="center"/>
    </xf>
    <xf numFmtId="0" fontId="76" fillId="0" borderId="0" xfId="0" applyFont="1" applyAlignment="1">
      <alignment vertical="center"/>
    </xf>
    <xf numFmtId="15" fontId="74" fillId="0" borderId="0" xfId="0" applyNumberFormat="1" applyFont="1" applyAlignment="1">
      <alignment vertical="center"/>
    </xf>
    <xf numFmtId="0" fontId="36" fillId="0" borderId="0" xfId="0" applyFont="1" applyFill="1" applyBorder="1" applyAlignment="1">
      <alignment horizontal="center" vertical="center"/>
    </xf>
    <xf numFmtId="15" fontId="43" fillId="0" borderId="0" xfId="0" applyNumberFormat="1" applyFont="1" applyFill="1" applyBorder="1" applyAlignment="1">
      <alignment vertical="center" wrapText="1"/>
    </xf>
    <xf numFmtId="0" fontId="36" fillId="0" borderId="17" xfId="0" applyFont="1" applyFill="1" applyBorder="1" applyAlignment="1">
      <alignment horizontal="center" vertical="center"/>
    </xf>
    <xf numFmtId="0" fontId="42" fillId="35" borderId="18" xfId="0" applyFont="1" applyFill="1" applyBorder="1" applyAlignment="1">
      <alignment horizontal="center" vertical="center" wrapText="1"/>
    </xf>
    <xf numFmtId="0" fontId="42" fillId="35" borderId="19" xfId="0" applyFont="1" applyFill="1" applyBorder="1" applyAlignment="1">
      <alignment horizontal="center" vertical="center" wrapText="1"/>
    </xf>
    <xf numFmtId="0" fontId="42" fillId="35" borderId="20" xfId="0" applyFont="1" applyFill="1" applyBorder="1" applyAlignment="1">
      <alignment horizontal="center" vertical="center" wrapText="1"/>
    </xf>
    <xf numFmtId="0" fontId="43" fillId="36" borderId="15" xfId="0" applyFont="1" applyFill="1" applyBorder="1" applyAlignment="1">
      <alignment horizontal="center" vertical="center"/>
    </xf>
    <xf numFmtId="0" fontId="44" fillId="0" borderId="0" xfId="0" applyFont="1" applyBorder="1" applyAlignment="1">
      <alignment horizontal="center" vertical="center"/>
    </xf>
    <xf numFmtId="0" fontId="36" fillId="0" borderId="21" xfId="0" applyFont="1" applyFill="1" applyBorder="1" applyAlignment="1">
      <alignment horizontal="left" vertical="center" wrapText="1" indent="1"/>
    </xf>
    <xf numFmtId="0" fontId="36" fillId="0" borderId="22" xfId="0" applyFont="1" applyFill="1" applyBorder="1" applyAlignment="1">
      <alignment horizontal="center" vertical="center"/>
    </xf>
    <xf numFmtId="0" fontId="36" fillId="0" borderId="23" xfId="0" applyFont="1" applyFill="1" applyBorder="1" applyAlignment="1">
      <alignment horizontal="left" vertical="center" wrapText="1" indent="1"/>
    </xf>
    <xf numFmtId="0" fontId="36" fillId="0" borderId="24" xfId="0" applyFont="1" applyFill="1" applyBorder="1" applyAlignment="1">
      <alignment horizontal="center" vertical="center"/>
    </xf>
    <xf numFmtId="0" fontId="36" fillId="0" borderId="25" xfId="0" applyFont="1" applyFill="1" applyBorder="1" applyAlignment="1">
      <alignment horizontal="center" vertical="center"/>
    </xf>
    <xf numFmtId="0" fontId="72" fillId="0" borderId="26" xfId="0" applyFont="1" applyFill="1" applyBorder="1" applyAlignment="1">
      <alignment vertical="center"/>
    </xf>
    <xf numFmtId="0" fontId="36" fillId="0" borderId="23" xfId="0" applyFont="1" applyFill="1" applyBorder="1" applyAlignment="1">
      <alignment horizontal="center" vertical="center"/>
    </xf>
    <xf numFmtId="0" fontId="36" fillId="0" borderId="27"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21" xfId="0" applyFont="1" applyBorder="1" applyAlignment="1">
      <alignment horizontal="left" vertical="center" wrapText="1" indent="1"/>
    </xf>
    <xf numFmtId="0" fontId="36" fillId="0" borderId="22"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28" xfId="0" applyFont="1" applyBorder="1" applyAlignment="1">
      <alignment horizontal="center" vertical="center" wrapText="1"/>
    </xf>
    <xf numFmtId="0" fontId="36" fillId="0" borderId="23" xfId="0" applyFont="1" applyBorder="1" applyAlignment="1">
      <alignment horizontal="left" vertical="center" wrapText="1" indent="1"/>
    </xf>
    <xf numFmtId="0" fontId="36" fillId="0" borderId="24" xfId="0" applyFont="1" applyBorder="1" applyAlignment="1">
      <alignment horizontal="center" vertical="center" wrapText="1"/>
    </xf>
    <xf numFmtId="0" fontId="36" fillId="0" borderId="29"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24"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26" xfId="0" applyFont="1" applyBorder="1" applyAlignment="1">
      <alignment horizontal="center" vertical="center" wrapText="1"/>
    </xf>
    <xf numFmtId="4" fontId="36" fillId="0" borderId="29" xfId="0" applyNumberFormat="1" applyFont="1" applyFill="1" applyBorder="1" applyAlignment="1">
      <alignment horizontal="center" vertical="center" wrapText="1"/>
    </xf>
    <xf numFmtId="4" fontId="36" fillId="0" borderId="26" xfId="0" applyNumberFormat="1" applyFont="1" applyFill="1" applyBorder="1" applyAlignment="1">
      <alignment horizontal="center" vertical="center" wrapText="1"/>
    </xf>
    <xf numFmtId="3" fontId="36" fillId="0" borderId="29" xfId="0" applyNumberFormat="1" applyFont="1" applyFill="1" applyBorder="1" applyAlignment="1">
      <alignment horizontal="center" vertical="center" wrapText="1"/>
    </xf>
    <xf numFmtId="3" fontId="36" fillId="0" borderId="23" xfId="0" applyNumberFormat="1" applyFont="1" applyFill="1" applyBorder="1" applyAlignment="1">
      <alignment horizontal="center" vertical="center" wrapText="1"/>
    </xf>
    <xf numFmtId="3" fontId="36" fillId="0" borderId="26" xfId="0" applyNumberFormat="1" applyFont="1" applyFill="1" applyBorder="1" applyAlignment="1">
      <alignment horizontal="center" vertical="center" wrapText="1"/>
    </xf>
    <xf numFmtId="0" fontId="36" fillId="0" borderId="30" xfId="0" applyFont="1" applyBorder="1" applyAlignment="1">
      <alignment horizontal="left" vertical="center" wrapText="1" indent="1"/>
    </xf>
    <xf numFmtId="0" fontId="36" fillId="0" borderId="27" xfId="0" applyFont="1" applyBorder="1" applyAlignment="1">
      <alignment horizontal="center" vertical="center" wrapText="1"/>
    </xf>
    <xf numFmtId="0" fontId="72" fillId="0" borderId="30"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31" xfId="0" applyFont="1" applyBorder="1" applyAlignment="1">
      <alignment horizontal="center" vertical="center" wrapText="1"/>
    </xf>
    <xf numFmtId="0" fontId="36" fillId="0" borderId="32" xfId="0" applyFont="1" applyFill="1" applyBorder="1" applyAlignment="1">
      <alignment horizontal="center" vertical="center"/>
    </xf>
    <xf numFmtId="0" fontId="36" fillId="0" borderId="28" xfId="0" applyFont="1" applyFill="1" applyBorder="1" applyAlignment="1">
      <alignment horizontal="center" vertical="center"/>
    </xf>
    <xf numFmtId="0" fontId="36" fillId="0" borderId="24" xfId="0" applyFont="1" applyBorder="1" applyAlignment="1">
      <alignment horizontal="center" vertical="center"/>
    </xf>
    <xf numFmtId="0" fontId="36" fillId="0" borderId="29" xfId="0" applyFont="1" applyFill="1" applyBorder="1" applyAlignment="1">
      <alignment horizontal="center" vertical="center"/>
    </xf>
    <xf numFmtId="0" fontId="36" fillId="0" borderId="26" xfId="0" applyFont="1" applyFill="1" applyBorder="1" applyAlignment="1">
      <alignment horizontal="center" vertical="center"/>
    </xf>
    <xf numFmtId="0" fontId="36" fillId="0" borderId="33" xfId="0" applyFont="1" applyFill="1" applyBorder="1" applyAlignment="1">
      <alignment horizontal="center" vertical="center"/>
    </xf>
    <xf numFmtId="0" fontId="36" fillId="0" borderId="30" xfId="0" applyFont="1" applyFill="1" applyBorder="1" applyAlignment="1">
      <alignment horizontal="center" vertical="center"/>
    </xf>
    <xf numFmtId="0" fontId="36" fillId="0" borderId="31" xfId="0" applyFont="1" applyFill="1" applyBorder="1" applyAlignment="1">
      <alignment horizontal="center" vertical="center"/>
    </xf>
    <xf numFmtId="0" fontId="72" fillId="0" borderId="28" xfId="0" applyFont="1" applyFill="1" applyBorder="1" applyAlignment="1">
      <alignment vertical="center" wrapText="1"/>
    </xf>
    <xf numFmtId="2" fontId="36" fillId="0" borderId="23" xfId="0" applyNumberFormat="1" applyFont="1" applyFill="1" applyBorder="1" applyAlignment="1">
      <alignment horizontal="center" vertical="center"/>
    </xf>
    <xf numFmtId="2" fontId="36" fillId="0" borderId="24" xfId="0" applyNumberFormat="1" applyFont="1" applyFill="1" applyBorder="1" applyAlignment="1">
      <alignment horizontal="center" vertical="center"/>
    </xf>
    <xf numFmtId="0" fontId="72" fillId="0" borderId="26" xfId="0" applyFont="1" applyFill="1" applyBorder="1" applyAlignment="1">
      <alignment vertical="center" wrapText="1"/>
    </xf>
    <xf numFmtId="0" fontId="72" fillId="0" borderId="21" xfId="0" applyFont="1" applyBorder="1" applyAlignment="1">
      <alignment horizontal="left" vertical="center" wrapText="1" indent="1"/>
    </xf>
    <xf numFmtId="0" fontId="72" fillId="0" borderId="32" xfId="0" applyFont="1" applyFill="1" applyBorder="1" applyAlignment="1">
      <alignment horizontal="center" vertical="center" wrapText="1"/>
    </xf>
    <xf numFmtId="0" fontId="72" fillId="0" borderId="23" xfId="0" applyFont="1" applyBorder="1" applyAlignment="1">
      <alignment horizontal="left" vertical="center" wrapText="1" indent="1"/>
    </xf>
    <xf numFmtId="0" fontId="72" fillId="0" borderId="30" xfId="0" applyFont="1" applyBorder="1" applyAlignment="1">
      <alignment horizontal="left" vertical="center" wrapText="1" indent="1"/>
    </xf>
    <xf numFmtId="49" fontId="36" fillId="0" borderId="22" xfId="0" applyNumberFormat="1" applyFont="1" applyBorder="1" applyAlignment="1">
      <alignment horizontal="center" vertical="center" wrapText="1"/>
    </xf>
    <xf numFmtId="49" fontId="36" fillId="0" borderId="24" xfId="0" applyNumberFormat="1" applyFont="1" applyBorder="1" applyAlignment="1">
      <alignment horizontal="center" vertical="center" wrapText="1"/>
    </xf>
    <xf numFmtId="49" fontId="36" fillId="0" borderId="27" xfId="0" applyNumberFormat="1" applyFont="1" applyBorder="1" applyAlignment="1">
      <alignment horizontal="center" vertical="center" wrapText="1"/>
    </xf>
    <xf numFmtId="0" fontId="36" fillId="0" borderId="22" xfId="0" applyFont="1" applyFill="1" applyBorder="1" applyAlignment="1">
      <alignment horizontal="center" vertical="center" wrapText="1"/>
    </xf>
    <xf numFmtId="0" fontId="36" fillId="0" borderId="32"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3"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72" fillId="0" borderId="32" xfId="0" applyFont="1" applyBorder="1" applyAlignment="1">
      <alignment horizontal="center" vertical="center" wrapText="1"/>
    </xf>
    <xf numFmtId="0" fontId="72" fillId="0" borderId="28" xfId="0" applyFont="1" applyBorder="1" applyAlignment="1">
      <alignment vertical="center" wrapText="1"/>
    </xf>
    <xf numFmtId="0" fontId="72" fillId="0" borderId="33" xfId="0" applyFont="1" applyBorder="1" applyAlignment="1">
      <alignment horizontal="center" vertical="center" wrapText="1"/>
    </xf>
    <xf numFmtId="0" fontId="72" fillId="0" borderId="31" xfId="0" applyFont="1" applyBorder="1" applyAlignment="1">
      <alignment vertical="center" wrapText="1"/>
    </xf>
    <xf numFmtId="0" fontId="72" fillId="0" borderId="29" xfId="0" applyFont="1" applyBorder="1" applyAlignment="1">
      <alignment horizontal="center" vertical="center" wrapText="1"/>
    </xf>
    <xf numFmtId="0" fontId="72" fillId="0" borderId="26" xfId="0" applyFont="1" applyBorder="1" applyAlignment="1">
      <alignment vertical="center" wrapText="1"/>
    </xf>
    <xf numFmtId="0" fontId="36" fillId="37" borderId="14" xfId="65" applyFont="1" applyFill="1" applyBorder="1" applyAlignment="1">
      <alignment horizontal="justify" vertical="center" wrapText="1"/>
      <protection/>
    </xf>
    <xf numFmtId="0" fontId="36" fillId="37" borderId="17" xfId="65" applyFont="1" applyFill="1" applyBorder="1" applyAlignment="1">
      <alignment horizontal="center" vertical="center" wrapText="1"/>
      <protection/>
    </xf>
    <xf numFmtId="0" fontId="36" fillId="37" borderId="34" xfId="65" applyFont="1" applyFill="1" applyBorder="1" applyAlignment="1">
      <alignment horizontal="center" vertical="center" wrapText="1"/>
      <protection/>
    </xf>
    <xf numFmtId="0" fontId="36" fillId="0" borderId="34" xfId="0" applyFont="1" applyFill="1" applyBorder="1" applyAlignment="1">
      <alignment horizontal="center" vertical="center"/>
    </xf>
    <xf numFmtId="0" fontId="36" fillId="0" borderId="21" xfId="65" applyFont="1" applyBorder="1" applyAlignment="1">
      <alignment horizontal="left" vertical="center" wrapText="1" indent="1"/>
      <protection/>
    </xf>
    <xf numFmtId="0" fontId="36" fillId="0" borderId="22" xfId="65" applyFont="1" applyBorder="1" applyAlignment="1">
      <alignment horizontal="center" vertical="center" wrapText="1"/>
      <protection/>
    </xf>
    <xf numFmtId="0" fontId="36" fillId="0" borderId="23" xfId="65" applyFont="1" applyBorder="1" applyAlignment="1">
      <alignment horizontal="left" vertical="center" wrapText="1" indent="1"/>
      <protection/>
    </xf>
    <xf numFmtId="9" fontId="36" fillId="0" borderId="29" xfId="0" applyNumberFormat="1" applyFont="1" applyFill="1" applyBorder="1" applyAlignment="1">
      <alignment horizontal="center" vertical="center"/>
    </xf>
    <xf numFmtId="0" fontId="36" fillId="0" borderId="29" xfId="0" applyNumberFormat="1" applyFont="1" applyFill="1" applyBorder="1" applyAlignment="1">
      <alignment horizontal="center" vertical="center"/>
    </xf>
    <xf numFmtId="0" fontId="78" fillId="0" borderId="22" xfId="0" applyFont="1" applyBorder="1" applyAlignment="1">
      <alignment horizontal="center" vertical="center"/>
    </xf>
    <xf numFmtId="0" fontId="78" fillId="0" borderId="24" xfId="0" applyFont="1" applyBorder="1" applyAlignment="1">
      <alignment horizontal="center" vertical="center"/>
    </xf>
    <xf numFmtId="9" fontId="36" fillId="0" borderId="32" xfId="0" applyNumberFormat="1" applyFont="1" applyFill="1" applyBorder="1" applyAlignment="1">
      <alignment horizontal="center" vertical="center"/>
    </xf>
    <xf numFmtId="9" fontId="36" fillId="0" borderId="24" xfId="0" applyNumberFormat="1" applyFont="1" applyFill="1" applyBorder="1" applyAlignment="1">
      <alignment horizontal="center" vertical="center"/>
    </xf>
    <xf numFmtId="0" fontId="34" fillId="0" borderId="0" xfId="0" applyNumberFormat="1" applyFont="1" applyFill="1" applyBorder="1" applyAlignment="1">
      <alignment horizontal="left" vertical="center" wrapText="1" indent="1"/>
    </xf>
    <xf numFmtId="206" fontId="36" fillId="0" borderId="35" xfId="0" applyNumberFormat="1" applyFont="1" applyFill="1" applyBorder="1" applyAlignment="1">
      <alignment horizontal="center" vertical="center"/>
    </xf>
    <xf numFmtId="206" fontId="36" fillId="0" borderId="21" xfId="0" applyNumberFormat="1" applyFont="1" applyFill="1" applyBorder="1" applyAlignment="1">
      <alignment horizontal="center" vertical="center"/>
    </xf>
    <xf numFmtId="206" fontId="36" fillId="0" borderId="22" xfId="0" applyNumberFormat="1" applyFont="1" applyFill="1" applyBorder="1" applyAlignment="1">
      <alignment horizontal="center" vertical="center"/>
    </xf>
    <xf numFmtId="206" fontId="72" fillId="0" borderId="28" xfId="0" applyNumberFormat="1" applyFont="1" applyFill="1" applyBorder="1" applyAlignment="1">
      <alignment horizontal="center" vertical="center"/>
    </xf>
    <xf numFmtId="206" fontId="36" fillId="0" borderId="25" xfId="0" applyNumberFormat="1" applyFont="1" applyFill="1" applyBorder="1" applyAlignment="1">
      <alignment horizontal="center" vertical="center"/>
    </xf>
    <xf numFmtId="206" fontId="36" fillId="0" borderId="23" xfId="0" applyNumberFormat="1" applyFont="1" applyFill="1" applyBorder="1" applyAlignment="1">
      <alignment horizontal="center" vertical="center"/>
    </xf>
    <xf numFmtId="206" fontId="36" fillId="0" borderId="24" xfId="0" applyNumberFormat="1" applyFont="1" applyFill="1" applyBorder="1" applyAlignment="1">
      <alignment horizontal="center" vertical="center"/>
    </xf>
    <xf numFmtId="206" fontId="72" fillId="0" borderId="26" xfId="0" applyNumberFormat="1" applyFont="1" applyFill="1" applyBorder="1" applyAlignment="1">
      <alignment horizontal="center" vertical="center"/>
    </xf>
    <xf numFmtId="0" fontId="76" fillId="38" borderId="11" xfId="0" applyFont="1" applyFill="1" applyBorder="1" applyAlignment="1">
      <alignment horizontal="center" vertical="center"/>
    </xf>
    <xf numFmtId="0" fontId="76" fillId="38" borderId="11" xfId="0" applyFont="1" applyFill="1" applyBorder="1" applyAlignment="1">
      <alignment horizontal="center" vertical="center" wrapText="1"/>
    </xf>
    <xf numFmtId="0" fontId="73" fillId="0" borderId="0" xfId="0" applyFont="1" applyAlignment="1">
      <alignment vertical="center"/>
    </xf>
    <xf numFmtId="0" fontId="73" fillId="0" borderId="36" xfId="0" applyFont="1" applyBorder="1" applyAlignment="1">
      <alignment horizontal="center" vertical="center"/>
    </xf>
    <xf numFmtId="37" fontId="73" fillId="0" borderId="36" xfId="0" applyNumberFormat="1" applyFont="1" applyFill="1" applyBorder="1" applyAlignment="1">
      <alignment horizontal="center" vertical="center"/>
    </xf>
    <xf numFmtId="0" fontId="73" fillId="0" borderId="24" xfId="0" applyFont="1" applyBorder="1" applyAlignment="1">
      <alignment horizontal="center" vertical="center"/>
    </xf>
    <xf numFmtId="37" fontId="73" fillId="0" borderId="24" xfId="0" applyNumberFormat="1" applyFont="1" applyFill="1" applyBorder="1" applyAlignment="1">
      <alignment horizontal="center" vertical="center"/>
    </xf>
    <xf numFmtId="37" fontId="73" fillId="0" borderId="37" xfId="0" applyNumberFormat="1" applyFont="1" applyFill="1" applyBorder="1" applyAlignment="1">
      <alignment horizontal="center" vertical="center"/>
    </xf>
    <xf numFmtId="0" fontId="73" fillId="0" borderId="36" xfId="0" applyFont="1" applyBorder="1" applyAlignment="1">
      <alignment vertical="center" wrapText="1"/>
    </xf>
    <xf numFmtId="0" fontId="73" fillId="0" borderId="24" xfId="0" applyFont="1" applyBorder="1" applyAlignment="1">
      <alignment vertical="center" wrapText="1"/>
    </xf>
    <xf numFmtId="0" fontId="73" fillId="0" borderId="24" xfId="0" applyFont="1" applyBorder="1" applyAlignment="1">
      <alignment horizontal="center" vertical="center" wrapText="1"/>
    </xf>
    <xf numFmtId="0" fontId="73" fillId="0" borderId="11" xfId="0" applyFont="1" applyBorder="1" applyAlignment="1">
      <alignment vertical="center"/>
    </xf>
    <xf numFmtId="0" fontId="73" fillId="0" borderId="11" xfId="0" applyFont="1" applyBorder="1" applyAlignment="1">
      <alignment horizontal="center" vertical="center"/>
    </xf>
    <xf numFmtId="0" fontId="73" fillId="0" borderId="36" xfId="0" applyFont="1" applyBorder="1" applyAlignment="1">
      <alignment horizontal="center" vertical="center" wrapText="1"/>
    </xf>
    <xf numFmtId="39" fontId="73" fillId="0" borderId="24" xfId="0" applyNumberFormat="1" applyFont="1" applyFill="1" applyBorder="1" applyAlignment="1">
      <alignment horizontal="right" vertical="center"/>
    </xf>
    <xf numFmtId="37" fontId="73" fillId="0" borderId="24" xfId="0" applyNumberFormat="1" applyFont="1" applyFill="1" applyBorder="1" applyAlignment="1">
      <alignment horizontal="right" vertical="center"/>
    </xf>
    <xf numFmtId="0" fontId="73" fillId="0" borderId="24" xfId="0" applyFont="1" applyFill="1" applyBorder="1" applyAlignment="1">
      <alignment horizontal="center" vertical="center"/>
    </xf>
    <xf numFmtId="0" fontId="76" fillId="0" borderId="0" xfId="0" applyFont="1" applyAlignment="1">
      <alignment horizontal="center" vertical="center"/>
    </xf>
    <xf numFmtId="0" fontId="65" fillId="0" borderId="0" xfId="0" applyFont="1" applyAlignment="1">
      <alignment horizontal="centerContinuous" vertical="center"/>
    </xf>
    <xf numFmtId="0" fontId="74" fillId="0" borderId="0" xfId="0" applyFont="1" applyAlignment="1">
      <alignment horizontal="centerContinuous" vertical="center"/>
    </xf>
    <xf numFmtId="0" fontId="70" fillId="0" borderId="0" xfId="0" applyFont="1" applyAlignment="1">
      <alignment horizontal="center" vertical="center"/>
    </xf>
    <xf numFmtId="9" fontId="73" fillId="0" borderId="24" xfId="71" applyFont="1" applyFill="1" applyBorder="1" applyAlignment="1">
      <alignment horizontal="center" vertical="center"/>
    </xf>
    <xf numFmtId="0" fontId="36" fillId="0" borderId="38" xfId="0" applyFont="1" applyFill="1" applyBorder="1" applyAlignment="1">
      <alignment horizontal="center" vertical="center"/>
    </xf>
    <xf numFmtId="0" fontId="36" fillId="0" borderId="39" xfId="0" applyFont="1" applyFill="1" applyBorder="1" applyAlignment="1">
      <alignment horizontal="center" vertical="center"/>
    </xf>
    <xf numFmtId="0" fontId="36" fillId="0" borderId="40" xfId="0" applyFont="1" applyFill="1" applyBorder="1" applyAlignment="1">
      <alignment horizontal="center" vertical="center"/>
    </xf>
    <xf numFmtId="0" fontId="36" fillId="0" borderId="41" xfId="0" applyFont="1" applyFill="1" applyBorder="1" applyAlignment="1">
      <alignment horizontal="center" vertical="center"/>
    </xf>
    <xf numFmtId="9" fontId="36" fillId="0" borderId="23" xfId="0" applyNumberFormat="1" applyFont="1" applyFill="1" applyBorder="1" applyAlignment="1">
      <alignment horizontal="center" vertical="center"/>
    </xf>
    <xf numFmtId="0" fontId="36" fillId="0" borderId="38" xfId="0" applyFont="1" applyBorder="1" applyAlignment="1">
      <alignment horizontal="left" vertical="center" wrapText="1" indent="1"/>
    </xf>
    <xf numFmtId="49" fontId="36" fillId="0" borderId="39" xfId="0" applyNumberFormat="1" applyFont="1" applyBorder="1" applyAlignment="1">
      <alignment horizontal="center" vertical="center" wrapText="1"/>
    </xf>
    <xf numFmtId="0" fontId="36" fillId="0" borderId="42" xfId="0" applyFont="1" applyFill="1" applyBorder="1" applyAlignment="1">
      <alignment horizontal="center" vertical="center" wrapText="1"/>
    </xf>
    <xf numFmtId="0" fontId="72" fillId="0" borderId="26" xfId="71" applyNumberFormat="1" applyFont="1" applyBorder="1" applyAlignment="1">
      <alignment horizontal="center" vertical="center" wrapText="1"/>
    </xf>
    <xf numFmtId="0" fontId="36" fillId="0" borderId="29" xfId="0" applyNumberFormat="1" applyFont="1" applyFill="1" applyBorder="1" applyAlignment="1">
      <alignment horizontal="center" vertical="center" wrapText="1"/>
    </xf>
    <xf numFmtId="2" fontId="36" fillId="0" borderId="25" xfId="0" applyNumberFormat="1" applyFont="1" applyFill="1" applyBorder="1" applyAlignment="1">
      <alignment horizontal="center" vertical="center"/>
    </xf>
    <xf numFmtId="0" fontId="36" fillId="0" borderId="38" xfId="0" applyFont="1" applyFill="1" applyBorder="1" applyAlignment="1">
      <alignment horizontal="left" vertical="center" wrapText="1" indent="1"/>
    </xf>
    <xf numFmtId="206" fontId="36" fillId="0" borderId="43" xfId="0" applyNumberFormat="1" applyFont="1" applyFill="1" applyBorder="1" applyAlignment="1">
      <alignment horizontal="center" vertical="center"/>
    </xf>
    <xf numFmtId="206" fontId="36" fillId="0" borderId="38" xfId="0" applyNumberFormat="1" applyFont="1" applyFill="1" applyBorder="1" applyAlignment="1">
      <alignment horizontal="center" vertical="center"/>
    </xf>
    <xf numFmtId="206" fontId="36" fillId="0" borderId="39" xfId="0" applyNumberFormat="1" applyFont="1" applyFill="1" applyBorder="1" applyAlignment="1">
      <alignment horizontal="center" vertical="center"/>
    </xf>
    <xf numFmtId="206" fontId="72" fillId="0" borderId="42" xfId="0" applyNumberFormat="1" applyFont="1" applyFill="1" applyBorder="1" applyAlignment="1">
      <alignment horizontal="center" vertical="center"/>
    </xf>
    <xf numFmtId="0" fontId="72" fillId="0" borderId="42" xfId="0" applyFont="1" applyFill="1" applyBorder="1" applyAlignment="1">
      <alignment vertical="center" wrapText="1"/>
    </xf>
    <xf numFmtId="0" fontId="36" fillId="0" borderId="44" xfId="0" applyFont="1" applyFill="1" applyBorder="1" applyAlignment="1">
      <alignment horizontal="left" vertical="center" wrapText="1" indent="1"/>
    </xf>
    <xf numFmtId="0" fontId="36" fillId="0" borderId="45" xfId="0" applyFont="1" applyFill="1" applyBorder="1" applyAlignment="1">
      <alignment horizontal="center" vertical="center"/>
    </xf>
    <xf numFmtId="206" fontId="36" fillId="0" borderId="46" xfId="0" applyNumberFormat="1" applyFont="1" applyFill="1" applyBorder="1" applyAlignment="1">
      <alignment horizontal="center" vertical="center"/>
    </xf>
    <xf numFmtId="206" fontId="36" fillId="0" borderId="44" xfId="0" applyNumberFormat="1" applyFont="1" applyFill="1" applyBorder="1" applyAlignment="1">
      <alignment horizontal="center" vertical="center"/>
    </xf>
    <xf numFmtId="206" fontId="36" fillId="0" borderId="45" xfId="0" applyNumberFormat="1" applyFont="1" applyFill="1" applyBorder="1" applyAlignment="1">
      <alignment horizontal="center" vertical="center"/>
    </xf>
    <xf numFmtId="206" fontId="72" fillId="0" borderId="47" xfId="0" applyNumberFormat="1" applyFont="1" applyFill="1" applyBorder="1" applyAlignment="1">
      <alignment horizontal="center" vertical="center"/>
    </xf>
    <xf numFmtId="0" fontId="72" fillId="0" borderId="47" xfId="0" applyFont="1" applyFill="1" applyBorder="1" applyAlignment="1">
      <alignment vertical="center" wrapText="1"/>
    </xf>
    <xf numFmtId="0" fontId="36" fillId="0" borderId="48" xfId="0" applyFont="1" applyFill="1" applyBorder="1" applyAlignment="1">
      <alignment horizontal="left" vertical="center" wrapText="1" indent="1"/>
    </xf>
    <xf numFmtId="0" fontId="36" fillId="0" borderId="49" xfId="0" applyFont="1" applyFill="1" applyBorder="1" applyAlignment="1">
      <alignment horizontal="center" vertical="center" wrapText="1"/>
    </xf>
    <xf numFmtId="206" fontId="36" fillId="0" borderId="50" xfId="0" applyNumberFormat="1" applyFont="1" applyFill="1" applyBorder="1" applyAlignment="1">
      <alignment horizontal="center" vertical="center" wrapText="1"/>
    </xf>
    <xf numFmtId="206" fontId="36" fillId="0" borderId="48" xfId="0" applyNumberFormat="1" applyFont="1" applyFill="1" applyBorder="1" applyAlignment="1">
      <alignment horizontal="center" vertical="center" wrapText="1"/>
    </xf>
    <xf numFmtId="206" fontId="36" fillId="0" borderId="49" xfId="0" applyNumberFormat="1" applyFont="1" applyFill="1" applyBorder="1" applyAlignment="1">
      <alignment horizontal="center" vertical="center" wrapText="1"/>
    </xf>
    <xf numFmtId="0" fontId="72" fillId="0" borderId="51" xfId="0" applyFont="1" applyFill="1" applyBorder="1" applyAlignment="1">
      <alignment vertical="center"/>
    </xf>
    <xf numFmtId="0" fontId="36" fillId="0" borderId="36" xfId="0" applyFont="1" applyFill="1" applyBorder="1" applyAlignment="1">
      <alignment horizontal="center" vertical="center"/>
    </xf>
    <xf numFmtId="0" fontId="36" fillId="0" borderId="52" xfId="0" applyFont="1" applyFill="1" applyBorder="1" applyAlignment="1">
      <alignment horizontal="center" vertical="center"/>
    </xf>
    <xf numFmtId="0" fontId="36" fillId="0" borderId="53" xfId="0" applyFont="1" applyFill="1" applyBorder="1" applyAlignment="1">
      <alignment horizontal="center" vertical="center"/>
    </xf>
    <xf numFmtId="0" fontId="72" fillId="0" borderId="42" xfId="0" applyFont="1" applyFill="1" applyBorder="1" applyAlignment="1">
      <alignment vertical="center"/>
    </xf>
    <xf numFmtId="0" fontId="36" fillId="0" borderId="54" xfId="0" applyFont="1" applyFill="1" applyBorder="1" applyAlignment="1">
      <alignment horizontal="left" vertical="center" wrapText="1" indent="1"/>
    </xf>
    <xf numFmtId="0" fontId="72" fillId="0" borderId="55" xfId="0" applyFont="1" applyFill="1" applyBorder="1" applyAlignment="1">
      <alignment vertical="center" wrapText="1"/>
    </xf>
    <xf numFmtId="0" fontId="72" fillId="0" borderId="56" xfId="0" applyFont="1" applyFill="1" applyBorder="1" applyAlignment="1">
      <alignment vertical="center" wrapText="1"/>
    </xf>
    <xf numFmtId="0" fontId="36" fillId="39" borderId="23" xfId="0" applyFont="1" applyFill="1" applyBorder="1" applyAlignment="1">
      <alignment horizontal="left" vertical="center" wrapText="1" indent="1"/>
    </xf>
    <xf numFmtId="0" fontId="36" fillId="39" borderId="24" xfId="0" applyFont="1" applyFill="1" applyBorder="1" applyAlignment="1">
      <alignment horizontal="center" vertical="center"/>
    </xf>
    <xf numFmtId="206" fontId="36" fillId="39" borderId="25" xfId="0" applyNumberFormat="1" applyFont="1" applyFill="1" applyBorder="1" applyAlignment="1">
      <alignment horizontal="center" vertical="center"/>
    </xf>
    <xf numFmtId="206" fontId="36" fillId="39" borderId="23" xfId="0" applyNumberFormat="1" applyFont="1" applyFill="1" applyBorder="1" applyAlignment="1">
      <alignment horizontal="center" vertical="center"/>
    </xf>
    <xf numFmtId="206" fontId="36" fillId="39" borderId="24" xfId="0" applyNumberFormat="1" applyFont="1" applyFill="1" applyBorder="1" applyAlignment="1">
      <alignment horizontal="center" vertical="center"/>
    </xf>
    <xf numFmtId="206" fontId="72" fillId="39" borderId="26" xfId="0" applyNumberFormat="1" applyFont="1" applyFill="1" applyBorder="1" applyAlignment="1">
      <alignment horizontal="center" vertical="center"/>
    </xf>
    <xf numFmtId="0" fontId="72" fillId="39" borderId="26" xfId="0" applyFont="1" applyFill="1" applyBorder="1" applyAlignment="1">
      <alignment vertical="center" wrapText="1"/>
    </xf>
    <xf numFmtId="9" fontId="36" fillId="0" borderId="25" xfId="0" applyNumberFormat="1" applyFont="1" applyFill="1" applyBorder="1" applyAlignment="1">
      <alignment horizontal="center" vertical="center"/>
    </xf>
    <xf numFmtId="0" fontId="36" fillId="39" borderId="21" xfId="0" applyFont="1" applyFill="1" applyBorder="1" applyAlignment="1">
      <alignment horizontal="left" vertical="center" wrapText="1" indent="1"/>
    </xf>
    <xf numFmtId="0" fontId="36" fillId="39" borderId="25" xfId="0" applyFont="1" applyFill="1" applyBorder="1" applyAlignment="1">
      <alignment horizontal="center" vertical="center"/>
    </xf>
    <xf numFmtId="0" fontId="72" fillId="39" borderId="0" xfId="0" applyFont="1" applyFill="1" applyAlignment="1">
      <alignment vertical="center"/>
    </xf>
    <xf numFmtId="0" fontId="36" fillId="39" borderId="44" xfId="0" applyFont="1" applyFill="1" applyBorder="1" applyAlignment="1">
      <alignment horizontal="left" vertical="center" wrapText="1" indent="1"/>
    </xf>
    <xf numFmtId="206" fontId="36" fillId="39" borderId="46" xfId="0" applyNumberFormat="1" applyFont="1" applyFill="1" applyBorder="1" applyAlignment="1">
      <alignment horizontal="center" vertical="center"/>
    </xf>
    <xf numFmtId="0" fontId="73" fillId="0" borderId="0" xfId="0" applyFont="1" applyBorder="1" applyAlignment="1">
      <alignment vertical="center"/>
    </xf>
    <xf numFmtId="0" fontId="73" fillId="0" borderId="0" xfId="0" applyFont="1" applyBorder="1" applyAlignment="1">
      <alignment horizontal="center" vertical="center"/>
    </xf>
    <xf numFmtId="37" fontId="73" fillId="0" borderId="0" xfId="0" applyNumberFormat="1" applyFont="1" applyFill="1" applyBorder="1" applyAlignment="1">
      <alignment horizontal="right" vertical="center"/>
    </xf>
    <xf numFmtId="0" fontId="73" fillId="0" borderId="0" xfId="0" applyFont="1" applyFill="1" applyBorder="1" applyAlignment="1">
      <alignment vertical="center"/>
    </xf>
    <xf numFmtId="0" fontId="73" fillId="0" borderId="0" xfId="0" applyFont="1" applyFill="1" applyBorder="1" applyAlignment="1">
      <alignment horizontal="center" vertical="center"/>
    </xf>
    <xf numFmtId="0" fontId="73" fillId="0" borderId="24" xfId="71" applyNumberFormat="1" applyFont="1" applyFill="1" applyBorder="1" applyAlignment="1">
      <alignment horizontal="center" vertical="center"/>
    </xf>
    <xf numFmtId="0" fontId="73" fillId="0" borderId="36" xfId="71" applyNumberFormat="1" applyFont="1" applyFill="1" applyBorder="1" applyAlignment="1">
      <alignment horizontal="center" vertical="center"/>
    </xf>
    <xf numFmtId="0" fontId="36" fillId="0" borderId="33" xfId="0" applyNumberFormat="1" applyFont="1" applyFill="1" applyBorder="1" applyAlignment="1">
      <alignment horizontal="center" vertical="center" wrapText="1"/>
    </xf>
    <xf numFmtId="0" fontId="36" fillId="0" borderId="30" xfId="0" applyNumberFormat="1" applyFont="1" applyFill="1" applyBorder="1" applyAlignment="1">
      <alignment horizontal="center" vertical="center"/>
    </xf>
    <xf numFmtId="0" fontId="36" fillId="0" borderId="27" xfId="0" applyNumberFormat="1" applyFont="1" applyFill="1" applyBorder="1" applyAlignment="1">
      <alignment horizontal="center" vertical="center"/>
    </xf>
    <xf numFmtId="0" fontId="73" fillId="0" borderId="36" xfId="0" applyNumberFormat="1" applyFont="1" applyFill="1" applyBorder="1" applyAlignment="1">
      <alignment horizontal="center" vertical="center"/>
    </xf>
    <xf numFmtId="0" fontId="73" fillId="0" borderId="24" xfId="0" applyNumberFormat="1" applyFont="1" applyFill="1" applyBorder="1" applyAlignment="1">
      <alignment horizontal="center" vertical="center"/>
    </xf>
    <xf numFmtId="0" fontId="73" fillId="0" borderId="37" xfId="0" applyNumberFormat="1" applyFont="1" applyFill="1" applyBorder="1" applyAlignment="1">
      <alignment horizontal="center" vertical="center"/>
    </xf>
    <xf numFmtId="0" fontId="73" fillId="39" borderId="24" xfId="0" applyFont="1" applyFill="1" applyBorder="1" applyAlignment="1">
      <alignment vertical="center"/>
    </xf>
    <xf numFmtId="206" fontId="36" fillId="39" borderId="50" xfId="0" applyNumberFormat="1" applyFont="1" applyFill="1" applyBorder="1" applyAlignment="1">
      <alignment horizontal="center" vertical="center" wrapText="1"/>
    </xf>
    <xf numFmtId="206" fontId="36" fillId="39" borderId="43" xfId="0" applyNumberFormat="1" applyFont="1" applyFill="1" applyBorder="1" applyAlignment="1">
      <alignment horizontal="center" vertical="center"/>
    </xf>
    <xf numFmtId="206" fontId="36" fillId="34" borderId="25" xfId="0" applyNumberFormat="1" applyFont="1" applyFill="1" applyBorder="1" applyAlignment="1">
      <alignment horizontal="center" vertical="center"/>
    </xf>
    <xf numFmtId="206" fontId="36" fillId="34" borderId="23" xfId="0" applyNumberFormat="1" applyFont="1" applyFill="1" applyBorder="1" applyAlignment="1">
      <alignment horizontal="center" vertical="center"/>
    </xf>
    <xf numFmtId="206" fontId="36" fillId="34" borderId="24" xfId="0" applyNumberFormat="1" applyFont="1" applyFill="1" applyBorder="1" applyAlignment="1">
      <alignment horizontal="center" vertical="center"/>
    </xf>
    <xf numFmtId="206" fontId="72" fillId="34" borderId="26" xfId="0" applyNumberFormat="1" applyFont="1" applyFill="1" applyBorder="1" applyAlignment="1">
      <alignment horizontal="center" vertical="center"/>
    </xf>
    <xf numFmtId="37" fontId="73" fillId="0" borderId="0" xfId="0" applyNumberFormat="1" applyFont="1" applyFill="1" applyBorder="1" applyAlignment="1">
      <alignment horizontal="center" vertical="center"/>
    </xf>
    <xf numFmtId="0" fontId="36" fillId="0" borderId="32" xfId="0" applyNumberFormat="1" applyFont="1" applyFill="1" applyBorder="1" applyAlignment="1">
      <alignment horizontal="center" vertical="center"/>
    </xf>
    <xf numFmtId="0" fontId="72" fillId="0" borderId="28" xfId="0" applyNumberFormat="1" applyFont="1" applyBorder="1" applyAlignment="1">
      <alignment horizontal="center" vertical="center" wrapText="1"/>
    </xf>
    <xf numFmtId="0" fontId="36" fillId="0" borderId="24" xfId="0" applyNumberFormat="1" applyFont="1" applyFill="1" applyBorder="1" applyAlignment="1">
      <alignment horizontal="center" vertical="center"/>
    </xf>
    <xf numFmtId="0" fontId="36" fillId="0" borderId="23" xfId="0" applyNumberFormat="1" applyFont="1" applyFill="1" applyBorder="1" applyAlignment="1">
      <alignment horizontal="center" vertical="center"/>
    </xf>
    <xf numFmtId="1" fontId="72" fillId="0" borderId="24" xfId="0" applyNumberFormat="1" applyFont="1" applyBorder="1" applyAlignment="1">
      <alignment horizontal="center" vertical="center" wrapText="1"/>
    </xf>
    <xf numFmtId="9" fontId="36" fillId="0" borderId="40" xfId="0" applyNumberFormat="1" applyFont="1" applyFill="1" applyBorder="1" applyAlignment="1">
      <alignment horizontal="center" vertical="center"/>
    </xf>
    <xf numFmtId="0" fontId="36" fillId="0" borderId="31" xfId="0" applyFont="1" applyFill="1" applyBorder="1" applyAlignment="1">
      <alignment horizontal="center" vertical="center" wrapText="1"/>
    </xf>
    <xf numFmtId="0" fontId="36" fillId="0" borderId="40" xfId="0" applyNumberFormat="1" applyFont="1" applyFill="1" applyBorder="1" applyAlignment="1">
      <alignment horizontal="center" vertical="center"/>
    </xf>
    <xf numFmtId="0" fontId="36" fillId="0" borderId="38" xfId="0" applyNumberFormat="1" applyFont="1" applyFill="1" applyBorder="1" applyAlignment="1">
      <alignment horizontal="center" vertical="center"/>
    </xf>
    <xf numFmtId="0" fontId="36" fillId="0" borderId="39" xfId="0" applyNumberFormat="1" applyFont="1" applyFill="1" applyBorder="1" applyAlignment="1">
      <alignment horizontal="center" vertical="center"/>
    </xf>
    <xf numFmtId="39" fontId="72" fillId="0" borderId="0" xfId="0" applyNumberFormat="1" applyFont="1" applyFill="1" applyAlignment="1">
      <alignment vertical="center"/>
    </xf>
    <xf numFmtId="0" fontId="72" fillId="0" borderId="0" xfId="0" applyFont="1" applyBorder="1" applyAlignment="1">
      <alignment horizontal="left" vertical="center" wrapText="1" indent="1"/>
    </xf>
    <xf numFmtId="0" fontId="72" fillId="0" borderId="0" xfId="0" applyFont="1" applyBorder="1" applyAlignment="1">
      <alignment horizontal="center" vertical="center" wrapText="1"/>
    </xf>
    <xf numFmtId="0" fontId="72" fillId="0" borderId="0" xfId="0" applyFont="1" applyFill="1" applyBorder="1" applyAlignment="1">
      <alignment horizontal="center" vertical="center" wrapText="1"/>
    </xf>
    <xf numFmtId="0" fontId="36" fillId="0" borderId="0" xfId="0" applyFont="1" applyFill="1" applyBorder="1" applyAlignment="1">
      <alignment horizontal="left" vertical="center" wrapText="1" indent="1"/>
    </xf>
    <xf numFmtId="206" fontId="36" fillId="0" borderId="0" xfId="0" applyNumberFormat="1" applyFont="1" applyFill="1" applyBorder="1" applyAlignment="1">
      <alignment horizontal="center" vertical="center"/>
    </xf>
    <xf numFmtId="206" fontId="72" fillId="0" borderId="0" xfId="0" applyNumberFormat="1" applyFont="1" applyFill="1" applyBorder="1" applyAlignment="1">
      <alignment horizontal="center" vertical="center"/>
    </xf>
    <xf numFmtId="0" fontId="72" fillId="0" borderId="0" xfId="0" applyFont="1" applyFill="1" applyBorder="1" applyAlignment="1">
      <alignment vertical="center" wrapText="1"/>
    </xf>
    <xf numFmtId="0" fontId="36" fillId="39" borderId="24" xfId="0" applyFont="1" applyFill="1" applyBorder="1" applyAlignment="1">
      <alignment horizontal="center" vertical="center" wrapText="1"/>
    </xf>
    <xf numFmtId="0" fontId="73" fillId="0" borderId="37" xfId="0" applyFont="1" applyBorder="1" applyAlignment="1">
      <alignment vertical="center" wrapText="1"/>
    </xf>
    <xf numFmtId="0" fontId="73" fillId="0" borderId="37" xfId="0" applyFont="1" applyBorder="1" applyAlignment="1">
      <alignment horizontal="center" vertical="center" wrapText="1"/>
    </xf>
    <xf numFmtId="1" fontId="36" fillId="0" borderId="23" xfId="0" applyNumberFormat="1" applyFont="1" applyFill="1" applyBorder="1" applyAlignment="1">
      <alignment horizontal="center" vertical="center"/>
    </xf>
    <xf numFmtId="1" fontId="36" fillId="0" borderId="24" xfId="0" applyNumberFormat="1" applyFont="1" applyFill="1" applyBorder="1" applyAlignment="1">
      <alignment horizontal="center" vertical="center"/>
    </xf>
    <xf numFmtId="1" fontId="36" fillId="0" borderId="25" xfId="0" applyNumberFormat="1" applyFont="1" applyFill="1" applyBorder="1" applyAlignment="1">
      <alignment horizontal="center" vertical="center"/>
    </xf>
    <xf numFmtId="205" fontId="36" fillId="39" borderId="25" xfId="0" applyNumberFormat="1" applyFont="1" applyFill="1" applyBorder="1" applyAlignment="1">
      <alignment horizontal="center" vertical="center"/>
    </xf>
    <xf numFmtId="205" fontId="36" fillId="0" borderId="23" xfId="0" applyNumberFormat="1" applyFont="1" applyFill="1" applyBorder="1" applyAlignment="1">
      <alignment horizontal="center" vertical="center"/>
    </xf>
    <xf numFmtId="205" fontId="36" fillId="0" borderId="24" xfId="0" applyNumberFormat="1" applyFont="1" applyFill="1" applyBorder="1" applyAlignment="1">
      <alignment horizontal="center" vertical="center"/>
    </xf>
    <xf numFmtId="205" fontId="36" fillId="0" borderId="25" xfId="0" applyNumberFormat="1" applyFont="1" applyFill="1" applyBorder="1" applyAlignment="1">
      <alignment horizontal="center" vertical="center"/>
    </xf>
    <xf numFmtId="205" fontId="72" fillId="0" borderId="26" xfId="0" applyNumberFormat="1" applyFont="1" applyFill="1" applyBorder="1" applyAlignment="1">
      <alignment horizontal="center" vertical="center"/>
    </xf>
    <xf numFmtId="205" fontId="36" fillId="0" borderId="57" xfId="0" applyNumberFormat="1" applyFont="1" applyFill="1" applyBorder="1" applyAlignment="1">
      <alignment horizontal="center" vertical="center"/>
    </xf>
    <xf numFmtId="205" fontId="36" fillId="0" borderId="54" xfId="0" applyNumberFormat="1" applyFont="1" applyFill="1" applyBorder="1" applyAlignment="1">
      <alignment horizontal="center" vertical="center"/>
    </xf>
    <xf numFmtId="205" fontId="36" fillId="0" borderId="41" xfId="0" applyNumberFormat="1" applyFont="1" applyFill="1" applyBorder="1" applyAlignment="1">
      <alignment horizontal="center" vertical="center"/>
    </xf>
    <xf numFmtId="205" fontId="36" fillId="34" borderId="25" xfId="0" applyNumberFormat="1" applyFont="1" applyFill="1" applyBorder="1" applyAlignment="1">
      <alignment horizontal="center" vertical="center"/>
    </xf>
    <xf numFmtId="205" fontId="36" fillId="34" borderId="23" xfId="0" applyNumberFormat="1" applyFont="1" applyFill="1" applyBorder="1" applyAlignment="1">
      <alignment horizontal="center" vertical="center"/>
    </xf>
    <xf numFmtId="205" fontId="36" fillId="34" borderId="24" xfId="0" applyNumberFormat="1" applyFont="1" applyFill="1" applyBorder="1" applyAlignment="1">
      <alignment horizontal="center" vertical="center"/>
    </xf>
    <xf numFmtId="205" fontId="72" fillId="34" borderId="26" xfId="0" applyNumberFormat="1" applyFont="1" applyFill="1" applyBorder="1" applyAlignment="1">
      <alignment horizontal="center" vertical="center"/>
    </xf>
    <xf numFmtId="205" fontId="36" fillId="39" borderId="23" xfId="0" applyNumberFormat="1" applyFont="1" applyFill="1" applyBorder="1" applyAlignment="1">
      <alignment horizontal="center" vertical="center"/>
    </xf>
    <xf numFmtId="205" fontId="36" fillId="39" borderId="24" xfId="0" applyNumberFormat="1" applyFont="1" applyFill="1" applyBorder="1" applyAlignment="1">
      <alignment horizontal="center" vertical="center"/>
    </xf>
    <xf numFmtId="205" fontId="72" fillId="39" borderId="26" xfId="0" applyNumberFormat="1" applyFont="1" applyFill="1" applyBorder="1" applyAlignment="1">
      <alignment horizontal="center" vertical="center"/>
    </xf>
    <xf numFmtId="205" fontId="36" fillId="39" borderId="43" xfId="0" applyNumberFormat="1" applyFont="1" applyFill="1" applyBorder="1" applyAlignment="1">
      <alignment horizontal="center" vertical="center"/>
    </xf>
    <xf numFmtId="205" fontId="36" fillId="0" borderId="38" xfId="0" applyNumberFormat="1" applyFont="1" applyFill="1" applyBorder="1" applyAlignment="1">
      <alignment horizontal="center" vertical="center"/>
    </xf>
    <xf numFmtId="205" fontId="36" fillId="0" borderId="39" xfId="0" applyNumberFormat="1" applyFont="1" applyFill="1" applyBorder="1" applyAlignment="1">
      <alignment horizontal="center" vertical="center"/>
    </xf>
    <xf numFmtId="205" fontId="36" fillId="0" borderId="43" xfId="0" applyNumberFormat="1" applyFont="1" applyFill="1" applyBorder="1" applyAlignment="1">
      <alignment horizontal="center" vertical="center"/>
    </xf>
    <xf numFmtId="205" fontId="72" fillId="0" borderId="42" xfId="0" applyNumberFormat="1" applyFont="1" applyFill="1" applyBorder="1" applyAlignment="1">
      <alignment horizontal="center" vertical="center"/>
    </xf>
    <xf numFmtId="205" fontId="36" fillId="0" borderId="46" xfId="0" applyNumberFormat="1" applyFont="1" applyFill="1" applyBorder="1" applyAlignment="1">
      <alignment horizontal="center" vertical="center"/>
    </xf>
    <xf numFmtId="205" fontId="36" fillId="0" borderId="44" xfId="0" applyNumberFormat="1" applyFont="1" applyFill="1" applyBorder="1" applyAlignment="1">
      <alignment horizontal="center" vertical="center"/>
    </xf>
    <xf numFmtId="205" fontId="36" fillId="0" borderId="45" xfId="0" applyNumberFormat="1" applyFont="1" applyFill="1" applyBorder="1" applyAlignment="1">
      <alignment horizontal="center" vertical="center"/>
    </xf>
    <xf numFmtId="205" fontId="72" fillId="0" borderId="31" xfId="0" applyNumberFormat="1" applyFont="1" applyFill="1" applyBorder="1" applyAlignment="1">
      <alignment horizontal="center" vertical="center"/>
    </xf>
    <xf numFmtId="0" fontId="36" fillId="39" borderId="0" xfId="0" applyFont="1" applyFill="1" applyBorder="1" applyAlignment="1">
      <alignment horizontal="left" vertical="center" wrapText="1" indent="1"/>
    </xf>
    <xf numFmtId="0" fontId="36" fillId="39" borderId="0" xfId="0" applyFont="1" applyFill="1" applyBorder="1" applyAlignment="1">
      <alignment horizontal="center" vertical="center" wrapText="1"/>
    </xf>
    <xf numFmtId="206" fontId="36" fillId="39" borderId="0" xfId="0" applyNumberFormat="1" applyFont="1" applyFill="1" applyBorder="1" applyAlignment="1">
      <alignment horizontal="center" vertical="center"/>
    </xf>
    <xf numFmtId="206" fontId="72" fillId="39" borderId="0" xfId="0" applyNumberFormat="1" applyFont="1" applyFill="1" applyBorder="1" applyAlignment="1">
      <alignment horizontal="center" vertical="center"/>
    </xf>
    <xf numFmtId="0" fontId="72" fillId="39" borderId="0" xfId="0" applyFont="1" applyFill="1" applyBorder="1" applyAlignment="1">
      <alignment vertical="center" wrapText="1"/>
    </xf>
    <xf numFmtId="0" fontId="36" fillId="0" borderId="58" xfId="0" applyFont="1" applyFill="1" applyBorder="1" applyAlignment="1">
      <alignment horizontal="center" vertical="center"/>
    </xf>
    <xf numFmtId="0" fontId="0" fillId="34" borderId="59" xfId="0" applyFont="1" applyFill="1" applyBorder="1" applyAlignment="1">
      <alignment vertical="center" wrapText="1"/>
    </xf>
    <xf numFmtId="0" fontId="43" fillId="0" borderId="23" xfId="0" applyFont="1" applyBorder="1" applyAlignment="1">
      <alignment horizontal="left" vertical="center" wrapText="1" indent="1"/>
    </xf>
    <xf numFmtId="1" fontId="72" fillId="0" borderId="29" xfId="0" applyNumberFormat="1" applyFont="1" applyBorder="1" applyAlignment="1">
      <alignment horizontal="center" vertical="center" wrapText="1"/>
    </xf>
    <xf numFmtId="3" fontId="72" fillId="0" borderId="24" xfId="0" applyNumberFormat="1" applyFont="1" applyBorder="1" applyAlignment="1">
      <alignment horizontal="center" vertical="center" wrapText="1"/>
    </xf>
    <xf numFmtId="3" fontId="72" fillId="0" borderId="29" xfId="0" applyNumberFormat="1" applyFont="1" applyBorder="1" applyAlignment="1">
      <alignment horizontal="center" vertical="center" wrapText="1"/>
    </xf>
    <xf numFmtId="3" fontId="36" fillId="0" borderId="29" xfId="0" applyNumberFormat="1" applyFont="1" applyFill="1" applyBorder="1" applyAlignment="1">
      <alignment horizontal="center" vertical="center"/>
    </xf>
    <xf numFmtId="0" fontId="36" fillId="0" borderId="44" xfId="0" applyFont="1" applyBorder="1" applyAlignment="1">
      <alignment horizontal="left" vertical="center" wrapText="1" indent="1"/>
    </xf>
    <xf numFmtId="0" fontId="36" fillId="0" borderId="45" xfId="0" applyFont="1" applyBorder="1" applyAlignment="1">
      <alignment horizontal="center" vertical="center" wrapText="1"/>
    </xf>
    <xf numFmtId="0" fontId="36" fillId="0" borderId="60" xfId="0" applyNumberFormat="1" applyFont="1" applyFill="1" applyBorder="1" applyAlignment="1">
      <alignment horizontal="center" vertical="center"/>
    </xf>
    <xf numFmtId="0" fontId="36" fillId="0" borderId="44" xfId="0" applyFont="1" applyFill="1" applyBorder="1" applyAlignment="1">
      <alignment horizontal="center" vertical="center"/>
    </xf>
    <xf numFmtId="9" fontId="36" fillId="0" borderId="60" xfId="0" applyNumberFormat="1" applyFont="1" applyFill="1" applyBorder="1" applyAlignment="1">
      <alignment horizontal="center" vertical="center"/>
    </xf>
    <xf numFmtId="0" fontId="72" fillId="0" borderId="47" xfId="0" applyNumberFormat="1" applyFont="1" applyBorder="1" applyAlignment="1">
      <alignment horizontal="center" vertical="center" wrapText="1"/>
    </xf>
    <xf numFmtId="0" fontId="36" fillId="0" borderId="47" xfId="0" applyFont="1" applyFill="1" applyBorder="1" applyAlignment="1">
      <alignment horizontal="center" vertical="center"/>
    </xf>
    <xf numFmtId="9" fontId="36" fillId="0" borderId="44" xfId="0" applyNumberFormat="1" applyFont="1" applyFill="1" applyBorder="1" applyAlignment="1">
      <alignment horizontal="center" vertical="center"/>
    </xf>
    <xf numFmtId="9" fontId="72" fillId="0" borderId="47" xfId="0" applyNumberFormat="1" applyFont="1" applyBorder="1" applyAlignment="1">
      <alignment horizontal="center" vertical="center" wrapText="1"/>
    </xf>
    <xf numFmtId="0" fontId="36" fillId="0" borderId="44" xfId="65" applyFont="1" applyBorder="1" applyAlignment="1">
      <alignment horizontal="left" vertical="center" wrapText="1" indent="1"/>
      <protection/>
    </xf>
    <xf numFmtId="0" fontId="36" fillId="0" borderId="45" xfId="65" applyFont="1" applyBorder="1" applyAlignment="1">
      <alignment horizontal="center" vertical="center" wrapText="1"/>
      <protection/>
    </xf>
    <xf numFmtId="0" fontId="36" fillId="0" borderId="60" xfId="0" applyFont="1" applyFill="1" applyBorder="1" applyAlignment="1">
      <alignment horizontal="center" vertical="center"/>
    </xf>
    <xf numFmtId="0" fontId="72" fillId="0" borderId="47" xfId="0" applyFont="1" applyBorder="1" applyAlignment="1">
      <alignment horizontal="center" vertical="center" wrapText="1"/>
    </xf>
    <xf numFmtId="9" fontId="36" fillId="0" borderId="45" xfId="71" applyFont="1" applyFill="1" applyBorder="1" applyAlignment="1">
      <alignment horizontal="center" vertical="center"/>
    </xf>
    <xf numFmtId="9" fontId="36" fillId="0" borderId="60" xfId="71" applyFont="1" applyFill="1" applyBorder="1" applyAlignment="1">
      <alignment horizontal="center" vertical="center"/>
    </xf>
    <xf numFmtId="9" fontId="72" fillId="0" borderId="47" xfId="71" applyFont="1" applyBorder="1" applyAlignment="1">
      <alignment horizontal="center" vertical="center" wrapText="1"/>
    </xf>
    <xf numFmtId="9" fontId="36" fillId="0" borderId="44" xfId="71" applyFont="1" applyFill="1" applyBorder="1" applyAlignment="1">
      <alignment horizontal="center" vertical="center"/>
    </xf>
    <xf numFmtId="0" fontId="78" fillId="0" borderId="45" xfId="0" applyFont="1" applyBorder="1" applyAlignment="1">
      <alignment horizontal="center" vertical="center"/>
    </xf>
    <xf numFmtId="0" fontId="72" fillId="0" borderId="26" xfId="0" applyNumberFormat="1" applyFont="1" applyBorder="1" applyAlignment="1">
      <alignment horizontal="center" vertical="center" wrapText="1"/>
    </xf>
    <xf numFmtId="9" fontId="36" fillId="0" borderId="23" xfId="71" applyFont="1" applyFill="1" applyBorder="1" applyAlignment="1">
      <alignment horizontal="center" vertical="center"/>
    </xf>
    <xf numFmtId="9" fontId="36" fillId="0" borderId="24" xfId="71" applyFont="1" applyFill="1" applyBorder="1" applyAlignment="1">
      <alignment horizontal="center" vertical="center"/>
    </xf>
    <xf numFmtId="9" fontId="36" fillId="0" borderId="29" xfId="71" applyFont="1" applyFill="1" applyBorder="1" applyAlignment="1">
      <alignment horizontal="center" vertical="center"/>
    </xf>
    <xf numFmtId="9" fontId="72" fillId="0" borderId="26" xfId="71" applyFont="1" applyBorder="1" applyAlignment="1">
      <alignment horizontal="center" vertical="center" wrapText="1"/>
    </xf>
    <xf numFmtId="207" fontId="36" fillId="39" borderId="43" xfId="0" applyNumberFormat="1" applyFont="1" applyFill="1" applyBorder="1" applyAlignment="1">
      <alignment horizontal="center" vertical="center"/>
    </xf>
    <xf numFmtId="205" fontId="72" fillId="0" borderId="42" xfId="0" applyNumberFormat="1" applyFont="1" applyFill="1" applyBorder="1" applyAlignment="1">
      <alignment vertical="center" wrapText="1"/>
    </xf>
    <xf numFmtId="10" fontId="36" fillId="0" borderId="38" xfId="71" applyNumberFormat="1" applyFont="1" applyFill="1" applyBorder="1" applyAlignment="1">
      <alignment horizontal="center" vertical="center"/>
    </xf>
    <xf numFmtId="10" fontId="36" fillId="0" borderId="39" xfId="71" applyNumberFormat="1" applyFont="1" applyFill="1" applyBorder="1" applyAlignment="1">
      <alignment horizontal="center" vertical="center"/>
    </xf>
    <xf numFmtId="10" fontId="36" fillId="0" borderId="40" xfId="71" applyNumberFormat="1" applyFont="1" applyFill="1" applyBorder="1" applyAlignment="1">
      <alignment horizontal="center" vertical="center"/>
    </xf>
    <xf numFmtId="9" fontId="36" fillId="0" borderId="38" xfId="71" applyFont="1" applyFill="1" applyBorder="1" applyAlignment="1">
      <alignment horizontal="center" vertical="center"/>
    </xf>
    <xf numFmtId="9" fontId="36" fillId="0" borderId="39" xfId="71" applyFont="1" applyFill="1" applyBorder="1" applyAlignment="1">
      <alignment horizontal="center" vertical="center"/>
    </xf>
    <xf numFmtId="9" fontId="36" fillId="0" borderId="40" xfId="71" applyFont="1" applyFill="1" applyBorder="1" applyAlignment="1">
      <alignment horizontal="center" vertical="center"/>
    </xf>
    <xf numFmtId="0" fontId="72" fillId="0" borderId="31" xfId="71" applyNumberFormat="1" applyFont="1" applyBorder="1" applyAlignment="1">
      <alignment horizontal="center" vertical="center" wrapText="1"/>
    </xf>
    <xf numFmtId="0" fontId="36" fillId="0" borderId="0" xfId="0" applyFont="1" applyBorder="1" applyAlignment="1">
      <alignment horizontal="left" vertical="center" wrapText="1" indent="1"/>
    </xf>
    <xf numFmtId="0" fontId="36" fillId="0" borderId="0" xfId="0" applyFont="1" applyBorder="1" applyAlignment="1">
      <alignment horizontal="center" vertical="center" wrapText="1"/>
    </xf>
    <xf numFmtId="0" fontId="36" fillId="0" borderId="0"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xf>
    <xf numFmtId="0" fontId="72" fillId="0" borderId="0" xfId="71" applyNumberFormat="1" applyFont="1" applyBorder="1" applyAlignment="1">
      <alignment horizontal="center" vertical="center" wrapText="1"/>
    </xf>
    <xf numFmtId="0" fontId="36" fillId="0" borderId="46" xfId="0" applyFont="1" applyFill="1" applyBorder="1" applyAlignment="1">
      <alignment horizontal="center" vertical="center"/>
    </xf>
    <xf numFmtId="0" fontId="72" fillId="0" borderId="44" xfId="0" applyFont="1" applyBorder="1" applyAlignment="1">
      <alignment horizontal="left" vertical="center" wrapText="1" indent="1"/>
    </xf>
    <xf numFmtId="0" fontId="72" fillId="0" borderId="45" xfId="0" applyFont="1" applyBorder="1" applyAlignment="1">
      <alignment horizontal="center" vertical="center" wrapText="1"/>
    </xf>
    <xf numFmtId="0" fontId="72" fillId="0" borderId="60" xfId="0" applyFont="1" applyFill="1" applyBorder="1" applyAlignment="1">
      <alignment horizontal="center" vertical="center" wrapText="1"/>
    </xf>
    <xf numFmtId="0" fontId="72" fillId="0" borderId="60" xfId="0" applyFont="1" applyBorder="1" applyAlignment="1">
      <alignment horizontal="center" vertical="center" wrapText="1"/>
    </xf>
    <xf numFmtId="0" fontId="72" fillId="0" borderId="47" xfId="0" applyFont="1" applyBorder="1" applyAlignment="1">
      <alignment vertical="center" wrapText="1"/>
    </xf>
    <xf numFmtId="207" fontId="72" fillId="0" borderId="42" xfId="0" applyNumberFormat="1" applyFont="1" applyFill="1" applyBorder="1" applyAlignment="1">
      <alignment horizontal="center" vertical="center"/>
    </xf>
    <xf numFmtId="207" fontId="36" fillId="0" borderId="43" xfId="0" applyNumberFormat="1" applyFont="1" applyFill="1" applyBorder="1" applyAlignment="1">
      <alignment horizontal="center" vertical="center"/>
    </xf>
    <xf numFmtId="207" fontId="36" fillId="0" borderId="38" xfId="0" applyNumberFormat="1" applyFont="1" applyFill="1" applyBorder="1" applyAlignment="1">
      <alignment horizontal="center" vertical="center"/>
    </xf>
    <xf numFmtId="207" fontId="36" fillId="0" borderId="39" xfId="0" applyNumberFormat="1" applyFont="1" applyFill="1" applyBorder="1" applyAlignment="1">
      <alignment horizontal="center" vertical="center"/>
    </xf>
    <xf numFmtId="0" fontId="73" fillId="39" borderId="24" xfId="0" applyFont="1" applyFill="1" applyBorder="1" applyAlignment="1">
      <alignment vertical="center" wrapText="1"/>
    </xf>
    <xf numFmtId="9" fontId="73" fillId="0" borderId="24" xfId="71" applyNumberFormat="1" applyFont="1" applyFill="1" applyBorder="1" applyAlignment="1">
      <alignment horizontal="center" vertical="center"/>
    </xf>
    <xf numFmtId="0" fontId="73" fillId="0" borderId="61" xfId="0" applyFont="1" applyBorder="1" applyAlignment="1">
      <alignment horizontal="center" vertical="center"/>
    </xf>
    <xf numFmtId="37" fontId="73" fillId="0" borderId="61" xfId="0" applyNumberFormat="1" applyFont="1" applyFill="1" applyBorder="1" applyAlignment="1">
      <alignment horizontal="center" vertical="center"/>
    </xf>
    <xf numFmtId="0" fontId="73" fillId="0" borderId="61" xfId="0" applyNumberFormat="1" applyFont="1" applyFill="1" applyBorder="1" applyAlignment="1">
      <alignment horizontal="center" vertical="center"/>
    </xf>
    <xf numFmtId="0" fontId="36" fillId="0" borderId="23" xfId="71" applyNumberFormat="1" applyFont="1" applyFill="1" applyBorder="1" applyAlignment="1">
      <alignment horizontal="center" vertical="center"/>
    </xf>
    <xf numFmtId="0" fontId="36" fillId="0" borderId="24" xfId="71" applyNumberFormat="1" applyFont="1" applyFill="1" applyBorder="1" applyAlignment="1">
      <alignment horizontal="center" vertical="center"/>
    </xf>
    <xf numFmtId="0" fontId="36" fillId="0" borderId="25" xfId="71" applyNumberFormat="1" applyFont="1" applyFill="1" applyBorder="1" applyAlignment="1">
      <alignment horizontal="center" vertical="center"/>
    </xf>
    <xf numFmtId="1" fontId="72" fillId="0" borderId="26" xfId="0" applyNumberFormat="1" applyFont="1" applyBorder="1" applyAlignment="1">
      <alignment horizontal="center" vertical="center" wrapText="1"/>
    </xf>
    <xf numFmtId="0" fontId="72" fillId="0" borderId="62" xfId="0" applyFont="1" applyFill="1" applyBorder="1" applyAlignment="1">
      <alignment vertical="center" wrapText="1"/>
    </xf>
    <xf numFmtId="0" fontId="43" fillId="34" borderId="63" xfId="0" applyFont="1" applyFill="1" applyBorder="1" applyAlignment="1">
      <alignment vertical="center" wrapText="1"/>
    </xf>
    <xf numFmtId="0" fontId="43" fillId="34" borderId="64" xfId="0" applyFont="1" applyFill="1" applyBorder="1" applyAlignment="1">
      <alignment vertical="center" wrapText="1"/>
    </xf>
    <xf numFmtId="0" fontId="43" fillId="34" borderId="65" xfId="0" applyFont="1" applyFill="1" applyBorder="1" applyAlignment="1">
      <alignment vertical="center" wrapText="1"/>
    </xf>
    <xf numFmtId="0" fontId="43" fillId="34" borderId="66" xfId="0" applyFont="1" applyFill="1" applyBorder="1" applyAlignment="1">
      <alignment vertical="center" wrapText="1"/>
    </xf>
    <xf numFmtId="0" fontId="43" fillId="34" borderId="67" xfId="0" applyFont="1" applyFill="1" applyBorder="1" applyAlignment="1">
      <alignment vertical="center" wrapText="1"/>
    </xf>
    <xf numFmtId="0" fontId="43" fillId="34" borderId="59" xfId="0" applyFont="1" applyFill="1" applyBorder="1" applyAlignment="1">
      <alignment vertical="center"/>
    </xf>
    <xf numFmtId="0" fontId="43" fillId="34" borderId="0" xfId="0" applyFont="1" applyFill="1" applyBorder="1" applyAlignment="1">
      <alignment vertical="center"/>
    </xf>
    <xf numFmtId="0" fontId="43" fillId="34" borderId="68" xfId="0" applyFont="1" applyFill="1" applyBorder="1" applyAlignment="1">
      <alignment vertical="center"/>
    </xf>
    <xf numFmtId="0" fontId="43" fillId="34" borderId="67" xfId="0" applyFont="1" applyFill="1" applyBorder="1" applyAlignment="1">
      <alignment vertical="center"/>
    </xf>
    <xf numFmtId="204" fontId="73" fillId="0" borderId="24" xfId="0" applyNumberFormat="1" applyFont="1" applyFill="1" applyBorder="1" applyAlignment="1">
      <alignment horizontal="right" vertical="center"/>
    </xf>
    <xf numFmtId="9" fontId="72" fillId="0" borderId="28" xfId="0" applyNumberFormat="1" applyFont="1" applyBorder="1" applyAlignment="1">
      <alignment horizontal="center" vertical="center" wrapText="1"/>
    </xf>
    <xf numFmtId="4" fontId="36" fillId="40" borderId="29" xfId="0" applyNumberFormat="1" applyFont="1" applyFill="1" applyBorder="1" applyAlignment="1">
      <alignment horizontal="center" vertical="center" wrapText="1"/>
    </xf>
    <xf numFmtId="4" fontId="36" fillId="37" borderId="29" xfId="0" applyNumberFormat="1" applyFont="1" applyFill="1" applyBorder="1" applyAlignment="1">
      <alignment horizontal="center" vertical="center" wrapText="1"/>
    </xf>
    <xf numFmtId="0" fontId="36" fillId="40" borderId="25" xfId="0" applyFont="1" applyFill="1" applyBorder="1" applyAlignment="1">
      <alignment horizontal="center" vertical="center"/>
    </xf>
    <xf numFmtId="206" fontId="36" fillId="40" borderId="25" xfId="0" applyNumberFormat="1" applyFont="1" applyFill="1" applyBorder="1" applyAlignment="1">
      <alignment horizontal="center" vertical="center"/>
    </xf>
    <xf numFmtId="206" fontId="36" fillId="37" borderId="35" xfId="0" applyNumberFormat="1" applyFont="1" applyFill="1" applyBorder="1" applyAlignment="1">
      <alignment horizontal="center" vertical="center"/>
    </xf>
    <xf numFmtId="207" fontId="36" fillId="40" borderId="43" xfId="0" applyNumberFormat="1" applyFont="1" applyFill="1" applyBorder="1" applyAlignment="1">
      <alignment horizontal="center" vertical="center"/>
    </xf>
    <xf numFmtId="206" fontId="36" fillId="40" borderId="43" xfId="0" applyNumberFormat="1" applyFont="1" applyFill="1" applyBorder="1" applyAlignment="1">
      <alignment horizontal="center" vertical="center"/>
    </xf>
    <xf numFmtId="205" fontId="36" fillId="40" borderId="43" xfId="0" applyNumberFormat="1" applyFont="1" applyFill="1" applyBorder="1" applyAlignment="1">
      <alignment horizontal="center" vertical="center"/>
    </xf>
    <xf numFmtId="205" fontId="36" fillId="40" borderId="25" xfId="0" applyNumberFormat="1" applyFont="1" applyFill="1" applyBorder="1" applyAlignment="1">
      <alignment horizontal="center" vertical="center"/>
    </xf>
    <xf numFmtId="206" fontId="72" fillId="39" borderId="26" xfId="0" applyNumberFormat="1" applyFont="1" applyFill="1" applyBorder="1" applyAlignment="1">
      <alignment vertical="center" wrapText="1"/>
    </xf>
    <xf numFmtId="39" fontId="72" fillId="39" borderId="26" xfId="0" applyNumberFormat="1" applyFont="1" applyFill="1" applyBorder="1" applyAlignment="1">
      <alignment vertical="center" wrapText="1"/>
    </xf>
    <xf numFmtId="0" fontId="73" fillId="0" borderId="24" xfId="0" applyFont="1" applyFill="1" applyBorder="1" applyAlignment="1">
      <alignment horizontal="center" vertical="center" wrapText="1"/>
    </xf>
    <xf numFmtId="0" fontId="43" fillId="37" borderId="63" xfId="0" applyFont="1" applyFill="1" applyBorder="1" applyAlignment="1">
      <alignment vertical="center" wrapText="1"/>
    </xf>
    <xf numFmtId="0" fontId="43" fillId="37" borderId="65" xfId="0" applyFont="1" applyFill="1" applyBorder="1" applyAlignment="1">
      <alignment vertical="center" wrapText="1"/>
    </xf>
    <xf numFmtId="206" fontId="36" fillId="40" borderId="46" xfId="0" applyNumberFormat="1" applyFont="1" applyFill="1" applyBorder="1" applyAlignment="1">
      <alignment horizontal="center" vertical="center"/>
    </xf>
    <xf numFmtId="206" fontId="36" fillId="39" borderId="44" xfId="0" applyNumberFormat="1" applyFont="1" applyFill="1" applyBorder="1" applyAlignment="1">
      <alignment horizontal="center" vertical="center"/>
    </xf>
    <xf numFmtId="206" fontId="36" fillId="39" borderId="45" xfId="0" applyNumberFormat="1" applyFont="1" applyFill="1" applyBorder="1" applyAlignment="1">
      <alignment horizontal="center" vertical="center"/>
    </xf>
    <xf numFmtId="0" fontId="72" fillId="39" borderId="47" xfId="0" applyFont="1" applyFill="1" applyBorder="1" applyAlignment="1">
      <alignment vertical="center" wrapText="1"/>
    </xf>
    <xf numFmtId="3" fontId="36" fillId="39" borderId="25" xfId="0" applyNumberFormat="1" applyFont="1" applyFill="1" applyBorder="1" applyAlignment="1">
      <alignment horizontal="center" vertical="center"/>
    </xf>
    <xf numFmtId="3" fontId="36" fillId="0" borderId="23" xfId="0" applyNumberFormat="1" applyFont="1" applyFill="1" applyBorder="1" applyAlignment="1">
      <alignment horizontal="center" vertical="center"/>
    </xf>
    <xf numFmtId="3" fontId="36" fillId="0" borderId="24" xfId="0" applyNumberFormat="1" applyFont="1" applyFill="1" applyBorder="1" applyAlignment="1">
      <alignment horizontal="center" vertical="center"/>
    </xf>
    <xf numFmtId="3" fontId="36" fillId="0" borderId="25" xfId="0" applyNumberFormat="1" applyFont="1" applyFill="1" applyBorder="1" applyAlignment="1">
      <alignment horizontal="center" vertical="center"/>
    </xf>
    <xf numFmtId="3" fontId="72" fillId="0" borderId="26" xfId="0" applyNumberFormat="1" applyFont="1" applyBorder="1" applyAlignment="1">
      <alignment horizontal="center" vertical="center" wrapText="1"/>
    </xf>
    <xf numFmtId="0" fontId="72" fillId="37" borderId="23" xfId="0" applyFont="1" applyFill="1" applyBorder="1" applyAlignment="1">
      <alignment horizontal="left" vertical="center" wrapText="1" indent="1"/>
    </xf>
    <xf numFmtId="0" fontId="72" fillId="37" borderId="24" xfId="0" applyFont="1" applyFill="1" applyBorder="1" applyAlignment="1">
      <alignment horizontal="center" vertical="center" wrapText="1"/>
    </xf>
    <xf numFmtId="0" fontId="72" fillId="37" borderId="29" xfId="0" applyFont="1" applyFill="1" applyBorder="1" applyAlignment="1">
      <alignment horizontal="center" vertical="center" wrapText="1"/>
    </xf>
    <xf numFmtId="0" fontId="71" fillId="0" borderId="0" xfId="0" applyFont="1" applyAlignment="1">
      <alignment horizontal="center" vertical="center"/>
    </xf>
    <xf numFmtId="0" fontId="66" fillId="0" borderId="69" xfId="0" applyFont="1" applyFill="1" applyBorder="1" applyAlignment="1">
      <alignment horizontal="left" vertical="center"/>
    </xf>
    <xf numFmtId="0" fontId="66" fillId="0" borderId="17" xfId="0" applyFont="1" applyFill="1" applyBorder="1" applyAlignment="1">
      <alignment horizontal="left" vertical="center"/>
    </xf>
    <xf numFmtId="0" fontId="66" fillId="0" borderId="61" xfId="0" applyFont="1" applyFill="1" applyBorder="1" applyAlignment="1">
      <alignment horizontal="left" vertical="center"/>
    </xf>
    <xf numFmtId="0" fontId="69" fillId="0" borderId="0" xfId="0" applyFont="1" applyAlignment="1">
      <alignment horizontal="center" vertical="center"/>
    </xf>
    <xf numFmtId="0" fontId="70" fillId="0" borderId="0" xfId="0" applyFont="1" applyAlignment="1">
      <alignment horizontal="center" vertical="center"/>
    </xf>
    <xf numFmtId="0" fontId="74" fillId="0" borderId="0" xfId="0" applyFont="1" applyAlignment="1">
      <alignment horizontal="left" vertical="center" wrapText="1"/>
    </xf>
    <xf numFmtId="0" fontId="43" fillId="34" borderId="63" xfId="0" applyFont="1" applyFill="1" applyBorder="1" applyAlignment="1">
      <alignment horizontal="left" vertical="center" wrapText="1"/>
    </xf>
    <xf numFmtId="0" fontId="43" fillId="34" borderId="64" xfId="0" applyFont="1" applyFill="1" applyBorder="1" applyAlignment="1">
      <alignment horizontal="left" vertical="center" wrapText="1"/>
    </xf>
    <xf numFmtId="0" fontId="36" fillId="34" borderId="18"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18" xfId="0" applyFont="1" applyFill="1" applyBorder="1" applyAlignment="1">
      <alignment vertical="center" wrapText="1"/>
    </xf>
    <xf numFmtId="0" fontId="0" fillId="34" borderId="19" xfId="0" applyFont="1" applyFill="1" applyBorder="1" applyAlignment="1">
      <alignment vertical="center" wrapText="1"/>
    </xf>
    <xf numFmtId="0" fontId="0" fillId="34" borderId="70" xfId="0" applyFont="1" applyFill="1" applyBorder="1" applyAlignment="1">
      <alignment vertical="center" wrapText="1"/>
    </xf>
    <xf numFmtId="0" fontId="42" fillId="34" borderId="71" xfId="65" applyFont="1" applyFill="1" applyBorder="1" applyAlignment="1">
      <alignment horizontal="left" vertical="center" wrapText="1"/>
      <protection/>
    </xf>
    <xf numFmtId="0" fontId="42" fillId="34" borderId="72" xfId="65" applyFont="1" applyFill="1" applyBorder="1" applyAlignment="1">
      <alignment horizontal="left" vertical="center" wrapText="1"/>
      <protection/>
    </xf>
    <xf numFmtId="0" fontId="36" fillId="34" borderId="73" xfId="0" applyFont="1" applyFill="1" applyBorder="1" applyAlignment="1">
      <alignment horizontal="left" vertical="center" wrapText="1"/>
    </xf>
    <xf numFmtId="0" fontId="36" fillId="34" borderId="65" xfId="0" applyFont="1" applyFill="1" applyBorder="1" applyAlignment="1">
      <alignment horizontal="left" vertical="center" wrapText="1"/>
    </xf>
    <xf numFmtId="0" fontId="36" fillId="34" borderId="74" xfId="0" applyFont="1" applyFill="1" applyBorder="1" applyAlignment="1">
      <alignment horizontal="left" vertical="center" wrapText="1"/>
    </xf>
    <xf numFmtId="0" fontId="43" fillId="38" borderId="63" xfId="0" applyFont="1" applyFill="1" applyBorder="1" applyAlignment="1">
      <alignment horizontal="left" vertical="center" wrapText="1"/>
    </xf>
    <xf numFmtId="0" fontId="43" fillId="38" borderId="64" xfId="0" applyFont="1" applyFill="1" applyBorder="1" applyAlignment="1">
      <alignment horizontal="left" vertical="center" wrapText="1"/>
    </xf>
    <xf numFmtId="0" fontId="79" fillId="41" borderId="0" xfId="0" applyFont="1" applyFill="1" applyBorder="1" applyAlignment="1">
      <alignment horizontal="center" vertical="center" wrapText="1"/>
    </xf>
    <xf numFmtId="0" fontId="76" fillId="34" borderId="12" xfId="0" applyFont="1" applyFill="1" applyBorder="1" applyAlignment="1">
      <alignment horizontal="center" vertical="center" wrapText="1"/>
    </xf>
    <xf numFmtId="0" fontId="76" fillId="34" borderId="13" xfId="0" applyFont="1" applyFill="1" applyBorder="1" applyAlignment="1">
      <alignment horizontal="center" vertical="center" wrapText="1"/>
    </xf>
    <xf numFmtId="0" fontId="43" fillId="34" borderId="59" xfId="0" applyFont="1" applyFill="1" applyBorder="1" applyAlignment="1">
      <alignment horizontal="center" vertical="center"/>
    </xf>
    <xf numFmtId="0" fontId="43" fillId="34" borderId="0" xfId="0" applyFont="1" applyFill="1" applyBorder="1" applyAlignment="1">
      <alignment horizontal="center" vertical="center"/>
    </xf>
    <xf numFmtId="0" fontId="43" fillId="38" borderId="65" xfId="0" applyFont="1" applyFill="1" applyBorder="1" applyAlignment="1">
      <alignment horizontal="left" vertical="center" wrapText="1"/>
    </xf>
    <xf numFmtId="0" fontId="43" fillId="38" borderId="66" xfId="0" applyFont="1" applyFill="1" applyBorder="1" applyAlignment="1">
      <alignment horizontal="left" vertical="center" wrapText="1"/>
    </xf>
    <xf numFmtId="0" fontId="36" fillId="38" borderId="75" xfId="0" applyFont="1" applyFill="1" applyBorder="1" applyAlignment="1">
      <alignment horizontal="left" vertical="center" wrapText="1"/>
    </xf>
    <xf numFmtId="0" fontId="36" fillId="38" borderId="63" xfId="0" applyFont="1" applyFill="1" applyBorder="1" applyAlignment="1">
      <alignment horizontal="left" vertical="center" wrapText="1"/>
    </xf>
    <xf numFmtId="0" fontId="36" fillId="38" borderId="76" xfId="0" applyFont="1" applyFill="1" applyBorder="1" applyAlignment="1">
      <alignment horizontal="left" vertical="center" wrapText="1"/>
    </xf>
    <xf numFmtId="0" fontId="36" fillId="34" borderId="66" xfId="0" applyFont="1" applyFill="1" applyBorder="1" applyAlignment="1">
      <alignment horizontal="left" vertical="center" wrapText="1"/>
    </xf>
    <xf numFmtId="0" fontId="36"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76" fillId="34" borderId="65" xfId="0" applyFont="1" applyFill="1" applyBorder="1" applyAlignment="1">
      <alignment horizontal="left" vertical="center" wrapText="1"/>
    </xf>
    <xf numFmtId="0" fontId="76" fillId="34" borderId="66" xfId="0" applyFont="1" applyFill="1" applyBorder="1" applyAlignment="1">
      <alignment horizontal="left" vertical="center" wrapText="1"/>
    </xf>
    <xf numFmtId="0" fontId="36" fillId="35" borderId="75" xfId="0" applyFont="1" applyFill="1" applyBorder="1" applyAlignment="1">
      <alignment horizontal="left" vertical="center" wrapText="1"/>
    </xf>
    <xf numFmtId="0" fontId="36" fillId="35" borderId="64" xfId="0" applyFont="1" applyFill="1" applyBorder="1" applyAlignment="1">
      <alignment horizontal="left" vertical="center" wrapText="1"/>
    </xf>
    <xf numFmtId="0" fontId="80" fillId="0" borderId="0" xfId="0" applyFont="1" applyBorder="1" applyAlignment="1">
      <alignment horizontal="center" vertical="center" wrapText="1"/>
    </xf>
    <xf numFmtId="0" fontId="70" fillId="0" borderId="77" xfId="0" applyFont="1" applyBorder="1" applyAlignment="1">
      <alignment horizontal="center" vertical="top" wrapText="1"/>
    </xf>
    <xf numFmtId="0" fontId="0" fillId="34" borderId="12" xfId="0" applyFont="1" applyFill="1" applyBorder="1" applyAlignment="1">
      <alignment vertical="center" wrapText="1"/>
    </xf>
    <xf numFmtId="0" fontId="0" fillId="34" borderId="13" xfId="0" applyFont="1" applyFill="1" applyBorder="1" applyAlignment="1">
      <alignment vertical="center" wrapText="1"/>
    </xf>
    <xf numFmtId="0" fontId="0" fillId="34" borderId="78" xfId="0" applyFont="1" applyFill="1" applyBorder="1" applyAlignment="1">
      <alignment vertical="center" wrapText="1"/>
    </xf>
    <xf numFmtId="0" fontId="76" fillId="34" borderId="77" xfId="0" applyFont="1" applyFill="1" applyBorder="1" applyAlignment="1">
      <alignment horizontal="center" vertical="center" wrapText="1"/>
    </xf>
    <xf numFmtId="0" fontId="76" fillId="34" borderId="79" xfId="0" applyFont="1" applyFill="1" applyBorder="1" applyAlignment="1">
      <alignment horizontal="center" vertical="center" wrapText="1"/>
    </xf>
    <xf numFmtId="0" fontId="43" fillId="34" borderId="68" xfId="0" applyFont="1" applyFill="1" applyBorder="1" applyAlignment="1">
      <alignment horizontal="center" vertical="center"/>
    </xf>
    <xf numFmtId="0" fontId="43" fillId="34" borderId="67" xfId="0" applyFont="1" applyFill="1" applyBorder="1" applyAlignment="1">
      <alignment horizontal="center" vertical="center"/>
    </xf>
    <xf numFmtId="0" fontId="50" fillId="41" borderId="58" xfId="0" applyFont="1" applyFill="1" applyBorder="1" applyAlignment="1">
      <alignment horizontal="center" vertical="center" wrapText="1"/>
    </xf>
    <xf numFmtId="0" fontId="43" fillId="37" borderId="63" xfId="0" applyFont="1" applyFill="1" applyBorder="1" applyAlignment="1">
      <alignment horizontal="left" vertical="center" wrapText="1"/>
    </xf>
    <xf numFmtId="0" fontId="43" fillId="37" borderId="64" xfId="0" applyFont="1" applyFill="1" applyBorder="1" applyAlignment="1">
      <alignment horizontal="left" vertical="center" wrapText="1"/>
    </xf>
    <xf numFmtId="0" fontId="42" fillId="34" borderId="77" xfId="65" applyFont="1" applyFill="1" applyBorder="1" applyAlignment="1">
      <alignment horizontal="left" vertical="center" wrapText="1"/>
      <protection/>
    </xf>
    <xf numFmtId="0" fontId="42" fillId="34" borderId="79" xfId="65" applyFont="1" applyFill="1" applyBorder="1" applyAlignment="1">
      <alignment horizontal="left" vertical="center" wrapText="1"/>
      <protection/>
    </xf>
    <xf numFmtId="0" fontId="76" fillId="37" borderId="58" xfId="0" applyFont="1" applyFill="1" applyBorder="1" applyAlignment="1">
      <alignment horizontal="center" vertical="center" wrapText="1"/>
    </xf>
    <xf numFmtId="0" fontId="76" fillId="37" borderId="80" xfId="0" applyFont="1" applyFill="1" applyBorder="1" applyAlignment="1">
      <alignment horizontal="center" vertical="center" wrapText="1"/>
    </xf>
    <xf numFmtId="0" fontId="50" fillId="41" borderId="0" xfId="0" applyFont="1" applyFill="1" applyBorder="1" applyAlignment="1">
      <alignment horizontal="center" vertical="center" wrapText="1"/>
    </xf>
    <xf numFmtId="0" fontId="76" fillId="34" borderId="77" xfId="0" applyFont="1" applyFill="1" applyBorder="1" applyAlignment="1">
      <alignment horizontal="left" vertical="center" wrapText="1"/>
    </xf>
    <xf numFmtId="0" fontId="76" fillId="34" borderId="79" xfId="0" applyFont="1" applyFill="1" applyBorder="1" applyAlignment="1">
      <alignment horizontal="left" vertical="center" wrapText="1"/>
    </xf>
    <xf numFmtId="0" fontId="76" fillId="34" borderId="71" xfId="0" applyFont="1" applyFill="1" applyBorder="1" applyAlignment="1">
      <alignment horizontal="left" vertical="center" wrapText="1"/>
    </xf>
    <xf numFmtId="0" fontId="76" fillId="34" borderId="72" xfId="0" applyFont="1" applyFill="1" applyBorder="1" applyAlignment="1">
      <alignment horizontal="left" vertical="center" wrapText="1"/>
    </xf>
    <xf numFmtId="0" fontId="76" fillId="34" borderId="0" xfId="0" applyFont="1" applyFill="1" applyBorder="1" applyAlignment="1">
      <alignment horizontal="center" vertical="center" wrapText="1"/>
    </xf>
    <xf numFmtId="0" fontId="76" fillId="34" borderId="81" xfId="0" applyFont="1" applyFill="1" applyBorder="1" applyAlignment="1">
      <alignment horizontal="center" vertical="center" wrapText="1"/>
    </xf>
    <xf numFmtId="0" fontId="43" fillId="34" borderId="77" xfId="0" applyFont="1" applyFill="1" applyBorder="1" applyAlignment="1">
      <alignment horizontal="left" vertical="center" wrapText="1"/>
    </xf>
    <xf numFmtId="0" fontId="43" fillId="34" borderId="79" xfId="0" applyFont="1" applyFill="1" applyBorder="1" applyAlignment="1">
      <alignment horizontal="left" vertical="center" wrapText="1"/>
    </xf>
    <xf numFmtId="0" fontId="42" fillId="34" borderId="77" xfId="0" applyFont="1" applyFill="1" applyBorder="1" applyAlignment="1">
      <alignment horizontal="left" vertical="center" wrapText="1"/>
    </xf>
    <xf numFmtId="0" fontId="42" fillId="34" borderId="79" xfId="0" applyFont="1" applyFill="1" applyBorder="1" applyAlignment="1">
      <alignment horizontal="left" vertical="center" wrapText="1"/>
    </xf>
  </cellXfs>
  <cellStyles count="7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0"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Hyperlink" xfId="48"/>
    <cellStyle name="Followed Hyperlink" xfId="49"/>
    <cellStyle name="Incorrecto" xfId="50"/>
    <cellStyle name="Comma" xfId="51"/>
    <cellStyle name="Comma [0]" xfId="52"/>
    <cellStyle name="Millares 2" xfId="53"/>
    <cellStyle name="Millares 3" xfId="54"/>
    <cellStyle name="Millares 4" xfId="55"/>
    <cellStyle name="Millares 5" xfId="56"/>
    <cellStyle name="Millares 6" xfId="57"/>
    <cellStyle name="Millares 7" xfId="58"/>
    <cellStyle name="Millares 8" xfId="59"/>
    <cellStyle name="Millares 9" xfId="60"/>
    <cellStyle name="Currency" xfId="61"/>
    <cellStyle name="Currency [0]" xfId="62"/>
    <cellStyle name="Moneda 2" xfId="63"/>
    <cellStyle name="Neutral" xfId="64"/>
    <cellStyle name="Normal 2" xfId="65"/>
    <cellStyle name="Normal 3" xfId="66"/>
    <cellStyle name="Normal 4" xfId="67"/>
    <cellStyle name="Normal 5" xfId="68"/>
    <cellStyle name="Normal 6" xfId="69"/>
    <cellStyle name="Notas" xfId="70"/>
    <cellStyle name="Percent" xfId="71"/>
    <cellStyle name="Porcentual 2" xfId="72"/>
    <cellStyle name="Porcentual 3" xfId="73"/>
    <cellStyle name="Porcentual 4" xfId="74"/>
    <cellStyle name="Salida" xfId="75"/>
    <cellStyle name="Text" xfId="76"/>
    <cellStyle name="Texto de advertencia" xfId="77"/>
    <cellStyle name="Texto explicativo" xfId="78"/>
    <cellStyle name="Título" xfId="79"/>
    <cellStyle name="Título 2" xfId="80"/>
    <cellStyle name="Título 3" xfId="81"/>
    <cellStyle name="Total" xfId="82"/>
    <cellStyle name="ДАТА" xfId="83"/>
    <cellStyle name="ДЕНЕЖНЫЙ_BOPENGC" xfId="84"/>
    <cellStyle name="ЗАГОЛОВОК1" xfId="85"/>
    <cellStyle name="ЗАГОЛОВОК2" xfId="86"/>
    <cellStyle name="ИТОГОВЫЙ" xfId="87"/>
    <cellStyle name="Обычный_BOPENGC" xfId="88"/>
    <cellStyle name="ПРОЦЕНТНЫЙ_BOPENGC" xfId="89"/>
    <cellStyle name="ТЕКСТ" xfId="90"/>
    <cellStyle name="ФИКСИРОВАННЫЙ" xfId="91"/>
    <cellStyle name="ФИНАНСОВЫЙ_BOPENGC"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B1:P42"/>
  <sheetViews>
    <sheetView view="pageBreakPreview" zoomScale="70" zoomScaleNormal="85" zoomScaleSheetLayoutView="70" zoomScalePageLayoutView="0" workbookViewId="0" topLeftCell="A1">
      <pane xSplit="3" ySplit="5" topLeftCell="D6" activePane="bottomRight" state="frozen"/>
      <selection pane="topLeft" activeCell="C19" sqref="C19"/>
      <selection pane="topRight" activeCell="C19" sqref="C19"/>
      <selection pane="bottomLeft" activeCell="C19" sqref="C19"/>
      <selection pane="bottomRight" activeCell="C19" sqref="C19"/>
    </sheetView>
  </sheetViews>
  <sheetFormatPr defaultColWidth="11.421875" defaultRowHeight="15"/>
  <cols>
    <col min="1" max="1" width="2.421875" style="4" customWidth="1"/>
    <col min="2" max="2" width="45.28125" style="4" customWidth="1"/>
    <col min="3" max="3" width="27.140625" style="4" customWidth="1"/>
    <col min="4" max="7" width="20.7109375" style="4" customWidth="1"/>
    <col min="8" max="8" width="19.421875" style="4" customWidth="1"/>
    <col min="9" max="9" width="20.7109375" style="4" customWidth="1"/>
    <col min="10" max="10" width="19.28125" style="4" customWidth="1"/>
    <col min="11" max="11" width="23.00390625" style="4" customWidth="1"/>
    <col min="12" max="12" width="20.7109375" style="4" customWidth="1"/>
    <col min="13" max="13" width="15.7109375" style="4" customWidth="1"/>
    <col min="14" max="14" width="14.28125" style="4" customWidth="1"/>
    <col min="15" max="15" width="23.7109375" style="4" customWidth="1"/>
    <col min="16" max="16" width="23.00390625" style="4" customWidth="1"/>
    <col min="17" max="16384" width="11.421875" style="4" customWidth="1"/>
  </cols>
  <sheetData>
    <row r="1" ht="15.75">
      <c r="B1" s="2"/>
    </row>
    <row r="2" spans="2:16" ht="21">
      <c r="B2" s="403" t="s">
        <v>28</v>
      </c>
      <c r="C2" s="403"/>
      <c r="D2" s="403"/>
      <c r="E2" s="403"/>
      <c r="F2" s="403"/>
      <c r="G2" s="403"/>
      <c r="H2" s="403"/>
      <c r="I2" s="403"/>
      <c r="J2" s="403"/>
      <c r="K2" s="403"/>
      <c r="L2" s="403"/>
      <c r="M2" s="403"/>
      <c r="N2" s="403"/>
      <c r="O2" s="403"/>
      <c r="P2" s="403"/>
    </row>
    <row r="3" ht="18" customHeight="1"/>
    <row r="4" ht="24" customHeight="1"/>
    <row r="5" spans="2:16" ht="29.25" customHeight="1">
      <c r="B5" s="8" t="s">
        <v>31</v>
      </c>
      <c r="C5" s="3" t="s">
        <v>15</v>
      </c>
      <c r="D5" s="9" t="s">
        <v>16</v>
      </c>
      <c r="E5" s="9" t="s">
        <v>17</v>
      </c>
      <c r="F5" s="9" t="s">
        <v>18</v>
      </c>
      <c r="G5" s="9" t="s">
        <v>19</v>
      </c>
      <c r="H5" s="9" t="s">
        <v>20</v>
      </c>
      <c r="I5" s="9" t="s">
        <v>21</v>
      </c>
      <c r="J5" s="9" t="s">
        <v>22</v>
      </c>
      <c r="K5" s="9" t="s">
        <v>23</v>
      </c>
      <c r="L5" s="9" t="s">
        <v>24</v>
      </c>
      <c r="M5" s="9" t="s">
        <v>25</v>
      </c>
      <c r="N5" s="9" t="s">
        <v>26</v>
      </c>
      <c r="O5" s="9" t="s">
        <v>27</v>
      </c>
      <c r="P5" s="9" t="s">
        <v>29</v>
      </c>
    </row>
    <row r="6" spans="2:16" ht="18.75">
      <c r="B6" s="1" t="s">
        <v>0</v>
      </c>
      <c r="C6" s="52">
        <v>33005000000</v>
      </c>
      <c r="D6" s="12">
        <v>33005000000</v>
      </c>
      <c r="E6" s="11"/>
      <c r="F6" s="11"/>
      <c r="G6" s="11"/>
      <c r="H6" s="11"/>
      <c r="I6" s="11"/>
      <c r="J6" s="11"/>
      <c r="K6" s="11"/>
      <c r="L6" s="11"/>
      <c r="M6" s="11"/>
      <c r="N6" s="11"/>
      <c r="O6" s="11"/>
      <c r="P6" s="13">
        <f>SUM(D6:O6)</f>
        <v>33005000000</v>
      </c>
    </row>
    <row r="7" spans="2:16" ht="30" customHeight="1">
      <c r="B7" s="1" t="s">
        <v>1</v>
      </c>
      <c r="C7" s="52">
        <v>34823000000</v>
      </c>
      <c r="D7" s="5"/>
      <c r="E7" s="5">
        <v>9867000000</v>
      </c>
      <c r="F7" s="5"/>
      <c r="G7" s="5">
        <v>24956000000</v>
      </c>
      <c r="H7" s="5"/>
      <c r="I7" s="5"/>
      <c r="J7" s="5"/>
      <c r="K7" s="5"/>
      <c r="L7" s="5"/>
      <c r="M7" s="5"/>
      <c r="N7" s="5"/>
      <c r="O7" s="5"/>
      <c r="P7" s="14">
        <f aca="true" t="shared" si="0" ref="P7:P24">SUM(D7:O7)</f>
        <v>34823000000</v>
      </c>
    </row>
    <row r="8" spans="2:16" ht="30" customHeight="1">
      <c r="B8" s="7" t="s">
        <v>2</v>
      </c>
      <c r="C8" s="11">
        <v>407240000000</v>
      </c>
      <c r="D8" s="12"/>
      <c r="E8" s="11"/>
      <c r="F8" s="11"/>
      <c r="G8" s="11"/>
      <c r="H8" s="11"/>
      <c r="I8" s="11">
        <v>187983000000</v>
      </c>
      <c r="J8" s="11"/>
      <c r="K8" s="11"/>
      <c r="L8" s="11">
        <v>219257000000</v>
      </c>
      <c r="M8" s="11"/>
      <c r="N8" s="11"/>
      <c r="O8" s="11"/>
      <c r="P8" s="13">
        <f t="shared" si="0"/>
        <v>407240000000</v>
      </c>
    </row>
    <row r="9" spans="2:16" ht="30" customHeight="1">
      <c r="B9" s="404" t="s">
        <v>3</v>
      </c>
      <c r="C9" s="52">
        <v>29250000000</v>
      </c>
      <c r="D9" s="5"/>
      <c r="E9" s="5"/>
      <c r="F9" s="5"/>
      <c r="G9" s="5"/>
      <c r="H9" s="5"/>
      <c r="I9" s="5">
        <v>29250000000</v>
      </c>
      <c r="J9" s="5"/>
      <c r="K9" s="5"/>
      <c r="L9" s="5"/>
      <c r="M9" s="5"/>
      <c r="N9" s="5"/>
      <c r="O9" s="5"/>
      <c r="P9" s="14">
        <f t="shared" si="0"/>
        <v>29250000000</v>
      </c>
    </row>
    <row r="10" spans="2:16" ht="30" customHeight="1">
      <c r="B10" s="406"/>
      <c r="C10" s="52">
        <v>100000000000</v>
      </c>
      <c r="D10" s="5"/>
      <c r="E10" s="5"/>
      <c r="F10" s="5"/>
      <c r="G10" s="5"/>
      <c r="H10" s="5"/>
      <c r="I10" s="5">
        <v>100000000000</v>
      </c>
      <c r="J10" s="5"/>
      <c r="K10" s="5"/>
      <c r="L10" s="5"/>
      <c r="M10" s="5"/>
      <c r="N10" s="5"/>
      <c r="O10" s="5"/>
      <c r="P10" s="14">
        <f t="shared" si="0"/>
        <v>100000000000</v>
      </c>
    </row>
    <row r="11" spans="2:16" ht="30" customHeight="1">
      <c r="B11" s="7" t="s">
        <v>4</v>
      </c>
      <c r="C11" s="11">
        <v>200000000000</v>
      </c>
      <c r="D11" s="12"/>
      <c r="E11" s="11"/>
      <c r="F11" s="11"/>
      <c r="G11" s="11"/>
      <c r="H11" s="11"/>
      <c r="I11" s="11"/>
      <c r="J11" s="11"/>
      <c r="K11" s="11"/>
      <c r="L11" s="11"/>
      <c r="M11" s="11"/>
      <c r="N11" s="11"/>
      <c r="O11" s="11">
        <v>200000000000</v>
      </c>
      <c r="P11" s="13">
        <f t="shared" si="0"/>
        <v>200000000000</v>
      </c>
    </row>
    <row r="12" spans="2:16" ht="30" customHeight="1">
      <c r="B12" s="1" t="s">
        <v>5</v>
      </c>
      <c r="C12" s="52">
        <v>77755000000</v>
      </c>
      <c r="D12" s="5"/>
      <c r="E12" s="5">
        <v>77755000000</v>
      </c>
      <c r="F12" s="5"/>
      <c r="G12" s="5"/>
      <c r="H12" s="5"/>
      <c r="I12" s="5"/>
      <c r="J12" s="5"/>
      <c r="K12" s="5"/>
      <c r="L12" s="5"/>
      <c r="M12" s="5"/>
      <c r="N12" s="5"/>
      <c r="O12" s="5"/>
      <c r="P12" s="14">
        <f t="shared" si="0"/>
        <v>77755000000</v>
      </c>
    </row>
    <row r="13" spans="2:16" ht="30" customHeight="1">
      <c r="B13" s="7" t="s">
        <v>6</v>
      </c>
      <c r="C13" s="52">
        <v>20186756656.324</v>
      </c>
      <c r="D13" s="12"/>
      <c r="E13" s="11"/>
      <c r="F13" s="11">
        <v>20186756656.324</v>
      </c>
      <c r="G13" s="11"/>
      <c r="H13" s="11"/>
      <c r="I13" s="11"/>
      <c r="J13" s="11"/>
      <c r="K13" s="11"/>
      <c r="L13" s="11"/>
      <c r="M13" s="11"/>
      <c r="N13" s="11"/>
      <c r="O13" s="11"/>
      <c r="P13" s="13">
        <f t="shared" si="0"/>
        <v>20186756656.324</v>
      </c>
    </row>
    <row r="14" spans="2:16" ht="30" customHeight="1">
      <c r="B14" s="1" t="s">
        <v>7</v>
      </c>
      <c r="C14" s="52">
        <v>81964000000</v>
      </c>
      <c r="D14" s="5"/>
      <c r="E14" s="5"/>
      <c r="F14" s="5"/>
      <c r="G14" s="5"/>
      <c r="H14" s="5"/>
      <c r="I14" s="5">
        <v>12565000000</v>
      </c>
      <c r="J14" s="5"/>
      <c r="K14" s="5"/>
      <c r="L14" s="5"/>
      <c r="M14" s="5"/>
      <c r="N14" s="5"/>
      <c r="O14" s="5">
        <v>69399000000</v>
      </c>
      <c r="P14" s="14">
        <f t="shared" si="0"/>
        <v>81964000000</v>
      </c>
    </row>
    <row r="15" spans="2:16" ht="30" customHeight="1">
      <c r="B15" s="7" t="s">
        <v>8</v>
      </c>
      <c r="C15" s="52">
        <v>19914000000</v>
      </c>
      <c r="D15" s="12"/>
      <c r="E15" s="11"/>
      <c r="F15" s="11"/>
      <c r="G15" s="11"/>
      <c r="H15" s="11">
        <v>19914000000</v>
      </c>
      <c r="I15" s="11"/>
      <c r="J15" s="11"/>
      <c r="K15" s="11"/>
      <c r="L15" s="11"/>
      <c r="M15" s="11"/>
      <c r="N15" s="11"/>
      <c r="O15" s="11"/>
      <c r="P15" s="13">
        <f t="shared" si="0"/>
        <v>19914000000</v>
      </c>
    </row>
    <row r="16" spans="2:16" ht="30" customHeight="1">
      <c r="B16" s="404" t="s">
        <v>9</v>
      </c>
      <c r="C16" s="52">
        <v>63000000000</v>
      </c>
      <c r="D16" s="5"/>
      <c r="E16" s="5"/>
      <c r="F16" s="5"/>
      <c r="G16" s="5"/>
      <c r="H16" s="5"/>
      <c r="I16" s="5"/>
      <c r="J16" s="5"/>
      <c r="K16" s="5"/>
      <c r="L16" s="5"/>
      <c r="M16" s="5"/>
      <c r="N16" s="5"/>
      <c r="O16" s="5">
        <v>63000000000</v>
      </c>
      <c r="P16" s="14">
        <f t="shared" si="0"/>
        <v>63000000000</v>
      </c>
    </row>
    <row r="17" spans="2:16" ht="30" customHeight="1">
      <c r="B17" s="405"/>
      <c r="C17" s="5">
        <v>22717512730</v>
      </c>
      <c r="D17" s="5"/>
      <c r="E17" s="5"/>
      <c r="F17" s="5"/>
      <c r="G17" s="5"/>
      <c r="H17" s="5"/>
      <c r="I17" s="5"/>
      <c r="J17" s="5"/>
      <c r="K17" s="5"/>
      <c r="L17" s="5"/>
      <c r="M17" s="5"/>
      <c r="N17" s="5"/>
      <c r="O17" s="5">
        <v>22717512730</v>
      </c>
      <c r="P17" s="14">
        <f t="shared" si="0"/>
        <v>22717512730</v>
      </c>
    </row>
    <row r="18" spans="2:16" ht="30" customHeight="1">
      <c r="B18" s="406"/>
      <c r="C18" s="5">
        <v>126300000000</v>
      </c>
      <c r="D18" s="5"/>
      <c r="E18" s="5"/>
      <c r="F18" s="5"/>
      <c r="G18" s="5"/>
      <c r="H18" s="5"/>
      <c r="I18" s="5"/>
      <c r="J18" s="5"/>
      <c r="K18" s="5"/>
      <c r="L18" s="5"/>
      <c r="M18" s="5"/>
      <c r="N18" s="5"/>
      <c r="O18" s="5">
        <v>126300000000</v>
      </c>
      <c r="P18" s="14">
        <f t="shared" si="0"/>
        <v>126300000000</v>
      </c>
    </row>
    <row r="19" spans="2:16" ht="30" customHeight="1">
      <c r="B19" s="7" t="s">
        <v>10</v>
      </c>
      <c r="C19" s="11">
        <v>152954108360</v>
      </c>
      <c r="D19" s="12"/>
      <c r="E19" s="11"/>
      <c r="F19" s="11"/>
      <c r="G19" s="11"/>
      <c r="H19" s="11"/>
      <c r="I19" s="11"/>
      <c r="J19" s="11"/>
      <c r="K19" s="11"/>
      <c r="L19" s="11"/>
      <c r="M19" s="11"/>
      <c r="N19" s="11"/>
      <c r="O19" s="11">
        <v>152954108360</v>
      </c>
      <c r="P19" s="13">
        <f t="shared" si="0"/>
        <v>152954108360</v>
      </c>
    </row>
    <row r="20" spans="2:16" ht="30" customHeight="1">
      <c r="B20" s="1" t="s">
        <v>11</v>
      </c>
      <c r="C20" s="5">
        <v>419453900000</v>
      </c>
      <c r="D20" s="5"/>
      <c r="E20" s="5"/>
      <c r="F20" s="5"/>
      <c r="G20" s="5"/>
      <c r="H20" s="5"/>
      <c r="I20" s="5"/>
      <c r="J20" s="5"/>
      <c r="K20" s="5">
        <v>419453900000</v>
      </c>
      <c r="L20" s="5"/>
      <c r="M20" s="5"/>
      <c r="N20" s="5"/>
      <c r="O20" s="5"/>
      <c r="P20" s="14">
        <f t="shared" si="0"/>
        <v>419453900000</v>
      </c>
    </row>
    <row r="21" spans="2:16" ht="30" customHeight="1">
      <c r="B21" s="7" t="s">
        <v>12</v>
      </c>
      <c r="C21" s="11">
        <v>417281400000</v>
      </c>
      <c r="D21" s="12"/>
      <c r="E21" s="11"/>
      <c r="F21" s="11">
        <v>2000000000</v>
      </c>
      <c r="G21" s="11"/>
      <c r="H21" s="11"/>
      <c r="I21" s="11"/>
      <c r="J21" s="11"/>
      <c r="K21" s="11">
        <f>+C21-F21</f>
        <v>415281400000</v>
      </c>
      <c r="L21" s="11"/>
      <c r="M21" s="11"/>
      <c r="N21" s="11"/>
      <c r="O21" s="11"/>
      <c r="P21" s="13">
        <f t="shared" si="0"/>
        <v>417281400000</v>
      </c>
    </row>
    <row r="22" spans="2:16" ht="30" customHeight="1">
      <c r="B22" s="1" t="s">
        <v>13</v>
      </c>
      <c r="C22" s="5">
        <v>312597900000</v>
      </c>
      <c r="D22" s="5"/>
      <c r="E22" s="5"/>
      <c r="F22" s="5">
        <v>5000000000</v>
      </c>
      <c r="G22" s="5"/>
      <c r="H22" s="5"/>
      <c r="I22" s="5"/>
      <c r="J22" s="5"/>
      <c r="K22" s="5">
        <f>+C22-F22</f>
        <v>307597900000</v>
      </c>
      <c r="L22" s="5"/>
      <c r="M22" s="5"/>
      <c r="N22" s="5"/>
      <c r="O22" s="5"/>
      <c r="P22" s="14">
        <f t="shared" si="0"/>
        <v>312597900000</v>
      </c>
    </row>
    <row r="23" spans="2:16" ht="30" customHeight="1">
      <c r="B23" s="7" t="s">
        <v>14</v>
      </c>
      <c r="C23" s="11">
        <v>555958000000</v>
      </c>
      <c r="D23" s="12"/>
      <c r="E23" s="11"/>
      <c r="F23" s="11"/>
      <c r="G23" s="11"/>
      <c r="H23" s="11"/>
      <c r="I23" s="11"/>
      <c r="J23" s="11"/>
      <c r="K23" s="11"/>
      <c r="L23" s="11"/>
      <c r="M23" s="11"/>
      <c r="N23" s="11"/>
      <c r="O23" s="11">
        <v>555958000000</v>
      </c>
      <c r="P23" s="13">
        <f t="shared" si="0"/>
        <v>555958000000</v>
      </c>
    </row>
    <row r="24" spans="2:16" ht="30" customHeight="1">
      <c r="B24" s="1" t="s">
        <v>30</v>
      </c>
      <c r="C24" s="5">
        <v>111642114000</v>
      </c>
      <c r="D24" s="5"/>
      <c r="E24" s="5"/>
      <c r="F24" s="5"/>
      <c r="G24" s="5"/>
      <c r="H24" s="5"/>
      <c r="I24" s="5"/>
      <c r="J24" s="5">
        <v>37000000000</v>
      </c>
      <c r="K24" s="5"/>
      <c r="L24" s="5"/>
      <c r="M24" s="5"/>
      <c r="N24" s="5"/>
      <c r="O24" s="5">
        <f>C24-J24</f>
        <v>74642114000</v>
      </c>
      <c r="P24" s="13">
        <f t="shared" si="0"/>
        <v>111642114000</v>
      </c>
    </row>
    <row r="25" ht="15" hidden="1"/>
    <row r="26" ht="15" hidden="1"/>
    <row r="27" ht="15" hidden="1"/>
    <row r="28" ht="15" hidden="1"/>
    <row r="29" ht="15" hidden="1"/>
    <row r="30" ht="15" hidden="1"/>
    <row r="31" ht="15" hidden="1"/>
    <row r="32" ht="15" hidden="1"/>
    <row r="33" spans="2:16" ht="37.5">
      <c r="B33" s="15" t="s">
        <v>33</v>
      </c>
      <c r="C33" s="5">
        <v>47244737062</v>
      </c>
      <c r="D33" s="5"/>
      <c r="E33" s="5">
        <v>47244737062</v>
      </c>
      <c r="F33" s="5"/>
      <c r="G33" s="5"/>
      <c r="H33" s="5"/>
      <c r="I33" s="5"/>
      <c r="J33" s="5"/>
      <c r="K33" s="5"/>
      <c r="L33" s="5"/>
      <c r="M33" s="5"/>
      <c r="N33" s="5"/>
      <c r="O33" s="5"/>
      <c r="P33" s="13">
        <f>SUM(D33:O33)</f>
        <v>47244737062</v>
      </c>
    </row>
    <row r="34" spans="2:16" ht="21">
      <c r="B34" s="16" t="s">
        <v>34</v>
      </c>
      <c r="C34" s="17">
        <f>SUM(C6:C33)</f>
        <v>3233287428808.324</v>
      </c>
      <c r="D34" s="18">
        <f aca="true" t="shared" si="1" ref="D34:P34">SUM(D6:D33)</f>
        <v>33005000000</v>
      </c>
      <c r="E34" s="18">
        <f t="shared" si="1"/>
        <v>134866737062</v>
      </c>
      <c r="F34" s="18">
        <f t="shared" si="1"/>
        <v>27186756656.324</v>
      </c>
      <c r="G34" s="18">
        <f t="shared" si="1"/>
        <v>24956000000</v>
      </c>
      <c r="H34" s="18">
        <f t="shared" si="1"/>
        <v>19914000000</v>
      </c>
      <c r="I34" s="18">
        <f t="shared" si="1"/>
        <v>329798000000</v>
      </c>
      <c r="J34" s="18">
        <f t="shared" si="1"/>
        <v>37000000000</v>
      </c>
      <c r="K34" s="18">
        <f t="shared" si="1"/>
        <v>1142333200000</v>
      </c>
      <c r="L34" s="18">
        <f t="shared" si="1"/>
        <v>219257000000</v>
      </c>
      <c r="M34" s="18">
        <f t="shared" si="1"/>
        <v>0</v>
      </c>
      <c r="N34" s="18">
        <f t="shared" si="1"/>
        <v>0</v>
      </c>
      <c r="O34" s="18">
        <f t="shared" si="1"/>
        <v>1264970735090</v>
      </c>
      <c r="P34" s="18">
        <f t="shared" si="1"/>
        <v>3233287428808.324</v>
      </c>
    </row>
    <row r="36" ht="15">
      <c r="B36" s="10" t="s">
        <v>32</v>
      </c>
    </row>
    <row r="40" ht="21">
      <c r="B40" s="6"/>
    </row>
    <row r="41" ht="15.75">
      <c r="B41" s="2"/>
    </row>
    <row r="42" ht="15.75">
      <c r="B42" s="2"/>
    </row>
  </sheetData>
  <sheetProtection/>
  <mergeCells count="3">
    <mergeCell ref="B2:P2"/>
    <mergeCell ref="B16:B18"/>
    <mergeCell ref="B9:B10"/>
  </mergeCells>
  <printOptions/>
  <pageMargins left="0.2362204724409449" right="0.15748031496062992" top="0.4724409448818898" bottom="0.4330708661417323" header="0.31496062992125984" footer="0.2362204724409449"/>
  <pageSetup horizontalDpi="600" verticalDpi="600" orientation="landscape" scale="40" r:id="rId1"/>
  <rowBreaks count="1" manualBreakCount="1">
    <brk id="38" max="8" man="1"/>
  </rowBreaks>
  <ignoredErrors>
    <ignoredError sqref="P6:P33" formulaRange="1"/>
  </ignoredErrors>
</worksheet>
</file>

<file path=xl/worksheets/sheet2.xml><?xml version="1.0" encoding="utf-8"?>
<worksheet xmlns="http://schemas.openxmlformats.org/spreadsheetml/2006/main" xmlns:r="http://schemas.openxmlformats.org/officeDocument/2006/relationships">
  <dimension ref="A2:P41"/>
  <sheetViews>
    <sheetView zoomScaleSheetLayoutView="74" zoomScalePageLayoutView="0" workbookViewId="0" topLeftCell="A28">
      <selection activeCell="C19" sqref="C19"/>
    </sheetView>
  </sheetViews>
  <sheetFormatPr defaultColWidth="11.421875" defaultRowHeight="15"/>
  <cols>
    <col min="1" max="1" width="31.140625" style="19" customWidth="1"/>
    <col min="2" max="2" width="20.00390625" style="19" customWidth="1"/>
    <col min="3" max="3" width="16.28125" style="19" customWidth="1"/>
    <col min="4" max="4" width="15.8515625" style="19" customWidth="1"/>
    <col min="5" max="5" width="17.00390625" style="19" customWidth="1"/>
    <col min="6" max="6" width="15.57421875" style="19" customWidth="1"/>
    <col min="7" max="7" width="16.140625" style="19" customWidth="1"/>
    <col min="8" max="8" width="17.421875" style="19" customWidth="1"/>
    <col min="9" max="9" width="15.8515625" style="19" customWidth="1"/>
    <col min="10" max="10" width="15.57421875" style="19" customWidth="1"/>
    <col min="11" max="11" width="16.421875" style="19" customWidth="1"/>
    <col min="12" max="12" width="16.140625" style="19" customWidth="1"/>
    <col min="13" max="13" width="16.28125" style="19" customWidth="1"/>
    <col min="14" max="14" width="17.00390625" style="19" customWidth="1"/>
    <col min="15" max="15" width="17.140625" style="19" customWidth="1"/>
    <col min="16" max="16" width="21.140625" style="19" bestFit="1" customWidth="1"/>
    <col min="17" max="16384" width="11.421875" style="19" customWidth="1"/>
  </cols>
  <sheetData>
    <row r="2" spans="1:15" s="44" customFormat="1" ht="19.5" customHeight="1">
      <c r="A2" s="42" t="s">
        <v>35</v>
      </c>
      <c r="B2" s="42" t="s">
        <v>15</v>
      </c>
      <c r="C2" s="43" t="s">
        <v>16</v>
      </c>
      <c r="D2" s="43" t="s">
        <v>17</v>
      </c>
      <c r="E2" s="43" t="s">
        <v>18</v>
      </c>
      <c r="F2" s="43" t="s">
        <v>19</v>
      </c>
      <c r="G2" s="43" t="s">
        <v>20</v>
      </c>
      <c r="H2" s="43" t="s">
        <v>21</v>
      </c>
      <c r="I2" s="43" t="s">
        <v>22</v>
      </c>
      <c r="J2" s="43" t="s">
        <v>23</v>
      </c>
      <c r="K2" s="43" t="s">
        <v>24</v>
      </c>
      <c r="L2" s="43" t="s">
        <v>25</v>
      </c>
      <c r="M2" s="43" t="s">
        <v>26</v>
      </c>
      <c r="N2" s="43" t="s">
        <v>27</v>
      </c>
      <c r="O2" s="43" t="s">
        <v>29</v>
      </c>
    </row>
    <row r="3" spans="1:16" s="44" customFormat="1" ht="66.75" customHeight="1">
      <c r="A3" s="53" t="s">
        <v>36</v>
      </c>
      <c r="B3" s="54">
        <v>123215298737</v>
      </c>
      <c r="C3" s="46">
        <v>18999262980</v>
      </c>
      <c r="D3" s="46">
        <f>277641826+923149470</f>
        <v>1200791296</v>
      </c>
      <c r="E3" s="46">
        <v>35277641826</v>
      </c>
      <c r="F3" s="46">
        <v>582909209.1485767</v>
      </c>
      <c r="G3" s="46">
        <v>582909209.1485767</v>
      </c>
      <c r="H3" s="46">
        <v>582909209.1485767</v>
      </c>
      <c r="I3" s="46">
        <v>17582909209.148575</v>
      </c>
      <c r="J3" s="46">
        <v>582909209.1485767</v>
      </c>
      <c r="K3" s="46">
        <v>10582909209.148577</v>
      </c>
      <c r="L3" s="46">
        <v>498251861.14857674</v>
      </c>
      <c r="M3" s="46">
        <v>10498251861.148577</v>
      </c>
      <c r="N3" s="46">
        <v>26243643658.148575</v>
      </c>
      <c r="O3" s="54">
        <f>SUM(C3:N3)</f>
        <v>123215298737.33717</v>
      </c>
      <c r="P3" s="47"/>
    </row>
    <row r="4" spans="1:15" s="44" customFormat="1" ht="37.5" customHeight="1">
      <c r="A4" s="53" t="s">
        <v>39</v>
      </c>
      <c r="B4" s="54">
        <v>3000000000</v>
      </c>
      <c r="C4" s="46"/>
      <c r="D4" s="46"/>
      <c r="E4" s="46"/>
      <c r="F4" s="46">
        <v>37564400</v>
      </c>
      <c r="G4" s="46">
        <v>300000000</v>
      </c>
      <c r="H4" s="46">
        <v>450352872</v>
      </c>
      <c r="I4" s="46">
        <v>441500000</v>
      </c>
      <c r="J4" s="46">
        <v>446082728</v>
      </c>
      <c r="K4" s="46">
        <v>441500000</v>
      </c>
      <c r="L4" s="46">
        <v>441500000</v>
      </c>
      <c r="M4" s="46">
        <v>441500000</v>
      </c>
      <c r="N4" s="46"/>
      <c r="O4" s="54">
        <f>SUM(C4:N4)</f>
        <v>3000000000</v>
      </c>
    </row>
    <row r="5" spans="1:16" s="44" customFormat="1" ht="73.5" customHeight="1">
      <c r="A5" s="53" t="s">
        <v>37</v>
      </c>
      <c r="B5" s="54">
        <v>67510468194</v>
      </c>
      <c r="C5" s="46">
        <v>0</v>
      </c>
      <c r="D5" s="46">
        <v>50000000</v>
      </c>
      <c r="E5" s="46">
        <v>20605000000</v>
      </c>
      <c r="F5" s="46">
        <v>655000000</v>
      </c>
      <c r="G5" s="46">
        <v>5830000000</v>
      </c>
      <c r="H5" s="46">
        <v>21080000000</v>
      </c>
      <c r="I5" s="46">
        <v>780000000</v>
      </c>
      <c r="J5" s="46">
        <v>930000000</v>
      </c>
      <c r="K5" s="46">
        <v>6440468194</v>
      </c>
      <c r="L5" s="46">
        <v>3830000000</v>
      </c>
      <c r="M5" s="46">
        <v>3180000000</v>
      </c>
      <c r="N5" s="46">
        <v>4130000000</v>
      </c>
      <c r="O5" s="54">
        <f>SUM(C5:N5)</f>
        <v>67510468194</v>
      </c>
      <c r="P5" s="47"/>
    </row>
    <row r="6" spans="1:16" s="44" customFormat="1" ht="70.5" customHeight="1">
      <c r="A6" s="53" t="s">
        <v>38</v>
      </c>
      <c r="B6" s="54">
        <f>SUM(B7:B30)</f>
        <v>11761197118.886393</v>
      </c>
      <c r="C6" s="54">
        <f aca="true" t="shared" si="0" ref="C6:N6">SUM(C7:C30)</f>
        <v>650240850.2405329</v>
      </c>
      <c r="D6" s="54">
        <f t="shared" si="0"/>
        <v>670240850.2405329</v>
      </c>
      <c r="E6" s="54">
        <f t="shared" si="0"/>
        <v>800240850.2405329</v>
      </c>
      <c r="F6" s="54">
        <f t="shared" si="0"/>
        <v>2110383676.5738661</v>
      </c>
      <c r="G6" s="54">
        <f t="shared" si="0"/>
        <v>524761813.5738661</v>
      </c>
      <c r="H6" s="54">
        <f t="shared" si="0"/>
        <v>585961813.5738661</v>
      </c>
      <c r="I6" s="54">
        <f t="shared" si="0"/>
        <v>274761813.5738661</v>
      </c>
      <c r="J6" s="54">
        <f t="shared" si="0"/>
        <v>2528358196.573866</v>
      </c>
      <c r="K6" s="54">
        <f t="shared" si="0"/>
        <v>524761813.5738661</v>
      </c>
      <c r="L6" s="54">
        <f t="shared" si="0"/>
        <v>686761813.5738661</v>
      </c>
      <c r="M6" s="54">
        <f t="shared" si="0"/>
        <v>1529761813.5738661</v>
      </c>
      <c r="N6" s="54">
        <f t="shared" si="0"/>
        <v>874961813.5738661</v>
      </c>
      <c r="O6" s="54">
        <f>SUM(O7:O30)</f>
        <v>11761197118.886393</v>
      </c>
      <c r="P6" s="47"/>
    </row>
    <row r="7" spans="1:15" s="44" customFormat="1" ht="12">
      <c r="A7" s="45" t="s">
        <v>42</v>
      </c>
      <c r="B7" s="46">
        <v>325306953</v>
      </c>
      <c r="C7" s="46">
        <f>+B7/3</f>
        <v>108435651</v>
      </c>
      <c r="D7" s="46">
        <v>108435651</v>
      </c>
      <c r="E7" s="46">
        <v>108435651</v>
      </c>
      <c r="F7" s="46"/>
      <c r="G7" s="46"/>
      <c r="H7" s="46"/>
      <c r="I7" s="46"/>
      <c r="J7" s="46"/>
      <c r="K7" s="46"/>
      <c r="L7" s="46"/>
      <c r="M7" s="46"/>
      <c r="N7" s="46"/>
      <c r="O7" s="46">
        <f>SUM(C7:N7)</f>
        <v>325306953</v>
      </c>
    </row>
    <row r="8" spans="1:15" s="44" customFormat="1" ht="12">
      <c r="A8" s="45" t="s">
        <v>43</v>
      </c>
      <c r="B8" s="46">
        <v>74787138</v>
      </c>
      <c r="C8" s="46">
        <v>24929046</v>
      </c>
      <c r="D8" s="46">
        <v>24929046</v>
      </c>
      <c r="E8" s="46">
        <v>24929046</v>
      </c>
      <c r="F8" s="46"/>
      <c r="G8" s="46"/>
      <c r="H8" s="46"/>
      <c r="I8" s="46"/>
      <c r="J8" s="46"/>
      <c r="K8" s="46"/>
      <c r="L8" s="46"/>
      <c r="M8" s="46"/>
      <c r="N8" s="46"/>
      <c r="O8" s="46">
        <f aca="true" t="shared" si="1" ref="O8:O30">SUM(C8:N8)</f>
        <v>74787138</v>
      </c>
    </row>
    <row r="9" spans="1:15" s="44" customFormat="1" ht="12">
      <c r="A9" s="45" t="s">
        <v>44</v>
      </c>
      <c r="B9" s="46">
        <v>63672270</v>
      </c>
      <c r="C9" s="46">
        <f aca="true" t="shared" si="2" ref="C9:C17">+B9/3</f>
        <v>21224090</v>
      </c>
      <c r="D9" s="46">
        <v>21224090</v>
      </c>
      <c r="E9" s="46">
        <v>21224090</v>
      </c>
      <c r="F9" s="46"/>
      <c r="G9" s="46"/>
      <c r="H9" s="46"/>
      <c r="I9" s="46"/>
      <c r="J9" s="46"/>
      <c r="K9" s="46"/>
      <c r="L9" s="46"/>
      <c r="M9" s="46"/>
      <c r="N9" s="46"/>
      <c r="O9" s="46">
        <f t="shared" si="1"/>
        <v>63672270</v>
      </c>
    </row>
    <row r="10" spans="1:15" s="44" customFormat="1" ht="12">
      <c r="A10" s="45" t="s">
        <v>45</v>
      </c>
      <c r="B10" s="46">
        <v>91258053</v>
      </c>
      <c r="C10" s="46">
        <f t="shared" si="2"/>
        <v>30419351</v>
      </c>
      <c r="D10" s="46">
        <v>30419351</v>
      </c>
      <c r="E10" s="46">
        <v>30419351</v>
      </c>
      <c r="F10" s="46"/>
      <c r="G10" s="46"/>
      <c r="H10" s="46"/>
      <c r="I10" s="46"/>
      <c r="J10" s="46"/>
      <c r="K10" s="46"/>
      <c r="L10" s="46"/>
      <c r="M10" s="46"/>
      <c r="N10" s="46"/>
      <c r="O10" s="46">
        <f t="shared" si="1"/>
        <v>91258053</v>
      </c>
    </row>
    <row r="11" spans="1:15" s="44" customFormat="1" ht="12">
      <c r="A11" s="45" t="s">
        <v>46</v>
      </c>
      <c r="B11" s="46">
        <v>193177014</v>
      </c>
      <c r="C11" s="46">
        <f t="shared" si="2"/>
        <v>64392338</v>
      </c>
      <c r="D11" s="46">
        <v>64392338</v>
      </c>
      <c r="E11" s="46">
        <v>64392338</v>
      </c>
      <c r="F11" s="46"/>
      <c r="G11" s="46"/>
      <c r="H11" s="46"/>
      <c r="I11" s="46"/>
      <c r="J11" s="46"/>
      <c r="K11" s="46"/>
      <c r="L11" s="46"/>
      <c r="M11" s="46"/>
      <c r="N11" s="46"/>
      <c r="O11" s="46">
        <f t="shared" si="1"/>
        <v>193177014</v>
      </c>
    </row>
    <row r="12" spans="1:15" s="44" customFormat="1" ht="12">
      <c r="A12" s="45" t="s">
        <v>48</v>
      </c>
      <c r="B12" s="46">
        <v>93982704</v>
      </c>
      <c r="C12" s="46">
        <f t="shared" si="2"/>
        <v>31327568</v>
      </c>
      <c r="D12" s="46">
        <v>31327568</v>
      </c>
      <c r="E12" s="46">
        <v>31327568</v>
      </c>
      <c r="F12" s="46"/>
      <c r="G12" s="46"/>
      <c r="H12" s="46"/>
      <c r="I12" s="46"/>
      <c r="J12" s="46"/>
      <c r="K12" s="46"/>
      <c r="L12" s="46"/>
      <c r="M12" s="46"/>
      <c r="N12" s="46"/>
      <c r="O12" s="46">
        <f t="shared" si="1"/>
        <v>93982704</v>
      </c>
    </row>
    <row r="13" spans="1:15" s="44" customFormat="1" ht="12">
      <c r="A13" s="45" t="s">
        <v>49</v>
      </c>
      <c r="B13" s="46">
        <v>260871516</v>
      </c>
      <c r="C13" s="46">
        <f t="shared" si="2"/>
        <v>86957172</v>
      </c>
      <c r="D13" s="46">
        <v>86957172</v>
      </c>
      <c r="E13" s="46">
        <v>86957172</v>
      </c>
      <c r="F13" s="46"/>
      <c r="G13" s="46"/>
      <c r="H13" s="46"/>
      <c r="I13" s="46"/>
      <c r="J13" s="46"/>
      <c r="K13" s="46"/>
      <c r="L13" s="46"/>
      <c r="M13" s="46"/>
      <c r="N13" s="46"/>
      <c r="O13" s="46">
        <f t="shared" si="1"/>
        <v>260871516</v>
      </c>
    </row>
    <row r="14" spans="1:15" s="44" customFormat="1" ht="12">
      <c r="A14" s="45" t="s">
        <v>50</v>
      </c>
      <c r="B14" s="46">
        <v>92482704</v>
      </c>
      <c r="C14" s="46">
        <f t="shared" si="2"/>
        <v>30827568</v>
      </c>
      <c r="D14" s="46">
        <v>30827568</v>
      </c>
      <c r="E14" s="46">
        <v>30827568</v>
      </c>
      <c r="F14" s="46"/>
      <c r="G14" s="46"/>
      <c r="H14" s="46"/>
      <c r="I14" s="46"/>
      <c r="J14" s="46"/>
      <c r="K14" s="46"/>
      <c r="L14" s="46"/>
      <c r="M14" s="46"/>
      <c r="N14" s="46"/>
      <c r="O14" s="46">
        <f t="shared" si="1"/>
        <v>92482704</v>
      </c>
    </row>
    <row r="15" spans="1:15" s="44" customFormat="1" ht="12">
      <c r="A15" s="45" t="s">
        <v>51</v>
      </c>
      <c r="B15" s="46">
        <v>54182460</v>
      </c>
      <c r="C15" s="46">
        <f t="shared" si="2"/>
        <v>18060820</v>
      </c>
      <c r="D15" s="46">
        <v>18060820</v>
      </c>
      <c r="E15" s="46">
        <v>18060820</v>
      </c>
      <c r="F15" s="46"/>
      <c r="G15" s="46"/>
      <c r="H15" s="46"/>
      <c r="I15" s="46"/>
      <c r="J15" s="46"/>
      <c r="K15" s="46"/>
      <c r="L15" s="46"/>
      <c r="M15" s="46"/>
      <c r="N15" s="46"/>
      <c r="O15" s="46">
        <f t="shared" si="1"/>
        <v>54182460</v>
      </c>
    </row>
    <row r="16" spans="1:15" s="44" customFormat="1" ht="12">
      <c r="A16" s="45" t="s">
        <v>61</v>
      </c>
      <c r="B16" s="46">
        <v>35670207</v>
      </c>
      <c r="C16" s="46">
        <f t="shared" si="2"/>
        <v>11890069</v>
      </c>
      <c r="D16" s="46">
        <v>11890069</v>
      </c>
      <c r="E16" s="46">
        <v>11890069</v>
      </c>
      <c r="F16" s="46"/>
      <c r="G16" s="46"/>
      <c r="H16" s="46"/>
      <c r="I16" s="46"/>
      <c r="J16" s="46"/>
      <c r="K16" s="46"/>
      <c r="L16" s="46"/>
      <c r="M16" s="46"/>
      <c r="N16" s="46"/>
      <c r="O16" s="46">
        <f t="shared" si="1"/>
        <v>35670207</v>
      </c>
    </row>
    <row r="17" spans="1:15" s="44" customFormat="1" ht="12">
      <c r="A17" s="45" t="s">
        <v>63</v>
      </c>
      <c r="B17" s="46">
        <v>171046091</v>
      </c>
      <c r="C17" s="46">
        <f t="shared" si="2"/>
        <v>57015363.666666664</v>
      </c>
      <c r="D17" s="46">
        <v>57015363.666666664</v>
      </c>
      <c r="E17" s="46">
        <v>57015363.666666664</v>
      </c>
      <c r="F17" s="46"/>
      <c r="G17" s="46"/>
      <c r="H17" s="46"/>
      <c r="I17" s="46"/>
      <c r="J17" s="46"/>
      <c r="K17" s="46"/>
      <c r="L17" s="46"/>
      <c r="M17" s="46"/>
      <c r="N17" s="46"/>
      <c r="O17" s="46">
        <f t="shared" si="1"/>
        <v>171046091</v>
      </c>
    </row>
    <row r="18" spans="1:16" s="44" customFormat="1" ht="33" customHeight="1">
      <c r="A18" s="45" t="s">
        <v>62</v>
      </c>
      <c r="B18" s="46">
        <v>2642330916</v>
      </c>
      <c r="C18" s="46">
        <v>145194243</v>
      </c>
      <c r="D18" s="46">
        <v>145194243</v>
      </c>
      <c r="E18" s="46">
        <v>295194243</v>
      </c>
      <c r="F18" s="46">
        <v>245194243</v>
      </c>
      <c r="G18" s="46">
        <v>245194243</v>
      </c>
      <c r="H18" s="46">
        <v>195194243</v>
      </c>
      <c r="I18" s="46">
        <v>245194243</v>
      </c>
      <c r="J18" s="46">
        <v>145194243</v>
      </c>
      <c r="K18" s="46">
        <v>345194243</v>
      </c>
      <c r="L18" s="46">
        <v>145194243</v>
      </c>
      <c r="M18" s="46">
        <v>145194243</v>
      </c>
      <c r="N18" s="46">
        <v>345194243</v>
      </c>
      <c r="O18" s="46">
        <f t="shared" si="1"/>
        <v>2642330916</v>
      </c>
      <c r="P18" s="47"/>
    </row>
    <row r="19" spans="1:15" s="44" customFormat="1" ht="12" customHeight="1">
      <c r="A19" s="45" t="s">
        <v>144</v>
      </c>
      <c r="B19" s="46">
        <v>973621863</v>
      </c>
      <c r="C19" s="46"/>
      <c r="D19" s="46"/>
      <c r="E19" s="46"/>
      <c r="F19" s="46">
        <v>973621863</v>
      </c>
      <c r="G19" s="46"/>
      <c r="H19" s="46"/>
      <c r="I19" s="46"/>
      <c r="J19" s="46"/>
      <c r="K19" s="46"/>
      <c r="L19" s="46"/>
      <c r="M19" s="46"/>
      <c r="N19" s="46"/>
      <c r="O19" s="46">
        <f t="shared" si="1"/>
        <v>973621863</v>
      </c>
    </row>
    <row r="20" spans="1:15" s="44" customFormat="1" ht="29.25" customHeight="1">
      <c r="A20" s="45" t="s">
        <v>140</v>
      </c>
      <c r="B20" s="46">
        <v>1865639025</v>
      </c>
      <c r="C20" s="46"/>
      <c r="D20" s="46"/>
      <c r="E20" s="46"/>
      <c r="F20" s="46"/>
      <c r="G20" s="46"/>
      <c r="H20" s="46"/>
      <c r="I20" s="46"/>
      <c r="J20" s="46">
        <f>+B20</f>
        <v>1865639025</v>
      </c>
      <c r="K20" s="46"/>
      <c r="L20" s="46"/>
      <c r="M20" s="46"/>
      <c r="N20" s="46"/>
      <c r="O20" s="46">
        <f t="shared" si="1"/>
        <v>1865639025</v>
      </c>
    </row>
    <row r="21" spans="1:15" s="44" customFormat="1" ht="12" customHeight="1">
      <c r="A21" s="45" t="s">
        <v>141</v>
      </c>
      <c r="B21" s="46">
        <v>1004000000</v>
      </c>
      <c r="C21" s="46"/>
      <c r="D21" s="46"/>
      <c r="E21" s="46"/>
      <c r="F21" s="46">
        <f>+B21/2</f>
        <v>502000000</v>
      </c>
      <c r="G21" s="46"/>
      <c r="H21" s="46"/>
      <c r="I21" s="46"/>
      <c r="J21" s="46"/>
      <c r="K21" s="46"/>
      <c r="L21" s="46">
        <v>502000000</v>
      </c>
      <c r="M21" s="46"/>
      <c r="N21" s="46"/>
      <c r="O21" s="46">
        <f t="shared" si="1"/>
        <v>1004000000</v>
      </c>
    </row>
    <row r="22" spans="1:15" s="44" customFormat="1" ht="24">
      <c r="A22" s="45" t="s">
        <v>142</v>
      </c>
      <c r="B22" s="46">
        <v>150600000</v>
      </c>
      <c r="C22" s="46"/>
      <c r="D22" s="46"/>
      <c r="E22" s="46"/>
      <c r="F22" s="46"/>
      <c r="G22" s="46"/>
      <c r="H22" s="46">
        <v>150600000</v>
      </c>
      <c r="I22" s="46"/>
      <c r="J22" s="46"/>
      <c r="K22" s="46"/>
      <c r="L22" s="46"/>
      <c r="M22" s="46"/>
      <c r="N22" s="46"/>
      <c r="O22" s="46">
        <f t="shared" si="1"/>
        <v>150600000</v>
      </c>
    </row>
    <row r="23" spans="1:15" s="44" customFormat="1" ht="12">
      <c r="A23" s="45" t="s">
        <v>143</v>
      </c>
      <c r="B23" s="46">
        <v>150600000</v>
      </c>
      <c r="C23" s="46"/>
      <c r="D23" s="46"/>
      <c r="E23" s="46"/>
      <c r="F23" s="46"/>
      <c r="G23" s="46"/>
      <c r="H23" s="46">
        <v>150600000</v>
      </c>
      <c r="I23" s="46"/>
      <c r="J23" s="46"/>
      <c r="K23" s="46"/>
      <c r="L23" s="46"/>
      <c r="M23" s="46"/>
      <c r="N23" s="46"/>
      <c r="O23" s="46">
        <f t="shared" si="1"/>
        <v>150600000</v>
      </c>
    </row>
    <row r="24" spans="1:15" s="44" customFormat="1" ht="12">
      <c r="A24" s="34" t="s">
        <v>40</v>
      </c>
      <c r="B24" s="46">
        <v>1000000000</v>
      </c>
      <c r="C24" s="46"/>
      <c r="D24" s="46"/>
      <c r="E24" s="46"/>
      <c r="F24" s="46">
        <v>350000000</v>
      </c>
      <c r="G24" s="46">
        <v>100000000</v>
      </c>
      <c r="H24" s="46"/>
      <c r="I24" s="46"/>
      <c r="J24" s="46">
        <v>250000000</v>
      </c>
      <c r="K24" s="46"/>
      <c r="L24" s="46"/>
      <c r="M24" s="46">
        <v>300000000</v>
      </c>
      <c r="N24" s="46"/>
      <c r="O24" s="46">
        <f t="shared" si="1"/>
        <v>1000000000</v>
      </c>
    </row>
    <row r="25" spans="1:15" s="44" customFormat="1" ht="12">
      <c r="A25" s="34" t="s">
        <v>41</v>
      </c>
      <c r="B25" s="46">
        <v>400000000</v>
      </c>
      <c r="C25" s="46"/>
      <c r="D25" s="46"/>
      <c r="E25" s="46"/>
      <c r="F25" s="46"/>
      <c r="G25" s="46">
        <v>150000000</v>
      </c>
      <c r="H25" s="46">
        <v>50000000</v>
      </c>
      <c r="I25" s="46"/>
      <c r="J25" s="46"/>
      <c r="K25" s="46">
        <v>150000000</v>
      </c>
      <c r="L25" s="46"/>
      <c r="M25" s="46">
        <v>50000000</v>
      </c>
      <c r="N25" s="46"/>
      <c r="O25" s="46">
        <f t="shared" si="1"/>
        <v>400000000</v>
      </c>
    </row>
    <row r="26" spans="1:15" s="44" customFormat="1" ht="12">
      <c r="A26" s="34" t="s">
        <v>47</v>
      </c>
      <c r="B26" s="46">
        <v>5000000</v>
      </c>
      <c r="C26" s="46"/>
      <c r="D26" s="46"/>
      <c r="E26" s="46"/>
      <c r="F26" s="46"/>
      <c r="G26" s="46"/>
      <c r="H26" s="46"/>
      <c r="I26" s="46"/>
      <c r="J26" s="46"/>
      <c r="K26" s="46"/>
      <c r="L26" s="46"/>
      <c r="M26" s="46">
        <v>5000000</v>
      </c>
      <c r="N26" s="46"/>
      <c r="O26" s="46">
        <f t="shared" si="1"/>
        <v>5000000</v>
      </c>
    </row>
    <row r="27" spans="1:15" s="44" customFormat="1" ht="12">
      <c r="A27" s="34" t="s">
        <v>52</v>
      </c>
      <c r="B27" s="46">
        <v>100000000</v>
      </c>
      <c r="C27" s="46"/>
      <c r="D27" s="46">
        <v>20000000</v>
      </c>
      <c r="E27" s="46"/>
      <c r="F27" s="46">
        <v>20000000</v>
      </c>
      <c r="G27" s="46"/>
      <c r="H27" s="46">
        <v>20000000</v>
      </c>
      <c r="I27" s="46"/>
      <c r="J27" s="46">
        <v>20000000</v>
      </c>
      <c r="K27" s="46"/>
      <c r="L27" s="46">
        <v>20000000</v>
      </c>
      <c r="M27" s="46"/>
      <c r="N27" s="46"/>
      <c r="O27" s="46">
        <f t="shared" si="1"/>
        <v>100000000</v>
      </c>
    </row>
    <row r="28" spans="1:15" s="44" customFormat="1" ht="12">
      <c r="A28" s="34" t="s">
        <v>57</v>
      </c>
      <c r="B28" s="46">
        <v>50200000</v>
      </c>
      <c r="C28" s="46"/>
      <c r="D28" s="46"/>
      <c r="E28" s="46"/>
      <c r="F28" s="46"/>
      <c r="G28" s="46">
        <v>10000000</v>
      </c>
      <c r="H28" s="46"/>
      <c r="I28" s="46">
        <v>10000000</v>
      </c>
      <c r="J28" s="46"/>
      <c r="K28" s="46">
        <v>10000000</v>
      </c>
      <c r="L28" s="46"/>
      <c r="M28" s="46">
        <v>10000000</v>
      </c>
      <c r="N28" s="46">
        <v>10200000</v>
      </c>
      <c r="O28" s="46">
        <f t="shared" si="1"/>
        <v>50200000</v>
      </c>
    </row>
    <row r="29" spans="1:16" s="44" customFormat="1" ht="12">
      <c r="A29" s="34" t="s">
        <v>58</v>
      </c>
      <c r="B29" s="46">
        <v>1727957358</v>
      </c>
      <c r="C29" s="46">
        <v>0</v>
      </c>
      <c r="D29" s="46">
        <v>0</v>
      </c>
      <c r="E29" s="46">
        <v>0</v>
      </c>
      <c r="F29" s="46">
        <v>0</v>
      </c>
      <c r="G29" s="46">
        <v>0</v>
      </c>
      <c r="H29" s="46">
        <v>0</v>
      </c>
      <c r="I29" s="46">
        <v>0</v>
      </c>
      <c r="J29" s="46">
        <v>227957358</v>
      </c>
      <c r="K29" s="46">
        <v>0</v>
      </c>
      <c r="L29" s="46">
        <v>0</v>
      </c>
      <c r="M29" s="46">
        <v>1000000000</v>
      </c>
      <c r="N29" s="46">
        <v>500000000</v>
      </c>
      <c r="O29" s="46">
        <f t="shared" si="1"/>
        <v>1727957358</v>
      </c>
      <c r="P29" s="47"/>
    </row>
    <row r="30" spans="1:16" s="44" customFormat="1" ht="12">
      <c r="A30" s="34" t="s">
        <v>59</v>
      </c>
      <c r="B30" s="46">
        <v>234810846.8863933</v>
      </c>
      <c r="C30" s="46">
        <v>19567570.57386611</v>
      </c>
      <c r="D30" s="46">
        <v>19567570.57386611</v>
      </c>
      <c r="E30" s="46">
        <v>19567570.57386611</v>
      </c>
      <c r="F30" s="46">
        <v>19567570.57386611</v>
      </c>
      <c r="G30" s="46">
        <v>19567570.57386611</v>
      </c>
      <c r="H30" s="46">
        <v>19567570.57386611</v>
      </c>
      <c r="I30" s="46">
        <v>19567570.57386611</v>
      </c>
      <c r="J30" s="46">
        <v>19567570.57386611</v>
      </c>
      <c r="K30" s="46">
        <v>19567570.57386611</v>
      </c>
      <c r="L30" s="46">
        <v>19567570.57386611</v>
      </c>
      <c r="M30" s="46">
        <v>19567570.57386611</v>
      </c>
      <c r="N30" s="46">
        <v>19567570.57386611</v>
      </c>
      <c r="O30" s="46">
        <f t="shared" si="1"/>
        <v>234810846.88639328</v>
      </c>
      <c r="P30" s="47"/>
    </row>
    <row r="31" spans="1:15" s="44" customFormat="1" ht="12">
      <c r="A31" s="34"/>
      <c r="B31" s="48"/>
      <c r="C31" s="46"/>
      <c r="D31" s="46"/>
      <c r="E31" s="46"/>
      <c r="F31" s="46"/>
      <c r="G31" s="46"/>
      <c r="H31" s="46"/>
      <c r="I31" s="46"/>
      <c r="J31" s="46"/>
      <c r="K31" s="46"/>
      <c r="L31" s="46"/>
      <c r="M31" s="46"/>
      <c r="N31" s="46"/>
      <c r="O31" s="46"/>
    </row>
    <row r="32" spans="1:16" s="44" customFormat="1" ht="12">
      <c r="A32" s="49" t="s">
        <v>29</v>
      </c>
      <c r="B32" s="54">
        <f>+B6+B5+B4+B3</f>
        <v>205486964049.8864</v>
      </c>
      <c r="C32" s="54">
        <f>+C6+C5+C4+C3</f>
        <v>19649503830.240532</v>
      </c>
      <c r="D32" s="54">
        <f aca="true" t="shared" si="3" ref="D32:N32">+D6+D5+D4+D3</f>
        <v>1921032146.2405329</v>
      </c>
      <c r="E32" s="54">
        <f t="shared" si="3"/>
        <v>56682882676.24053</v>
      </c>
      <c r="F32" s="54">
        <f t="shared" si="3"/>
        <v>3385857285.7224426</v>
      </c>
      <c r="G32" s="54">
        <f t="shared" si="3"/>
        <v>7237671022.722443</v>
      </c>
      <c r="H32" s="54">
        <f t="shared" si="3"/>
        <v>22699223894.722443</v>
      </c>
      <c r="I32" s="54">
        <f t="shared" si="3"/>
        <v>19079171022.722443</v>
      </c>
      <c r="J32" s="54">
        <f t="shared" si="3"/>
        <v>4487350133.722443</v>
      </c>
      <c r="K32" s="54">
        <f t="shared" si="3"/>
        <v>17989639216.722443</v>
      </c>
      <c r="L32" s="54">
        <f t="shared" si="3"/>
        <v>5456513674.722443</v>
      </c>
      <c r="M32" s="54">
        <f t="shared" si="3"/>
        <v>15649513674.722443</v>
      </c>
      <c r="N32" s="54">
        <f t="shared" si="3"/>
        <v>31248605471.722443</v>
      </c>
      <c r="O32" s="55">
        <f>SUM(C32:N32)</f>
        <v>205486964050.22357</v>
      </c>
      <c r="P32" s="47"/>
    </row>
    <row r="33" s="44" customFormat="1" ht="12"/>
    <row r="34" s="44" customFormat="1" ht="12">
      <c r="O34" s="47"/>
    </row>
    <row r="35" s="44" customFormat="1" ht="12">
      <c r="A35" s="44" t="s">
        <v>60</v>
      </c>
    </row>
    <row r="36" s="44" customFormat="1" ht="12"/>
    <row r="37" s="31" customFormat="1" ht="12">
      <c r="A37" s="33" t="s">
        <v>53</v>
      </c>
    </row>
    <row r="38" spans="1:2" s="31" customFormat="1" ht="90.75" customHeight="1">
      <c r="A38" s="35" t="s">
        <v>54</v>
      </c>
      <c r="B38" s="46">
        <v>10000000000</v>
      </c>
    </row>
    <row r="39" spans="1:2" s="31" customFormat="1" ht="61.5" customHeight="1">
      <c r="A39" s="35" t="s">
        <v>55</v>
      </c>
      <c r="B39" s="46">
        <v>4000000000</v>
      </c>
    </row>
    <row r="40" spans="1:2" s="31" customFormat="1" ht="24">
      <c r="A40" s="35" t="s">
        <v>56</v>
      </c>
      <c r="B40" s="46">
        <v>2500000000</v>
      </c>
    </row>
    <row r="41" spans="1:2" s="31" customFormat="1" ht="19.5" customHeight="1">
      <c r="A41" s="50" t="s">
        <v>29</v>
      </c>
      <c r="B41" s="51">
        <f>+B38+B39+B40</f>
        <v>16500000000</v>
      </c>
    </row>
    <row r="42" s="31" customFormat="1" ht="12"/>
    <row r="43" s="20" customFormat="1" ht="15.75"/>
  </sheetData>
  <sheetProtection/>
  <printOptions/>
  <pageMargins left="1.1811023622047245" right="0.7086614173228347" top="0.7480314960629921" bottom="0.7480314960629921" header="0.31496062992125984" footer="0.31496062992125984"/>
  <pageSetup horizontalDpi="600" verticalDpi="600" orientation="landscape" paperSize="143" scale="53" r:id="rId1"/>
  <headerFooter>
    <oddFooter>&amp;CPágina &amp;P</oddFooter>
  </headerFooter>
  <ignoredErrors>
    <ignoredError sqref="O3:O5" formulaRange="1"/>
  </ignoredErrors>
</worksheet>
</file>

<file path=xl/worksheets/sheet3.xml><?xml version="1.0" encoding="utf-8"?>
<worksheet xmlns="http://schemas.openxmlformats.org/spreadsheetml/2006/main" xmlns:r="http://schemas.openxmlformats.org/officeDocument/2006/relationships">
  <dimension ref="A1:S106"/>
  <sheetViews>
    <sheetView showGridLines="0" tabSelected="1" zoomScalePageLayoutView="0" workbookViewId="0" topLeftCell="A1">
      <selection activeCell="A1" sqref="A1"/>
    </sheetView>
  </sheetViews>
  <sheetFormatPr defaultColWidth="11.421875" defaultRowHeight="15" outlineLevelCol="1"/>
  <cols>
    <col min="1" max="1" width="55.7109375" style="31" customWidth="1"/>
    <col min="2" max="2" width="19.421875" style="32" customWidth="1"/>
    <col min="3" max="3" width="12.7109375" style="31" bestFit="1" customWidth="1"/>
    <col min="4" max="15" width="11.421875" style="31" hidden="1" customWidth="1" outlineLevel="1"/>
    <col min="16" max="16" width="12.8515625" style="31" bestFit="1" customWidth="1" collapsed="1"/>
    <col min="17" max="19" width="11.8515625" style="31" bestFit="1" customWidth="1"/>
    <col min="20" max="16384" width="11.421875" style="31" customWidth="1"/>
  </cols>
  <sheetData>
    <row r="1" ht="12">
      <c r="A1" s="31" t="s">
        <v>345</v>
      </c>
    </row>
    <row r="2" spans="1:19" ht="18.75">
      <c r="A2" s="407" t="s">
        <v>167</v>
      </c>
      <c r="B2" s="407"/>
      <c r="C2" s="407"/>
      <c r="D2" s="407"/>
      <c r="E2" s="407"/>
      <c r="F2" s="407"/>
      <c r="G2" s="407"/>
      <c r="H2" s="407"/>
      <c r="I2" s="407"/>
      <c r="J2" s="407"/>
      <c r="K2" s="407"/>
      <c r="L2" s="407"/>
      <c r="M2" s="407"/>
      <c r="N2" s="407"/>
      <c r="O2" s="407"/>
      <c r="P2" s="407"/>
      <c r="Q2" s="407"/>
      <c r="R2" s="407"/>
      <c r="S2" s="407"/>
    </row>
    <row r="3" spans="1:19" ht="15.75">
      <c r="A3" s="408" t="s">
        <v>258</v>
      </c>
      <c r="B3" s="408"/>
      <c r="C3" s="408"/>
      <c r="D3" s="408"/>
      <c r="E3" s="408"/>
      <c r="F3" s="408"/>
      <c r="G3" s="408"/>
      <c r="H3" s="408"/>
      <c r="I3" s="408"/>
      <c r="J3" s="408"/>
      <c r="K3" s="408"/>
      <c r="L3" s="408"/>
      <c r="M3" s="408"/>
      <c r="N3" s="408"/>
      <c r="O3" s="408"/>
      <c r="P3" s="408"/>
      <c r="Q3" s="408"/>
      <c r="R3" s="408"/>
      <c r="S3" s="62"/>
    </row>
    <row r="4" spans="1:19" ht="8.25" customHeight="1">
      <c r="A4" s="176"/>
      <c r="B4" s="176"/>
      <c r="C4" s="176"/>
      <c r="D4" s="176"/>
      <c r="E4" s="176"/>
      <c r="F4" s="176"/>
      <c r="G4" s="176"/>
      <c r="H4" s="176"/>
      <c r="I4" s="176"/>
      <c r="J4" s="176"/>
      <c r="K4" s="176"/>
      <c r="L4" s="176"/>
      <c r="M4" s="176"/>
      <c r="N4" s="176"/>
      <c r="O4" s="176"/>
      <c r="P4" s="176"/>
      <c r="Q4" s="176"/>
      <c r="R4" s="176"/>
      <c r="S4" s="62"/>
    </row>
    <row r="5" spans="1:19" ht="15">
      <c r="A5" s="174" t="s">
        <v>242</v>
      </c>
      <c r="B5" s="175"/>
      <c r="C5" s="175"/>
      <c r="D5" s="175"/>
      <c r="E5" s="175"/>
      <c r="F5" s="175"/>
      <c r="G5" s="175"/>
      <c r="H5" s="175"/>
      <c r="I5" s="175"/>
      <c r="J5" s="175"/>
      <c r="K5" s="175"/>
      <c r="L5" s="175"/>
      <c r="M5" s="175"/>
      <c r="N5" s="175"/>
      <c r="O5" s="175"/>
      <c r="P5" s="175"/>
      <c r="Q5" s="175"/>
      <c r="R5" s="175"/>
      <c r="S5" s="175"/>
    </row>
    <row r="6" spans="1:19" ht="24" customHeight="1">
      <c r="A6" s="156" t="s">
        <v>64</v>
      </c>
      <c r="B6" s="157" t="s">
        <v>132</v>
      </c>
      <c r="C6" s="156" t="s">
        <v>133</v>
      </c>
      <c r="D6" s="173" t="s">
        <v>154</v>
      </c>
      <c r="E6" s="173" t="s">
        <v>155</v>
      </c>
      <c r="F6" s="173" t="s">
        <v>156</v>
      </c>
      <c r="G6" s="173" t="s">
        <v>157</v>
      </c>
      <c r="H6" s="173" t="s">
        <v>158</v>
      </c>
      <c r="I6" s="173" t="s">
        <v>159</v>
      </c>
      <c r="J6" s="173" t="s">
        <v>160</v>
      </c>
      <c r="K6" s="173" t="s">
        <v>161</v>
      </c>
      <c r="L6" s="173" t="s">
        <v>162</v>
      </c>
      <c r="M6" s="173" t="s">
        <v>163</v>
      </c>
      <c r="N6" s="173" t="s">
        <v>164</v>
      </c>
      <c r="O6" s="173" t="s">
        <v>165</v>
      </c>
      <c r="P6" s="156" t="s">
        <v>150</v>
      </c>
      <c r="Q6" s="156" t="s">
        <v>151</v>
      </c>
      <c r="R6" s="156" t="s">
        <v>152</v>
      </c>
      <c r="S6" s="156" t="s">
        <v>153</v>
      </c>
    </row>
    <row r="7" spans="1:19" ht="12" customHeight="1">
      <c r="A7" s="61" t="s">
        <v>128</v>
      </c>
      <c r="B7" s="158"/>
      <c r="C7" s="158"/>
      <c r="D7" s="158"/>
      <c r="E7" s="158"/>
      <c r="F7" s="158"/>
      <c r="G7" s="158"/>
      <c r="H7" s="158"/>
      <c r="I7" s="158"/>
      <c r="J7" s="158"/>
      <c r="K7" s="158"/>
      <c r="L7" s="158"/>
      <c r="M7" s="158"/>
      <c r="N7" s="158"/>
      <c r="O7" s="158"/>
      <c r="P7" s="158"/>
      <c r="Q7" s="158"/>
      <c r="R7" s="158"/>
      <c r="S7" s="158"/>
    </row>
    <row r="8" spans="1:19" s="60" customFormat="1" ht="30.75" customHeight="1">
      <c r="A8" s="241" t="s">
        <v>817</v>
      </c>
      <c r="B8" s="388" t="s">
        <v>816</v>
      </c>
      <c r="C8" s="375">
        <f>+'Metas por Proyecto'!E62+'Metas por Proyecto'!E70+'Metas por Proyecto'!E84+'Metas por Proyecto'!E91+'Metas por Proyecto'!E102+'Metas por Proyecto'!E115+'Metas por Proyecto'!E120+'Metas por Proyecto'!E180+'Metas por Proyecto'!E188+'Metas por Proyecto'!E189+'Metas por Proyecto'!E190+'Metas por Proyecto'!E191+'Metas por Proyecto'!E192+'Metas por Proyecto'!E233+'Metas por Proyecto'!E236+'Metas por Proyecto'!E240+'Metas por Proyecto'!E252+'Metas por Proyecto'!E253+'Metas por Proyecto'!E254+'Metas por Proyecto'!E255+'Metas por Proyecto'!E261+'Metas por Proyecto'!E262+'Metas por Proyecto'!E263+'Metas por Proyecto'!E264+'Metas por Proyecto'!E280+'Metas por Proyecto'!E281+'Metas por Proyecto'!E282+'Metas por Proyecto'!E283+'Metas por Proyecto'!E284</f>
        <v>325.8282772005798</v>
      </c>
      <c r="D8" s="170">
        <f>+'Metas por Proyecto'!F62+'Metas por Proyecto'!F70+'Metas por Proyecto'!F84+'Metas por Proyecto'!F91+'Metas por Proyecto'!F102+'Metas por Proyecto'!F115+'Metas por Proyecto'!F120+'Metas por Proyecto'!F180+'Metas por Proyecto'!F188+'Metas por Proyecto'!F189+'Metas por Proyecto'!F190+'Metas por Proyecto'!F191+'Metas por Proyecto'!F192+'Metas por Proyecto'!F233+'Metas por Proyecto'!F236+'Metas por Proyecto'!F240+'Metas por Proyecto'!F252+'Metas por Proyecto'!F253+'Metas por Proyecto'!F254+'Metas por Proyecto'!F255+'Metas por Proyecto'!F261+'Metas por Proyecto'!F262+'Metas por Proyecto'!F263+'Metas por Proyecto'!F264+'Metas por Proyecto'!F280+'Metas por Proyecto'!F281+'Metas por Proyecto'!F282+'Metas por Proyecto'!F283+'Metas por Proyecto'!F284</f>
        <v>3.263059121924857</v>
      </c>
      <c r="E8" s="170">
        <f>+'Metas por Proyecto'!G62+'Metas por Proyecto'!G70+'Metas por Proyecto'!G84+'Metas por Proyecto'!G91+'Metas por Proyecto'!G102+'Metas por Proyecto'!G115+'Metas por Proyecto'!G120+'Metas por Proyecto'!G180+'Metas por Proyecto'!G188+'Metas por Proyecto'!G189+'Metas por Proyecto'!G190+'Metas por Proyecto'!G191+'Metas por Proyecto'!G192+'Metas por Proyecto'!G233+'Metas por Proyecto'!G236+'Metas por Proyecto'!G240+'Metas por Proyecto'!G252+'Metas por Proyecto'!G253+'Metas por Proyecto'!G254+'Metas por Proyecto'!G255+'Metas por Proyecto'!G261+'Metas por Proyecto'!G262+'Metas por Proyecto'!G263+'Metas por Proyecto'!G264+'Metas por Proyecto'!G280+'Metas por Proyecto'!G281+'Metas por Proyecto'!G282+'Metas por Proyecto'!G283+'Metas por Proyecto'!G284</f>
        <v>12.502524287095117</v>
      </c>
      <c r="F8" s="170">
        <f>+'Metas por Proyecto'!H62+'Metas por Proyecto'!H70+'Metas por Proyecto'!H84+'Metas por Proyecto'!H91+'Metas por Proyecto'!H102+'Metas por Proyecto'!H115+'Metas por Proyecto'!H120+'Metas por Proyecto'!H180+'Metas por Proyecto'!H188+'Metas por Proyecto'!H189+'Metas por Proyecto'!H190+'Metas por Proyecto'!H191+'Metas por Proyecto'!H192+'Metas por Proyecto'!H233+'Metas por Proyecto'!H236+'Metas por Proyecto'!H240+'Metas por Proyecto'!H252+'Metas por Proyecto'!H253+'Metas por Proyecto'!H254+'Metas por Proyecto'!H255+'Metas por Proyecto'!H261+'Metas por Proyecto'!H262+'Metas por Proyecto'!H263+'Metas por Proyecto'!H264+'Metas por Proyecto'!H280+'Metas por Proyecto'!H281+'Metas por Proyecto'!H282+'Metas por Proyecto'!H283+'Metas por Proyecto'!H284</f>
        <v>16.53392348200498</v>
      </c>
      <c r="G8" s="170">
        <f>+'Metas por Proyecto'!I62+'Metas por Proyecto'!I70+'Metas por Proyecto'!I84+'Metas por Proyecto'!I91+'Metas por Proyecto'!I102+'Metas por Proyecto'!I115+'Metas por Proyecto'!I120+'Metas por Proyecto'!I180+'Metas por Proyecto'!I188+'Metas por Proyecto'!I189+'Metas por Proyecto'!I190+'Metas por Proyecto'!I191+'Metas por Proyecto'!I192+'Metas por Proyecto'!I233+'Metas por Proyecto'!I236+'Metas por Proyecto'!I240+'Metas por Proyecto'!I252+'Metas por Proyecto'!I253+'Metas por Proyecto'!I254+'Metas por Proyecto'!I255+'Metas por Proyecto'!I261+'Metas por Proyecto'!I262+'Metas por Proyecto'!I263+'Metas por Proyecto'!I264+'Metas por Proyecto'!I280+'Metas por Proyecto'!I281+'Metas por Proyecto'!I282+'Metas por Proyecto'!I283+'Metas por Proyecto'!I284</f>
        <v>19.202755210631388</v>
      </c>
      <c r="H8" s="170">
        <f>+'Metas por Proyecto'!J62+'Metas por Proyecto'!J70+'Metas por Proyecto'!J84+'Metas por Proyecto'!J91+'Metas por Proyecto'!J102+'Metas por Proyecto'!J115+'Metas por Proyecto'!J120+'Metas por Proyecto'!J180+'Metas por Proyecto'!J188+'Metas por Proyecto'!J189+'Metas por Proyecto'!J190+'Metas por Proyecto'!J191+'Metas por Proyecto'!J192+'Metas por Proyecto'!J233+'Metas por Proyecto'!J236+'Metas por Proyecto'!J240+'Metas por Proyecto'!J252+'Metas por Proyecto'!J253+'Metas por Proyecto'!J254+'Metas por Proyecto'!J255+'Metas por Proyecto'!J261+'Metas por Proyecto'!J262+'Metas por Proyecto'!J263+'Metas por Proyecto'!J264+'Metas por Proyecto'!J280+'Metas por Proyecto'!J281+'Metas por Proyecto'!J282+'Metas por Proyecto'!J283+'Metas por Proyecto'!J284</f>
        <v>17.645129245731745</v>
      </c>
      <c r="I8" s="170">
        <f>+'Metas por Proyecto'!K62+'Metas por Proyecto'!K70+'Metas por Proyecto'!K84+'Metas por Proyecto'!K91+'Metas por Proyecto'!K102+'Metas por Proyecto'!K115+'Metas por Proyecto'!K120+'Metas por Proyecto'!K180+'Metas por Proyecto'!K188+'Metas por Proyecto'!K189+'Metas por Proyecto'!K190+'Metas por Proyecto'!K191+'Metas por Proyecto'!K192+'Metas por Proyecto'!K233+'Metas por Proyecto'!K236+'Metas por Proyecto'!K240+'Metas por Proyecto'!K252+'Metas por Proyecto'!K253+'Metas por Proyecto'!K254+'Metas por Proyecto'!K255+'Metas por Proyecto'!K261+'Metas por Proyecto'!K262+'Metas por Proyecto'!K263+'Metas por Proyecto'!K264+'Metas por Proyecto'!K280+'Metas por Proyecto'!K281+'Metas por Proyecto'!K282+'Metas por Proyecto'!K283+'Metas por Proyecto'!K284</f>
        <v>19.85170171927421</v>
      </c>
      <c r="J8" s="170">
        <f>+'Metas por Proyecto'!L62+'Metas por Proyecto'!L70+'Metas por Proyecto'!L84+'Metas por Proyecto'!L91+'Metas por Proyecto'!L102+'Metas por Proyecto'!L115+'Metas por Proyecto'!L120+'Metas por Proyecto'!L180+'Metas por Proyecto'!L188+'Metas por Proyecto'!L189+'Metas por Proyecto'!L190+'Metas por Proyecto'!L191+'Metas por Proyecto'!L192+'Metas por Proyecto'!L233+'Metas por Proyecto'!L236+'Metas por Proyecto'!L240+'Metas por Proyecto'!L252+'Metas por Proyecto'!L253+'Metas por Proyecto'!L254+'Metas por Proyecto'!L255+'Metas por Proyecto'!L261+'Metas por Proyecto'!L262+'Metas por Proyecto'!L263+'Metas por Proyecto'!L264+'Metas por Proyecto'!L280+'Metas por Proyecto'!L281+'Metas por Proyecto'!L282+'Metas por Proyecto'!L283+'Metas por Proyecto'!L284</f>
        <v>24.11301243931807</v>
      </c>
      <c r="K8" s="170">
        <f>+'Metas por Proyecto'!M62+'Metas por Proyecto'!M70+'Metas por Proyecto'!M84+'Metas por Proyecto'!M91+'Metas por Proyecto'!M102+'Metas por Proyecto'!M115+'Metas por Proyecto'!M120+'Metas por Proyecto'!M180+'Metas por Proyecto'!M188+'Metas por Proyecto'!M189+'Metas por Proyecto'!M190+'Metas por Proyecto'!M191+'Metas por Proyecto'!M192+'Metas por Proyecto'!M233+'Metas por Proyecto'!M236+'Metas por Proyecto'!M240+'Metas por Proyecto'!M252+'Metas por Proyecto'!M253+'Metas por Proyecto'!M254+'Metas por Proyecto'!M255+'Metas por Proyecto'!M261+'Metas por Proyecto'!M262+'Metas por Proyecto'!M263+'Metas por Proyecto'!M264+'Metas por Proyecto'!M280+'Metas por Proyecto'!M281+'Metas por Proyecto'!M282+'Metas por Proyecto'!M283+'Metas por Proyecto'!M284</f>
        <v>21.52513273568634</v>
      </c>
      <c r="L8" s="170">
        <f>+'Metas por Proyecto'!N62+'Metas por Proyecto'!N70+'Metas por Proyecto'!N84+'Metas por Proyecto'!N91+'Metas por Proyecto'!N102+'Metas por Proyecto'!N115+'Metas por Proyecto'!N120+'Metas por Proyecto'!N180+'Metas por Proyecto'!N188+'Metas por Proyecto'!N189+'Metas por Proyecto'!N190+'Metas por Proyecto'!N191+'Metas por Proyecto'!N192+'Metas por Proyecto'!N233+'Metas por Proyecto'!N236+'Metas por Proyecto'!N240+'Metas por Proyecto'!N252+'Metas por Proyecto'!N253+'Metas por Proyecto'!N254+'Metas por Proyecto'!N255+'Metas por Proyecto'!N261+'Metas por Proyecto'!N262+'Metas por Proyecto'!N263+'Metas por Proyecto'!N264+'Metas por Proyecto'!N280+'Metas por Proyecto'!N281+'Metas por Proyecto'!N282+'Metas por Proyecto'!N283+'Metas por Proyecto'!N284</f>
        <v>24.365237437885675</v>
      </c>
      <c r="M8" s="170">
        <f>+'Metas por Proyecto'!O62+'Metas por Proyecto'!O70+'Metas por Proyecto'!O84+'Metas por Proyecto'!O91+'Metas por Proyecto'!O102+'Metas por Proyecto'!O115+'Metas por Proyecto'!O120+'Metas por Proyecto'!O180+'Metas por Proyecto'!O188+'Metas por Proyecto'!O189+'Metas por Proyecto'!O190+'Metas por Proyecto'!O191+'Metas por Proyecto'!O192+'Metas por Proyecto'!O233+'Metas por Proyecto'!O236+'Metas por Proyecto'!O240+'Metas por Proyecto'!O252+'Metas por Proyecto'!O253+'Metas por Proyecto'!O254+'Metas por Proyecto'!O255+'Metas por Proyecto'!O261+'Metas por Proyecto'!O262+'Metas por Proyecto'!O263+'Metas por Proyecto'!O264+'Metas por Proyecto'!O280+'Metas por Proyecto'!O281+'Metas por Proyecto'!O282+'Metas por Proyecto'!O283+'Metas por Proyecto'!O284</f>
        <v>30.563716279451974</v>
      </c>
      <c r="N8" s="170">
        <f>+'Metas por Proyecto'!P62+'Metas por Proyecto'!P70+'Metas por Proyecto'!P84+'Metas por Proyecto'!P91+'Metas por Proyecto'!P102+'Metas por Proyecto'!P115+'Metas por Proyecto'!P120+'Metas por Proyecto'!P180+'Metas por Proyecto'!P188+'Metas por Proyecto'!P189+'Metas por Proyecto'!P190+'Metas por Proyecto'!P191+'Metas por Proyecto'!P192+'Metas por Proyecto'!P233+'Metas por Proyecto'!P236+'Metas por Proyecto'!P240+'Metas por Proyecto'!P252+'Metas por Proyecto'!P253+'Metas por Proyecto'!P254+'Metas por Proyecto'!P255+'Metas por Proyecto'!P261+'Metas por Proyecto'!P262+'Metas por Proyecto'!P263+'Metas por Proyecto'!P264+'Metas por Proyecto'!P280+'Metas por Proyecto'!P281+'Metas por Proyecto'!P282+'Metas por Proyecto'!P283+'Metas por Proyecto'!P284</f>
        <v>35.576773083985714</v>
      </c>
      <c r="O8" s="170">
        <f>+'Metas por Proyecto'!Q62+'Metas por Proyecto'!Q70+'Metas por Proyecto'!Q84+'Metas por Proyecto'!Q91+'Metas por Proyecto'!Q102+'Metas por Proyecto'!Q115+'Metas por Proyecto'!Q120+'Metas por Proyecto'!Q180+'Metas por Proyecto'!Q188+'Metas por Proyecto'!Q189+'Metas por Proyecto'!Q190+'Metas por Proyecto'!Q191+'Metas por Proyecto'!Q192+'Metas por Proyecto'!Q233+'Metas por Proyecto'!Q236+'Metas por Proyecto'!Q240+'Metas por Proyecto'!Q252+'Metas por Proyecto'!Q253+'Metas por Proyecto'!Q254+'Metas por Proyecto'!Q255+'Metas por Proyecto'!Q261+'Metas por Proyecto'!Q262+'Metas por Proyecto'!Q263+'Metas por Proyecto'!Q264+'Metas por Proyecto'!Q280+'Metas por Proyecto'!Q281+'Metas por Proyecto'!Q282+'Metas por Proyecto'!Q283+'Metas por Proyecto'!Q284</f>
        <v>95.67818819632868</v>
      </c>
      <c r="P8" s="170">
        <f aca="true" t="shared" si="0" ref="P8:P14">SUM(D8:F8)</f>
        <v>32.299506891024954</v>
      </c>
      <c r="Q8" s="170">
        <f aca="true" t="shared" si="1" ref="Q8:Q14">SUM(G8:I8)</f>
        <v>56.69958617563734</v>
      </c>
      <c r="R8" s="170">
        <f aca="true" t="shared" si="2" ref="R8:R14">SUM(J8:L8)</f>
        <v>70.00338261289008</v>
      </c>
      <c r="S8" s="170">
        <f aca="true" t="shared" si="3" ref="S8:S14">SUM(M8:O8)</f>
        <v>161.81867755976637</v>
      </c>
    </row>
    <row r="9" spans="1:19" s="60" customFormat="1" ht="12.75">
      <c r="A9" s="241" t="s">
        <v>795</v>
      </c>
      <c r="B9" s="172" t="s">
        <v>653</v>
      </c>
      <c r="C9" s="170">
        <f>+'Metas por Proyecto'!E122+'Metas por Proyecto'!E256</f>
        <v>35.910000000000004</v>
      </c>
      <c r="D9" s="170">
        <f>+'Metas por Proyecto'!F122+'Metas por Proyecto'!F256</f>
        <v>3.5676876515023186</v>
      </c>
      <c r="E9" s="170">
        <f>+'Metas por Proyecto'!G122+'Metas por Proyecto'!G256</f>
        <v>6.800671944696036</v>
      </c>
      <c r="F9" s="170">
        <f>+'Metas por Proyecto'!H122+'Metas por Proyecto'!H256</f>
        <v>3.7941553048867416</v>
      </c>
      <c r="G9" s="170">
        <f>+'Metas por Proyecto'!I122+'Metas por Proyecto'!I256</f>
        <v>4.200671944696036</v>
      </c>
      <c r="H9" s="170">
        <f>+'Metas por Proyecto'!J122+'Metas por Proyecto'!J256</f>
        <v>4.065166398092938</v>
      </c>
      <c r="I9" s="170">
        <f>+'Metas por Proyecto'!K122+'Metas por Proyecto'!K256</f>
        <v>2.0459881085180243</v>
      </c>
      <c r="J9" s="170">
        <f>+'Metas por Proyecto'!L122+'Metas por Proyecto'!L256</f>
        <v>1.4158424436426769</v>
      </c>
      <c r="K9" s="170">
        <f>+'Metas por Proyecto'!M122+'Metas por Proyecto'!M256</f>
        <v>1.6325136315546755</v>
      </c>
      <c r="L9" s="170">
        <f>+'Metas por Proyecto'!N122+'Metas por Proyecto'!N256</f>
        <v>1.2241366682038897</v>
      </c>
      <c r="M9" s="170">
        <f>+'Metas por Proyecto'!O122+'Metas por Proyecto'!O256</f>
        <v>0.9870466321243523</v>
      </c>
      <c r="N9" s="170">
        <f>+'Metas por Proyecto'!P122+'Metas por Proyecto'!P256</f>
        <v>1.0199481865284974</v>
      </c>
      <c r="O9" s="170">
        <f>+'Metas por Proyecto'!Q122+'Metas por Proyecto'!Q256</f>
        <v>5.158220101512107</v>
      </c>
      <c r="P9" s="170">
        <f>SUM(D9:F9)</f>
        <v>14.162514901085096</v>
      </c>
      <c r="Q9" s="170">
        <f>SUM(G9:I9)</f>
        <v>10.311826451306999</v>
      </c>
      <c r="R9" s="170">
        <f>SUM(J9:L9)</f>
        <v>4.2724927434012425</v>
      </c>
      <c r="S9" s="170">
        <f>SUM(M9:O9)</f>
        <v>7.165214920164956</v>
      </c>
    </row>
    <row r="10" spans="1:19" s="60" customFormat="1" ht="12.75">
      <c r="A10" s="241" t="s">
        <v>773</v>
      </c>
      <c r="B10" s="172" t="s">
        <v>99</v>
      </c>
      <c r="C10" s="170">
        <f>+'Metas por Proyecto'!E63+'Metas por Proyecto'!E123+'Metas por Proyecto'!E130+'Metas por Proyecto'!E230+'Metas por Proyecto'!E231+'Metas por Proyecto'!E232+'Metas por Proyecto'!E285+'Metas por Proyecto'!E286+'Metas por Proyecto'!E116</f>
        <v>253.28000000000003</v>
      </c>
      <c r="D10" s="170">
        <f>+'Metas por Proyecto'!F63+'Metas por Proyecto'!F123+'Metas por Proyecto'!F130+'Metas por Proyecto'!F230+'Metas por Proyecto'!F231+'Metas por Proyecto'!F232+'Metas por Proyecto'!F285+'Metas por Proyecto'!F286+'Metas por Proyecto'!F116</f>
        <v>24.777478055492214</v>
      </c>
      <c r="E10" s="170">
        <f>+'Metas por Proyecto'!G63+'Metas por Proyecto'!G123+'Metas por Proyecto'!G130+'Metas por Proyecto'!G230+'Metas por Proyecto'!G231+'Metas por Proyecto'!G232+'Metas por Proyecto'!G285+'Metas por Proyecto'!G286+'Metas por Proyecto'!G116</f>
        <v>35.71767744006437</v>
      </c>
      <c r="F10" s="170">
        <f>+'Metas por Proyecto'!H63+'Metas por Proyecto'!H123+'Metas por Proyecto'!H130+'Metas por Proyecto'!H230+'Metas por Proyecto'!H231+'Metas por Proyecto'!H232+'Metas por Proyecto'!H285+'Metas por Proyecto'!H286+'Metas por Proyecto'!H116</f>
        <v>36.938656061049244</v>
      </c>
      <c r="G10" s="170">
        <f>+'Metas por Proyecto'!I63+'Metas por Proyecto'!I123+'Metas por Proyecto'!I130+'Metas por Proyecto'!I230+'Metas por Proyecto'!I231+'Metas por Proyecto'!I232+'Metas por Proyecto'!I285+'Metas por Proyecto'!I286+'Metas por Proyecto'!I116</f>
        <v>30.263132421917756</v>
      </c>
      <c r="H10" s="170">
        <f>+'Metas por Proyecto'!J63+'Metas por Proyecto'!J123+'Metas por Proyecto'!J130+'Metas por Proyecto'!J230+'Metas por Proyecto'!J231+'Metas por Proyecto'!J232+'Metas por Proyecto'!J285+'Metas por Proyecto'!J286+'Metas por Proyecto'!J116</f>
        <v>29.070711502229408</v>
      </c>
      <c r="I10" s="170">
        <f>+'Metas por Proyecto'!K63+'Metas por Proyecto'!K123+'Metas por Proyecto'!K130+'Metas por Proyecto'!K230+'Metas por Proyecto'!K231+'Metas por Proyecto'!K232+'Metas por Proyecto'!K285+'Metas por Proyecto'!K286+'Metas por Proyecto'!K116</f>
        <v>28.417054780558328</v>
      </c>
      <c r="J10" s="170">
        <f>+'Metas por Proyecto'!L63+'Metas por Proyecto'!L123+'Metas por Proyecto'!L130+'Metas por Proyecto'!L230+'Metas por Proyecto'!L231+'Metas por Proyecto'!L232+'Metas por Proyecto'!L285+'Metas por Proyecto'!L286+'Metas por Proyecto'!L116</f>
        <v>10.902757517019879</v>
      </c>
      <c r="K10" s="170">
        <f>+'Metas por Proyecto'!M63+'Metas por Proyecto'!M123+'Metas por Proyecto'!M130+'Metas por Proyecto'!M230+'Metas por Proyecto'!M231+'Metas por Proyecto'!M232+'Metas por Proyecto'!M285+'Metas por Proyecto'!M286+'Metas por Proyecto'!M116</f>
        <v>10.962083539802371</v>
      </c>
      <c r="L10" s="170">
        <f>+'Metas por Proyecto'!N63+'Metas por Proyecto'!N123+'Metas por Proyecto'!N130+'Metas por Proyecto'!N230+'Metas por Proyecto'!N231+'Metas por Proyecto'!N232+'Metas por Proyecto'!N285+'Metas por Proyecto'!N286+'Metas por Proyecto'!N116</f>
        <v>9.962083539802371</v>
      </c>
      <c r="M10" s="170">
        <f>+'Metas por Proyecto'!O63+'Metas por Proyecto'!O123+'Metas por Proyecto'!O130+'Metas por Proyecto'!O230+'Metas por Proyecto'!O231+'Metas por Proyecto'!O232+'Metas por Proyecto'!O285+'Metas por Proyecto'!O286+'Metas por Proyecto'!O116</f>
        <v>9.864220130002623</v>
      </c>
      <c r="N10" s="170">
        <f>+'Metas por Proyecto'!P63+'Metas por Proyecto'!P123+'Metas por Proyecto'!P130+'Metas por Proyecto'!P230+'Metas por Proyecto'!P231+'Metas por Proyecto'!P232+'Metas por Proyecto'!P285+'Metas por Proyecto'!P286+'Metas por Proyecto'!P116</f>
        <v>10.046413833384653</v>
      </c>
      <c r="O10" s="170">
        <f>+'Metas por Proyecto'!Q63+'Metas por Proyecto'!Q123+'Metas por Proyecto'!Q130+'Metas por Proyecto'!Q230+'Metas por Proyecto'!Q231+'Metas por Proyecto'!Q232+'Metas por Proyecto'!Q285+'Metas por Proyecto'!Q286+'Metas por Proyecto'!Q116</f>
        <v>16.360780026030547</v>
      </c>
      <c r="P10" s="170">
        <f>SUM(D10:F10)</f>
        <v>97.43381155660583</v>
      </c>
      <c r="Q10" s="170">
        <f>SUM(G10:I10)</f>
        <v>87.75089870470549</v>
      </c>
      <c r="R10" s="170">
        <f>SUM(J10:L10)</f>
        <v>31.82692459662462</v>
      </c>
      <c r="S10" s="170">
        <f>SUM(M10:O10)</f>
        <v>36.27141398941782</v>
      </c>
    </row>
    <row r="11" spans="1:19" s="60" customFormat="1" ht="12.75">
      <c r="A11" s="241" t="s">
        <v>742</v>
      </c>
      <c r="B11" s="172" t="s">
        <v>126</v>
      </c>
      <c r="C11" s="171">
        <f>+'Metas por Proyecto'!E266+'Metas por Proyecto'!E268+'Metas por Proyecto'!E269+'Metas por Proyecto'!E117</f>
        <v>13</v>
      </c>
      <c r="D11" s="171">
        <f>+'Metas por Proyecto'!F266+'Metas por Proyecto'!F268+'Metas por Proyecto'!F269+'Metas por Proyecto'!F117</f>
        <v>0.33</v>
      </c>
      <c r="E11" s="171">
        <f>+'Metas por Proyecto'!G266+'Metas por Proyecto'!G268+'Metas por Proyecto'!G269+'Metas por Proyecto'!G117</f>
        <v>0.3333333333333333</v>
      </c>
      <c r="F11" s="171">
        <f>+'Metas por Proyecto'!H266+'Metas por Proyecto'!H268+'Metas por Proyecto'!H269+'Metas por Proyecto'!H117</f>
        <v>0.33</v>
      </c>
      <c r="G11" s="171">
        <f>+'Metas por Proyecto'!I266+'Metas por Proyecto'!I268+'Metas por Proyecto'!I269+'Metas por Proyecto'!I117</f>
        <v>2</v>
      </c>
      <c r="H11" s="171">
        <f>+'Metas por Proyecto'!J266+'Metas por Proyecto'!J268+'Metas por Proyecto'!J269+'Metas por Proyecto'!J117</f>
        <v>1</v>
      </c>
      <c r="I11" s="171">
        <f>+'Metas por Proyecto'!K266+'Metas por Proyecto'!K268+'Metas por Proyecto'!K269+'Metas por Proyecto'!K117</f>
        <v>0</v>
      </c>
      <c r="J11" s="171">
        <f>+'Metas por Proyecto'!L266+'Metas por Proyecto'!L268+'Metas por Proyecto'!L269+'Metas por Proyecto'!L117</f>
        <v>1</v>
      </c>
      <c r="K11" s="171">
        <f>+'Metas por Proyecto'!M266+'Metas por Proyecto'!M268+'Metas por Proyecto'!M269+'Metas por Proyecto'!M117</f>
        <v>0</v>
      </c>
      <c r="L11" s="171">
        <f>+'Metas por Proyecto'!N266+'Metas por Proyecto'!N268+'Metas por Proyecto'!N269+'Metas por Proyecto'!N117</f>
        <v>2</v>
      </c>
      <c r="M11" s="171">
        <f>+'Metas por Proyecto'!O266+'Metas por Proyecto'!O268+'Metas por Proyecto'!O269+'Metas por Proyecto'!O117</f>
        <v>2</v>
      </c>
      <c r="N11" s="171">
        <f>+'Metas por Proyecto'!P266+'Metas por Proyecto'!P268+'Metas por Proyecto'!P269+'Metas por Proyecto'!P117</f>
        <v>1</v>
      </c>
      <c r="O11" s="171">
        <f>+'Metas por Proyecto'!Q266+'Metas por Proyecto'!Q268+'Metas por Proyecto'!Q269+'Metas por Proyecto'!Q117</f>
        <v>3</v>
      </c>
      <c r="P11" s="171">
        <f>SUM(D11:F11)</f>
        <v>0.9933333333333334</v>
      </c>
      <c r="Q11" s="171">
        <f>SUM(G11:I11)</f>
        <v>3</v>
      </c>
      <c r="R11" s="171">
        <f>SUM(J11:L11)</f>
        <v>3</v>
      </c>
      <c r="S11" s="171">
        <f>SUM(M11:O11)</f>
        <v>6</v>
      </c>
    </row>
    <row r="12" spans="1:19" s="60" customFormat="1" ht="12.75">
      <c r="A12" s="241" t="s">
        <v>743</v>
      </c>
      <c r="B12" s="172" t="s">
        <v>126</v>
      </c>
      <c r="C12" s="171">
        <f>+'Metas por Proyecto'!E181+'Metas por Proyecto'!E198+'Metas por Proyecto'!E199+'Metas por Proyecto'!E200+'Metas por Proyecto'!E201+'Metas por Proyecto'!E202+'Metas por Proyecto'!E203+'Metas por Proyecto'!E204+'Metas por Proyecto'!E205+'Metas por Proyecto'!E206+'Metas por Proyecto'!E208+'Metas por Proyecto'!E207+'Metas por Proyecto'!E209+'Metas por Proyecto'!E210+'Metas por Proyecto'!E211+'Metas por Proyecto'!E212+'Metas por Proyecto'!E213+'Metas por Proyecto'!E234+'Metas por Proyecto'!E235+'Metas por Proyecto'!E237+'Metas por Proyecto'!E267</f>
        <v>23</v>
      </c>
      <c r="D12" s="171">
        <f>+'Metas por Proyecto'!F181+'Metas por Proyecto'!F198+'Metas por Proyecto'!F199+'Metas por Proyecto'!F200+'Metas por Proyecto'!F201+'Metas por Proyecto'!F202+'Metas por Proyecto'!F203+'Metas por Proyecto'!F204+'Metas por Proyecto'!F205+'Metas por Proyecto'!F206+'Metas por Proyecto'!F208+'Metas por Proyecto'!F207+'Metas por Proyecto'!F209+'Metas por Proyecto'!F210+'Metas por Proyecto'!F211+'Metas por Proyecto'!F212+'Metas por Proyecto'!F213+'Metas por Proyecto'!F234+'Metas por Proyecto'!F235+'Metas por Proyecto'!F237+'Metas por Proyecto'!F267</f>
        <v>7.499999999999999</v>
      </c>
      <c r="E12" s="171">
        <f>+'Metas por Proyecto'!G181+'Metas por Proyecto'!G198+'Metas por Proyecto'!G199+'Metas por Proyecto'!G200+'Metas por Proyecto'!G201+'Metas por Proyecto'!G202+'Metas por Proyecto'!G203+'Metas por Proyecto'!G204+'Metas por Proyecto'!G205+'Metas por Proyecto'!G206+'Metas por Proyecto'!G208+'Metas por Proyecto'!G207+'Metas por Proyecto'!G209+'Metas por Proyecto'!G210+'Metas por Proyecto'!G211+'Metas por Proyecto'!G212+'Metas por Proyecto'!G213+'Metas por Proyecto'!G234+'Metas por Proyecto'!G235+'Metas por Proyecto'!G237+'Metas por Proyecto'!G267</f>
        <v>2.5400000000000005</v>
      </c>
      <c r="F12" s="171">
        <f>+'Metas por Proyecto'!H181+'Metas por Proyecto'!H198+'Metas por Proyecto'!H199+'Metas por Proyecto'!H200+'Metas por Proyecto'!H201+'Metas por Proyecto'!H202+'Metas por Proyecto'!H203+'Metas por Proyecto'!H204+'Metas por Proyecto'!H205+'Metas por Proyecto'!H206+'Metas por Proyecto'!H208+'Metas por Proyecto'!H207+'Metas por Proyecto'!H209+'Metas por Proyecto'!H210+'Metas por Proyecto'!H211+'Metas por Proyecto'!H212+'Metas por Proyecto'!H213+'Metas por Proyecto'!H234+'Metas por Proyecto'!H235+'Metas por Proyecto'!H237+'Metas por Proyecto'!H267</f>
        <v>2.4099999999999997</v>
      </c>
      <c r="G12" s="171">
        <f>+'Metas por Proyecto'!I181+'Metas por Proyecto'!I198+'Metas por Proyecto'!I199+'Metas por Proyecto'!I200+'Metas por Proyecto'!I201+'Metas por Proyecto'!I202+'Metas por Proyecto'!I203+'Metas por Proyecto'!I204+'Metas por Proyecto'!I205+'Metas por Proyecto'!I206+'Metas por Proyecto'!I208+'Metas por Proyecto'!I207+'Metas por Proyecto'!I209+'Metas por Proyecto'!I210+'Metas por Proyecto'!I211+'Metas por Proyecto'!I212+'Metas por Proyecto'!I213+'Metas por Proyecto'!I234+'Metas por Proyecto'!I235+'Metas por Proyecto'!I237+'Metas por Proyecto'!I267</f>
        <v>2.5966666666666662</v>
      </c>
      <c r="H12" s="171">
        <f>+'Metas por Proyecto'!J181+'Metas por Proyecto'!J198+'Metas por Proyecto'!J199+'Metas por Proyecto'!J200+'Metas por Proyecto'!J201+'Metas por Proyecto'!J202+'Metas por Proyecto'!J203+'Metas por Proyecto'!J204+'Metas por Proyecto'!J205+'Metas por Proyecto'!J206+'Metas por Proyecto'!J208+'Metas por Proyecto'!J207+'Metas por Proyecto'!J209+'Metas por Proyecto'!J210+'Metas por Proyecto'!J211+'Metas por Proyecto'!J212+'Metas por Proyecto'!J213+'Metas por Proyecto'!J234+'Metas por Proyecto'!J235+'Metas por Proyecto'!J237+'Metas por Proyecto'!J267</f>
        <v>0.8766666666666667</v>
      </c>
      <c r="I12" s="171">
        <f>+'Metas por Proyecto'!K181+'Metas por Proyecto'!K198+'Metas por Proyecto'!K199+'Metas por Proyecto'!K200+'Metas por Proyecto'!K201+'Metas por Proyecto'!K202+'Metas por Proyecto'!K203+'Metas por Proyecto'!K204+'Metas por Proyecto'!K205+'Metas por Proyecto'!K206+'Metas por Proyecto'!K208+'Metas por Proyecto'!K207+'Metas por Proyecto'!K209+'Metas por Proyecto'!K210+'Metas por Proyecto'!K211+'Metas por Proyecto'!K212+'Metas por Proyecto'!K213+'Metas por Proyecto'!K234+'Metas por Proyecto'!K235+'Metas por Proyecto'!K237+'Metas por Proyecto'!K267</f>
        <v>0.8766666666666667</v>
      </c>
      <c r="J12" s="171">
        <f>+'Metas por Proyecto'!L181+'Metas por Proyecto'!L198+'Metas por Proyecto'!L199+'Metas por Proyecto'!L200+'Metas por Proyecto'!L201+'Metas por Proyecto'!L202+'Metas por Proyecto'!L203+'Metas por Proyecto'!L204+'Metas por Proyecto'!L205+'Metas por Proyecto'!L206+'Metas por Proyecto'!L208+'Metas por Proyecto'!L207+'Metas por Proyecto'!L209+'Metas por Proyecto'!L210+'Metas por Proyecto'!L211+'Metas por Proyecto'!L212+'Metas por Proyecto'!L213+'Metas por Proyecto'!L234+'Metas por Proyecto'!L235+'Metas por Proyecto'!L237+'Metas por Proyecto'!L267</f>
        <v>0.8366666666666667</v>
      </c>
      <c r="K12" s="171">
        <f>+'Metas por Proyecto'!M181+'Metas por Proyecto'!M198+'Metas por Proyecto'!M199+'Metas por Proyecto'!M200+'Metas por Proyecto'!M201+'Metas por Proyecto'!M202+'Metas por Proyecto'!M203+'Metas por Proyecto'!M204+'Metas por Proyecto'!M205+'Metas por Proyecto'!M206+'Metas por Proyecto'!M208+'Metas por Proyecto'!M207+'Metas por Proyecto'!M209+'Metas por Proyecto'!M210+'Metas por Proyecto'!M211+'Metas por Proyecto'!M212+'Metas por Proyecto'!M213+'Metas por Proyecto'!M234+'Metas por Proyecto'!M235+'Metas por Proyecto'!M237+'Metas por Proyecto'!M267</f>
        <v>0.5366666666666666</v>
      </c>
      <c r="L12" s="171">
        <f>+'Metas por Proyecto'!N181+'Metas por Proyecto'!N198+'Metas por Proyecto'!N199+'Metas por Proyecto'!N200+'Metas por Proyecto'!N201+'Metas por Proyecto'!N202+'Metas por Proyecto'!N203+'Metas por Proyecto'!N204+'Metas por Proyecto'!N205+'Metas por Proyecto'!N206+'Metas por Proyecto'!N208+'Metas por Proyecto'!N207+'Metas por Proyecto'!N209+'Metas por Proyecto'!N210+'Metas por Proyecto'!N211+'Metas por Proyecto'!N212+'Metas por Proyecto'!N213+'Metas por Proyecto'!N234+'Metas por Proyecto'!N235+'Metas por Proyecto'!N237+'Metas por Proyecto'!N267</f>
        <v>0.5366666666666666</v>
      </c>
      <c r="M12" s="171">
        <f>+'Metas por Proyecto'!O181+'Metas por Proyecto'!O198+'Metas por Proyecto'!O199+'Metas por Proyecto'!O200+'Metas por Proyecto'!O201+'Metas por Proyecto'!O202+'Metas por Proyecto'!O203+'Metas por Proyecto'!O204+'Metas por Proyecto'!O205+'Metas por Proyecto'!O206+'Metas por Proyecto'!O208+'Metas por Proyecto'!O207+'Metas por Proyecto'!O209+'Metas por Proyecto'!O210+'Metas por Proyecto'!O211+'Metas por Proyecto'!O212+'Metas por Proyecto'!O213+'Metas por Proyecto'!O234+'Metas por Proyecto'!O235+'Metas por Proyecto'!O237+'Metas por Proyecto'!O267</f>
        <v>0.37</v>
      </c>
      <c r="N12" s="171">
        <f>+'Metas por Proyecto'!P181+'Metas por Proyecto'!P198+'Metas por Proyecto'!P199+'Metas por Proyecto'!P200+'Metas por Proyecto'!P201+'Metas por Proyecto'!P202+'Metas por Proyecto'!P203+'Metas por Proyecto'!P204+'Metas por Proyecto'!P205+'Metas por Proyecto'!P206+'Metas por Proyecto'!P208+'Metas por Proyecto'!P207+'Metas por Proyecto'!P209+'Metas por Proyecto'!P210+'Metas por Proyecto'!P211+'Metas por Proyecto'!P212+'Metas por Proyecto'!P213+'Metas por Proyecto'!P234+'Metas por Proyecto'!P235+'Metas por Proyecto'!P237+'Metas por Proyecto'!P267</f>
        <v>0.42000000000000004</v>
      </c>
      <c r="O12" s="171">
        <f>+'Metas por Proyecto'!Q181+'Metas por Proyecto'!Q198+'Metas por Proyecto'!Q199+'Metas por Proyecto'!Q200+'Metas por Proyecto'!Q201+'Metas por Proyecto'!Q202+'Metas por Proyecto'!Q203+'Metas por Proyecto'!Q204+'Metas por Proyecto'!Q205+'Metas por Proyecto'!Q206+'Metas por Proyecto'!Q208+'Metas por Proyecto'!Q207+'Metas por Proyecto'!Q209+'Metas por Proyecto'!Q210+'Metas por Proyecto'!Q211+'Metas por Proyecto'!Q212+'Metas por Proyecto'!Q213+'Metas por Proyecto'!Q234+'Metas por Proyecto'!Q235+'Metas por Proyecto'!Q237+'Metas por Proyecto'!Q267</f>
        <v>3.5</v>
      </c>
      <c r="P12" s="171">
        <f t="shared" si="0"/>
        <v>12.45</v>
      </c>
      <c r="Q12" s="171">
        <f t="shared" si="1"/>
        <v>4.35</v>
      </c>
      <c r="R12" s="171">
        <f t="shared" si="2"/>
        <v>1.91</v>
      </c>
      <c r="S12" s="171">
        <f t="shared" si="3"/>
        <v>4.29</v>
      </c>
    </row>
    <row r="13" spans="1:19" s="60" customFormat="1" ht="12.75">
      <c r="A13" s="241" t="s">
        <v>106</v>
      </c>
      <c r="B13" s="172" t="s">
        <v>99</v>
      </c>
      <c r="C13" s="171">
        <f>+'Metas por Proyecto'!E59+'Metas por Proyecto'!E64+'Metas por Proyecto'!E67+'Metas por Proyecto'!E77+'Metas por Proyecto'!E81+'Metas por Proyecto'!E85+'Metas por Proyecto'!E88+'Metas por Proyecto'!E92+'Metas por Proyecto'!E99+'Metas por Proyecto'!E104+'Metas por Proyecto'!E108+'Metas por Proyecto'!E112+'Metas por Proyecto'!E185+'Metas por Proyecto'!E194+'Metas por Proyecto'!E241+'Metas por Proyecto'!E249+'Metas por Proyecto'!E258+'Metas por Proyecto'!E271+'Metas por Proyecto'!E287</f>
        <v>3529.34</v>
      </c>
      <c r="D13" s="170"/>
      <c r="E13" s="170"/>
      <c r="F13" s="170"/>
      <c r="G13" s="170"/>
      <c r="H13" s="170"/>
      <c r="I13" s="170"/>
      <c r="J13" s="170"/>
      <c r="K13" s="170"/>
      <c r="L13" s="170"/>
      <c r="M13" s="170"/>
      <c r="N13" s="170"/>
      <c r="O13" s="170"/>
      <c r="P13" s="171">
        <v>3529</v>
      </c>
      <c r="Q13" s="171">
        <v>3529</v>
      </c>
      <c r="R13" s="171">
        <v>3529</v>
      </c>
      <c r="S13" s="171">
        <v>3529</v>
      </c>
    </row>
    <row r="14" spans="1:19" s="60" customFormat="1" ht="12.75">
      <c r="A14" s="241" t="s">
        <v>146</v>
      </c>
      <c r="B14" s="172" t="s">
        <v>126</v>
      </c>
      <c r="C14" s="171">
        <f>+'Metas por Proyecto'!E215+'Metas por Proyecto'!E216+'Metas por Proyecto'!E217+'Metas por Proyecto'!E218+'Metas por Proyecto'!E219+'Metas por Proyecto'!E222+'Metas por Proyecto'!E223+'Metas por Proyecto'!E224+'Metas por Proyecto'!E225+'Metas por Proyecto'!E226+'Metas por Proyecto'!E238+'Metas por Proyecto'!E239+'Metas por Proyecto'!E257</f>
        <v>14</v>
      </c>
      <c r="D14" s="171">
        <f>+'Metas por Proyecto'!F215+'Metas por Proyecto'!F216+'Metas por Proyecto'!F217+'Metas por Proyecto'!F218+'Metas por Proyecto'!F219+'Metas por Proyecto'!F222+'Metas por Proyecto'!F223+'Metas por Proyecto'!F224+'Metas por Proyecto'!F225+'Metas por Proyecto'!F226+'Metas por Proyecto'!F238+'Metas por Proyecto'!F239+'Metas por Proyecto'!F257</f>
        <v>4.16</v>
      </c>
      <c r="E14" s="171">
        <f>+'Metas por Proyecto'!G215+'Metas por Proyecto'!G216+'Metas por Proyecto'!G217+'Metas por Proyecto'!G218+'Metas por Proyecto'!G219+'Metas por Proyecto'!G222+'Metas por Proyecto'!G223+'Metas por Proyecto'!G224+'Metas por Proyecto'!G225+'Metas por Proyecto'!G226+'Metas por Proyecto'!G238+'Metas por Proyecto'!G239+'Metas por Proyecto'!G257</f>
        <v>1.9400000000000004</v>
      </c>
      <c r="F14" s="171">
        <f>+'Metas por Proyecto'!H215+'Metas por Proyecto'!H216+'Metas por Proyecto'!H217+'Metas por Proyecto'!H218+'Metas por Proyecto'!H219+'Metas por Proyecto'!H222+'Metas por Proyecto'!H223+'Metas por Proyecto'!H224+'Metas por Proyecto'!H225+'Metas por Proyecto'!H226+'Metas por Proyecto'!H238+'Metas por Proyecto'!H239+'Metas por Proyecto'!H257</f>
        <v>1.6100000000000003</v>
      </c>
      <c r="G14" s="171">
        <f>+'Metas por Proyecto'!I215+'Metas por Proyecto'!I216+'Metas por Proyecto'!I217+'Metas por Proyecto'!I218+'Metas por Proyecto'!I219+'Metas por Proyecto'!I222+'Metas por Proyecto'!I223+'Metas por Proyecto'!I224+'Metas por Proyecto'!I225+'Metas por Proyecto'!I226+'Metas por Proyecto'!I238+'Metas por Proyecto'!I239+'Metas por Proyecto'!I257</f>
        <v>0.6900000000000001</v>
      </c>
      <c r="H14" s="171">
        <f>+'Metas por Proyecto'!J215+'Metas por Proyecto'!J216+'Metas por Proyecto'!J217+'Metas por Proyecto'!J218+'Metas por Proyecto'!J219+'Metas por Proyecto'!J222+'Metas por Proyecto'!J223+'Metas por Proyecto'!J224+'Metas por Proyecto'!J225+'Metas por Proyecto'!J226+'Metas por Proyecto'!J238+'Metas por Proyecto'!J239+'Metas por Proyecto'!J257</f>
        <v>0.33999999999999997</v>
      </c>
      <c r="I14" s="171">
        <f>+'Metas por Proyecto'!K215+'Metas por Proyecto'!K216+'Metas por Proyecto'!K217+'Metas por Proyecto'!K218+'Metas por Proyecto'!K219+'Metas por Proyecto'!K222+'Metas por Proyecto'!K223+'Metas por Proyecto'!K224+'Metas por Proyecto'!K225+'Metas por Proyecto'!K226+'Metas por Proyecto'!K238+'Metas por Proyecto'!K239+'Metas por Proyecto'!K257</f>
        <v>0.33999999999999997</v>
      </c>
      <c r="J14" s="171">
        <f>+'Metas por Proyecto'!L215+'Metas por Proyecto'!L216+'Metas por Proyecto'!L217+'Metas por Proyecto'!L218+'Metas por Proyecto'!L219+'Metas por Proyecto'!L222+'Metas por Proyecto'!L223+'Metas por Proyecto'!L224+'Metas por Proyecto'!L225+'Metas por Proyecto'!L226+'Metas por Proyecto'!L238+'Metas por Proyecto'!L239+'Metas por Proyecto'!L257</f>
        <v>1.3399999999999999</v>
      </c>
      <c r="K14" s="171">
        <f>+'Metas por Proyecto'!M215+'Metas por Proyecto'!M216+'Metas por Proyecto'!M217+'Metas por Proyecto'!M218+'Metas por Proyecto'!M219+'Metas por Proyecto'!M222+'Metas por Proyecto'!M223+'Metas por Proyecto'!M224+'Metas por Proyecto'!M225+'Metas por Proyecto'!M226+'Metas por Proyecto'!M238+'Metas por Proyecto'!M239+'Metas por Proyecto'!M257</f>
        <v>0.33999999999999997</v>
      </c>
      <c r="L14" s="171">
        <f>+'Metas por Proyecto'!N215+'Metas por Proyecto'!N216+'Metas por Proyecto'!N217+'Metas por Proyecto'!N218+'Metas por Proyecto'!N219+'Metas por Proyecto'!N222+'Metas por Proyecto'!N223+'Metas por Proyecto'!N224+'Metas por Proyecto'!N225+'Metas por Proyecto'!N226+'Metas por Proyecto'!N238+'Metas por Proyecto'!N239+'Metas por Proyecto'!N257</f>
        <v>0.24</v>
      </c>
      <c r="M14" s="171">
        <f>+'Metas por Proyecto'!O215+'Metas por Proyecto'!O216+'Metas por Proyecto'!O217+'Metas por Proyecto'!O218+'Metas por Proyecto'!O219+'Metas por Proyecto'!O222+'Metas por Proyecto'!O223+'Metas por Proyecto'!O224+'Metas por Proyecto'!O225+'Metas por Proyecto'!O226+'Metas por Proyecto'!O238+'Metas por Proyecto'!O239+'Metas por Proyecto'!O257</f>
        <v>0</v>
      </c>
      <c r="N14" s="171">
        <f>+'Metas por Proyecto'!P215+'Metas por Proyecto'!P216+'Metas por Proyecto'!P217+'Metas por Proyecto'!P218+'Metas por Proyecto'!P219+'Metas por Proyecto'!P222+'Metas por Proyecto'!P223+'Metas por Proyecto'!P224+'Metas por Proyecto'!P225+'Metas por Proyecto'!P226+'Metas por Proyecto'!P238+'Metas por Proyecto'!P239+'Metas por Proyecto'!P257</f>
        <v>0</v>
      </c>
      <c r="O14" s="171">
        <f>+'Metas por Proyecto'!Q215+'Metas por Proyecto'!Q216+'Metas por Proyecto'!Q217+'Metas por Proyecto'!Q218+'Metas por Proyecto'!Q219+'Metas por Proyecto'!Q222+'Metas por Proyecto'!Q223+'Metas por Proyecto'!Q224+'Metas por Proyecto'!Q225+'Metas por Proyecto'!Q226+'Metas por Proyecto'!Q238+'Metas por Proyecto'!Q239+'Metas por Proyecto'!Q257</f>
        <v>3</v>
      </c>
      <c r="P14" s="171">
        <f t="shared" si="0"/>
        <v>7.710000000000001</v>
      </c>
      <c r="Q14" s="171">
        <f t="shared" si="1"/>
        <v>1.37</v>
      </c>
      <c r="R14" s="171">
        <f t="shared" si="2"/>
        <v>1.9199999999999997</v>
      </c>
      <c r="S14" s="171">
        <f t="shared" si="3"/>
        <v>3</v>
      </c>
    </row>
    <row r="15" spans="1:19" s="60" customFormat="1" ht="12.75">
      <c r="A15" s="231"/>
      <c r="B15" s="232"/>
      <c r="C15" s="230"/>
      <c r="D15" s="230"/>
      <c r="E15" s="230"/>
      <c r="F15" s="230"/>
      <c r="G15" s="230"/>
      <c r="H15" s="230"/>
      <c r="I15" s="230"/>
      <c r="J15" s="230"/>
      <c r="K15" s="230"/>
      <c r="L15" s="230"/>
      <c r="M15" s="230"/>
      <c r="N15" s="230"/>
      <c r="O15" s="230"/>
      <c r="P15" s="230"/>
      <c r="Q15" s="230"/>
      <c r="R15" s="230"/>
      <c r="S15" s="230"/>
    </row>
    <row r="16" spans="1:19" ht="12.75">
      <c r="A16" s="61" t="s">
        <v>166</v>
      </c>
      <c r="B16" s="158"/>
      <c r="C16" s="158"/>
      <c r="D16" s="158"/>
      <c r="E16" s="158"/>
      <c r="F16" s="158"/>
      <c r="G16" s="158"/>
      <c r="H16" s="158"/>
      <c r="I16" s="158"/>
      <c r="J16" s="158"/>
      <c r="K16" s="158"/>
      <c r="L16" s="158"/>
      <c r="M16" s="158"/>
      <c r="N16" s="158"/>
      <c r="O16" s="158"/>
      <c r="P16" s="158"/>
      <c r="Q16" s="158"/>
      <c r="R16" s="158"/>
      <c r="S16" s="158"/>
    </row>
    <row r="17" spans="1:19" ht="12.75">
      <c r="A17" s="241" t="s">
        <v>745</v>
      </c>
      <c r="B17" s="172" t="s">
        <v>641</v>
      </c>
      <c r="C17" s="171">
        <f>+'Metas por Proyecto'!E19+'Metas por Proyecto'!E20</f>
        <v>2</v>
      </c>
      <c r="D17" s="170">
        <f>+'Metas por Proyecto'!F19+'Metas por Proyecto'!F20</f>
        <v>0</v>
      </c>
      <c r="E17" s="170">
        <f>+'Metas por Proyecto'!G19+'Metas por Proyecto'!G20</f>
        <v>0</v>
      </c>
      <c r="F17" s="170">
        <f>+'Metas por Proyecto'!H19+'Metas por Proyecto'!H20</f>
        <v>0</v>
      </c>
      <c r="G17" s="170">
        <f>+'Metas por Proyecto'!I19+'Metas por Proyecto'!I20</f>
        <v>0</v>
      </c>
      <c r="H17" s="170">
        <f>+'Metas por Proyecto'!J19+'Metas por Proyecto'!J20</f>
        <v>0</v>
      </c>
      <c r="I17" s="170">
        <f>+'Metas por Proyecto'!K19+'Metas por Proyecto'!K20</f>
        <v>0</v>
      </c>
      <c r="J17" s="170">
        <f>+'Metas por Proyecto'!L19+'Metas por Proyecto'!L20</f>
        <v>0</v>
      </c>
      <c r="K17" s="170">
        <f>+'Metas por Proyecto'!M19+'Metas por Proyecto'!M20</f>
        <v>0</v>
      </c>
      <c r="L17" s="170">
        <f>+'Metas por Proyecto'!N19+'Metas por Proyecto'!N20</f>
        <v>0</v>
      </c>
      <c r="M17" s="170">
        <f>+'Metas por Proyecto'!O19+'Metas por Proyecto'!O20</f>
        <v>0</v>
      </c>
      <c r="N17" s="170">
        <f>+'Metas por Proyecto'!P19+'Metas por Proyecto'!P20</f>
        <v>0</v>
      </c>
      <c r="O17" s="170">
        <f>+'Metas por Proyecto'!Q19+'Metas por Proyecto'!Q20</f>
        <v>2</v>
      </c>
      <c r="P17" s="171">
        <f>SUM(D17:F17)</f>
        <v>0</v>
      </c>
      <c r="Q17" s="171">
        <f>SUM(G17:I17)</f>
        <v>0</v>
      </c>
      <c r="R17" s="171">
        <f>SUM(J17:L17)</f>
        <v>0</v>
      </c>
      <c r="S17" s="171">
        <f>SUM(M17:O17)</f>
        <v>2</v>
      </c>
    </row>
    <row r="18" spans="1:19" ht="12.75">
      <c r="A18" s="241" t="s">
        <v>746</v>
      </c>
      <c r="B18" s="172" t="s">
        <v>747</v>
      </c>
      <c r="C18" s="171">
        <f>+'Metas por Proyecto'!E28+'Metas por Proyecto'!E29</f>
        <v>43</v>
      </c>
      <c r="D18" s="171">
        <f>+'Metas por Proyecto'!F28+'Metas por Proyecto'!F29</f>
        <v>14</v>
      </c>
      <c r="E18" s="171">
        <f>+'Metas por Proyecto'!G28+'Metas por Proyecto'!G29</f>
        <v>10</v>
      </c>
      <c r="F18" s="171">
        <f>+'Metas por Proyecto'!H28+'Metas por Proyecto'!H29</f>
        <v>12</v>
      </c>
      <c r="G18" s="171">
        <f>+'Metas por Proyecto'!I28+'Metas por Proyecto'!I29</f>
        <v>7</v>
      </c>
      <c r="H18" s="171">
        <f>+'Metas por Proyecto'!J28+'Metas por Proyecto'!J29</f>
        <v>0</v>
      </c>
      <c r="I18" s="171">
        <f>+'Metas por Proyecto'!K28+'Metas por Proyecto'!K29</f>
        <v>0</v>
      </c>
      <c r="J18" s="171">
        <f>+'Metas por Proyecto'!L28+'Metas por Proyecto'!L29</f>
        <v>0</v>
      </c>
      <c r="K18" s="171">
        <f>+'Metas por Proyecto'!M28+'Metas por Proyecto'!M29</f>
        <v>0</v>
      </c>
      <c r="L18" s="171">
        <f>+'Metas por Proyecto'!N28+'Metas por Proyecto'!N29</f>
        <v>0</v>
      </c>
      <c r="M18" s="171">
        <f>+'Metas por Proyecto'!O28+'Metas por Proyecto'!O29</f>
        <v>0</v>
      </c>
      <c r="N18" s="171">
        <f>+'Metas por Proyecto'!P28+'Metas por Proyecto'!P29</f>
        <v>0</v>
      </c>
      <c r="O18" s="171">
        <f>+'Metas por Proyecto'!Q28+'Metas por Proyecto'!Q29</f>
        <v>0</v>
      </c>
      <c r="P18" s="171">
        <f>SUM(D18:F18)</f>
        <v>36</v>
      </c>
      <c r="Q18" s="171">
        <f>SUM(G18:I18)</f>
        <v>7</v>
      </c>
      <c r="R18" s="171">
        <f>SUM(J18:L18)</f>
        <v>0</v>
      </c>
      <c r="S18" s="171">
        <f>SUM(M18:O18)</f>
        <v>0</v>
      </c>
    </row>
    <row r="19" spans="1:19" ht="12.75">
      <c r="A19" s="241" t="s">
        <v>748</v>
      </c>
      <c r="B19" s="172" t="s">
        <v>99</v>
      </c>
      <c r="C19" s="171">
        <f>+'Metas por Proyecto'!E34+'Metas por Proyecto'!E35</f>
        <v>80</v>
      </c>
      <c r="D19" s="170"/>
      <c r="E19" s="170"/>
      <c r="F19" s="170">
        <f>+'Metas por Proyecto'!H34+'Metas por Proyecto'!H35</f>
        <v>16</v>
      </c>
      <c r="G19" s="170">
        <f>+'Metas por Proyecto'!I34+'Metas por Proyecto'!I35</f>
        <v>16</v>
      </c>
      <c r="H19" s="170">
        <f>+'Metas por Proyecto'!J34+'Metas por Proyecto'!J35</f>
        <v>16</v>
      </c>
      <c r="I19" s="170">
        <f>+'Metas por Proyecto'!K34+'Metas por Proyecto'!K35</f>
        <v>16</v>
      </c>
      <c r="J19" s="170">
        <f>+'Metas por Proyecto'!L34+'Metas por Proyecto'!L35</f>
        <v>16</v>
      </c>
      <c r="K19" s="170"/>
      <c r="L19" s="170"/>
      <c r="M19" s="170"/>
      <c r="N19" s="170"/>
      <c r="O19" s="170"/>
      <c r="P19" s="171">
        <f>SUM(D19:F19)</f>
        <v>16</v>
      </c>
      <c r="Q19" s="171">
        <f>SUM(G19:I19)</f>
        <v>48</v>
      </c>
      <c r="R19" s="171">
        <f>SUM(J19:L19)</f>
        <v>16</v>
      </c>
      <c r="S19" s="171">
        <f>SUM(M19:O19)</f>
        <v>0</v>
      </c>
    </row>
    <row r="20" spans="1:19" ht="12.75">
      <c r="A20" s="228"/>
      <c r="B20" s="229"/>
      <c r="C20" s="230"/>
      <c r="D20" s="230"/>
      <c r="E20" s="230"/>
      <c r="F20" s="230"/>
      <c r="G20" s="230"/>
      <c r="H20" s="230"/>
      <c r="I20" s="230"/>
      <c r="J20" s="230"/>
      <c r="K20" s="230"/>
      <c r="L20" s="230"/>
      <c r="M20" s="230"/>
      <c r="N20" s="230"/>
      <c r="O20" s="230"/>
      <c r="P20" s="230"/>
      <c r="Q20" s="230"/>
      <c r="R20" s="230"/>
      <c r="S20" s="230"/>
    </row>
    <row r="21" spans="1:19" ht="12.75">
      <c r="A21" s="61" t="s">
        <v>70</v>
      </c>
      <c r="B21" s="158"/>
      <c r="C21" s="158"/>
      <c r="D21" s="158"/>
      <c r="E21" s="158"/>
      <c r="F21" s="158"/>
      <c r="G21" s="158"/>
      <c r="H21" s="158"/>
      <c r="I21" s="158"/>
      <c r="J21" s="158"/>
      <c r="K21" s="158"/>
      <c r="L21" s="158"/>
      <c r="M21" s="158"/>
      <c r="N21" s="158"/>
      <c r="O21" s="158"/>
      <c r="P21" s="158"/>
      <c r="Q21" s="158"/>
      <c r="R21" s="158"/>
      <c r="S21" s="158"/>
    </row>
    <row r="22" spans="1:19" ht="25.5">
      <c r="A22" s="165" t="str">
        <f>+'Metas por Proyecto'!A48</f>
        <v>Realizar el inventario de los puertos para aquellas concesiones que tienen interventoría</v>
      </c>
      <c r="B22" s="161" t="s">
        <v>186</v>
      </c>
      <c r="C22" s="162">
        <f>+'Metas por Proyecto'!E48</f>
        <v>13</v>
      </c>
      <c r="D22" s="162">
        <f>+'Metas por Proyecto'!F48</f>
        <v>0</v>
      </c>
      <c r="E22" s="162">
        <f>+'Metas por Proyecto'!G48</f>
        <v>0</v>
      </c>
      <c r="F22" s="162">
        <f>+'Metas por Proyecto'!H48</f>
        <v>0</v>
      </c>
      <c r="G22" s="162">
        <f>+'Metas por Proyecto'!I48</f>
        <v>0</v>
      </c>
      <c r="H22" s="162">
        <f>+'Metas por Proyecto'!J48</f>
        <v>0</v>
      </c>
      <c r="I22" s="162">
        <f>+'Metas por Proyecto'!K48</f>
        <v>0</v>
      </c>
      <c r="J22" s="162">
        <f>+'Metas por Proyecto'!L48</f>
        <v>0</v>
      </c>
      <c r="K22" s="162">
        <f>+'Metas por Proyecto'!M48</f>
        <v>0</v>
      </c>
      <c r="L22" s="162">
        <f>+'Metas por Proyecto'!N48</f>
        <v>0</v>
      </c>
      <c r="M22" s="162">
        <f>+'Metas por Proyecto'!O48</f>
        <v>0</v>
      </c>
      <c r="N22" s="162">
        <f>+'Metas por Proyecto'!P48</f>
        <v>0</v>
      </c>
      <c r="O22" s="162">
        <f>+'Metas por Proyecto'!Q48</f>
        <v>13</v>
      </c>
      <c r="P22" s="162">
        <f>SUM(D22:F22)</f>
        <v>0</v>
      </c>
      <c r="Q22" s="162">
        <f>SUM(G22:I22)</f>
        <v>0</v>
      </c>
      <c r="R22" s="162">
        <f>SUM(J22:L22)</f>
        <v>0</v>
      </c>
      <c r="S22" s="162">
        <f>SUM(M22:O22)</f>
        <v>13</v>
      </c>
    </row>
    <row r="23" spans="1:19" ht="25.5">
      <c r="A23" s="165" t="str">
        <f>+'Metas por Proyecto'!A50</f>
        <v>Revisión cumplimiento plan de inversiones (Informes de supervisión)</v>
      </c>
      <c r="B23" s="161" t="s">
        <v>69</v>
      </c>
      <c r="C23" s="162">
        <f>+'Metas por Proyecto'!E50</f>
        <v>56</v>
      </c>
      <c r="D23" s="162">
        <f>+'Metas por Proyecto'!F50</f>
        <v>0</v>
      </c>
      <c r="E23" s="162">
        <f>+'Metas por Proyecto'!G50</f>
        <v>0</v>
      </c>
      <c r="F23" s="162">
        <f>+'Metas por Proyecto'!H50</f>
        <v>14</v>
      </c>
      <c r="G23" s="162">
        <f>+'Metas por Proyecto'!I50</f>
        <v>0</v>
      </c>
      <c r="H23" s="162">
        <f>+'Metas por Proyecto'!J50</f>
        <v>0</v>
      </c>
      <c r="I23" s="162">
        <f>+'Metas por Proyecto'!K50</f>
        <v>14</v>
      </c>
      <c r="J23" s="162">
        <f>+'Metas por Proyecto'!L50</f>
        <v>0</v>
      </c>
      <c r="K23" s="162">
        <f>+'Metas por Proyecto'!M50</f>
        <v>0</v>
      </c>
      <c r="L23" s="162">
        <f>+'Metas por Proyecto'!N50</f>
        <v>14</v>
      </c>
      <c r="M23" s="162">
        <f>+'Metas por Proyecto'!O50</f>
        <v>0</v>
      </c>
      <c r="N23" s="162">
        <f>+'Metas por Proyecto'!P50</f>
        <v>0</v>
      </c>
      <c r="O23" s="162">
        <f>+'Metas por Proyecto'!Q50</f>
        <v>14</v>
      </c>
      <c r="P23" s="162">
        <f>SUM(D23:F23)</f>
        <v>14</v>
      </c>
      <c r="Q23" s="162">
        <f>SUM(G23:I23)</f>
        <v>14</v>
      </c>
      <c r="R23" s="162">
        <f>SUM(J23:L23)</f>
        <v>14</v>
      </c>
      <c r="S23" s="162">
        <f>SUM(M23:O23)</f>
        <v>14</v>
      </c>
    </row>
    <row r="24" spans="1:19" ht="12.75">
      <c r="A24" s="228"/>
      <c r="B24" s="229"/>
      <c r="C24" s="248"/>
      <c r="D24" s="248"/>
      <c r="E24" s="248"/>
      <c r="F24" s="248"/>
      <c r="G24" s="248"/>
      <c r="H24" s="248"/>
      <c r="I24" s="248"/>
      <c r="J24" s="248"/>
      <c r="K24" s="248"/>
      <c r="L24" s="248"/>
      <c r="M24" s="248"/>
      <c r="N24" s="248"/>
      <c r="O24" s="248"/>
      <c r="P24" s="248"/>
      <c r="Q24" s="248"/>
      <c r="R24" s="248"/>
      <c r="S24" s="248"/>
    </row>
    <row r="25" spans="1:19" ht="12.75">
      <c r="A25" s="61" t="s">
        <v>206</v>
      </c>
      <c r="B25" s="158"/>
      <c r="C25" s="158"/>
      <c r="D25" s="158"/>
      <c r="E25" s="158"/>
      <c r="F25" s="158"/>
      <c r="G25" s="158"/>
      <c r="H25" s="158"/>
      <c r="I25" s="158"/>
      <c r="J25" s="158"/>
      <c r="K25" s="158"/>
      <c r="L25" s="158"/>
      <c r="M25" s="158"/>
      <c r="N25" s="158"/>
      <c r="O25" s="158"/>
      <c r="P25" s="158"/>
      <c r="Q25" s="158"/>
      <c r="R25" s="158"/>
      <c r="S25" s="158"/>
    </row>
    <row r="26" spans="1:19" ht="12.75">
      <c r="A26" s="164" t="str">
        <f>+'Metas por Proyecto'!A54</f>
        <v>Reunión de Seguimiento</v>
      </c>
      <c r="B26" s="159" t="s">
        <v>236</v>
      </c>
      <c r="C26" s="159">
        <f>+'Metas por Proyecto'!E54</f>
        <v>180</v>
      </c>
      <c r="D26" s="160">
        <f>+'Metas por Proyecto'!F54</f>
        <v>14</v>
      </c>
      <c r="E26" s="160">
        <f>+'Metas por Proyecto'!G54</f>
        <v>14</v>
      </c>
      <c r="F26" s="160">
        <f>+'Metas por Proyecto'!H54</f>
        <v>14</v>
      </c>
      <c r="G26" s="160">
        <f>+'Metas por Proyecto'!I54</f>
        <v>14</v>
      </c>
      <c r="H26" s="160">
        <f>+'Metas por Proyecto'!J54</f>
        <v>14</v>
      </c>
      <c r="I26" s="160">
        <f>+'Metas por Proyecto'!K54</f>
        <v>14</v>
      </c>
      <c r="J26" s="160">
        <f>+'Metas por Proyecto'!L54</f>
        <v>16</v>
      </c>
      <c r="K26" s="160">
        <f>+'Metas por Proyecto'!M54</f>
        <v>16</v>
      </c>
      <c r="L26" s="160">
        <f>+'Metas por Proyecto'!N54</f>
        <v>16</v>
      </c>
      <c r="M26" s="160">
        <f>+'Metas por Proyecto'!O54</f>
        <v>16</v>
      </c>
      <c r="N26" s="160">
        <f>+'Metas por Proyecto'!P54</f>
        <v>16</v>
      </c>
      <c r="O26" s="160">
        <f>+'Metas por Proyecto'!Q54</f>
        <v>16</v>
      </c>
      <c r="P26" s="162">
        <f>SUM(D26:F26)</f>
        <v>42</v>
      </c>
      <c r="Q26" s="162">
        <f>SUM(G26:I26)</f>
        <v>42</v>
      </c>
      <c r="R26" s="162">
        <f>SUM(J26:L26)</f>
        <v>48</v>
      </c>
      <c r="S26" s="162">
        <f>SUM(M26:O26)</f>
        <v>48</v>
      </c>
    </row>
    <row r="27" spans="1:19" ht="12.75">
      <c r="A27" s="164" t="str">
        <f>+'Metas por Proyecto'!A55</f>
        <v>Visitas de Campo por Aeropuerto </v>
      </c>
      <c r="B27" s="159" t="s">
        <v>66</v>
      </c>
      <c r="C27" s="159">
        <f>+'Metas por Proyecto'!E55</f>
        <v>93</v>
      </c>
      <c r="D27" s="160">
        <f>+'Metas por Proyecto'!F55</f>
        <v>7</v>
      </c>
      <c r="E27" s="160">
        <f>+'Metas por Proyecto'!G55</f>
        <v>7</v>
      </c>
      <c r="F27" s="160">
        <f>+'Metas por Proyecto'!H55</f>
        <v>7</v>
      </c>
      <c r="G27" s="160">
        <f>+'Metas por Proyecto'!I55</f>
        <v>8</v>
      </c>
      <c r="H27" s="160">
        <f>+'Metas por Proyecto'!J55</f>
        <v>8</v>
      </c>
      <c r="I27" s="160">
        <f>+'Metas por Proyecto'!K55</f>
        <v>8</v>
      </c>
      <c r="J27" s="160">
        <f>+'Metas por Proyecto'!L55</f>
        <v>8</v>
      </c>
      <c r="K27" s="160">
        <f>+'Metas por Proyecto'!M55</f>
        <v>8</v>
      </c>
      <c r="L27" s="160">
        <f>+'Metas por Proyecto'!N55</f>
        <v>8</v>
      </c>
      <c r="M27" s="160">
        <f>+'Metas por Proyecto'!O55</f>
        <v>8</v>
      </c>
      <c r="N27" s="160">
        <f>+'Metas por Proyecto'!P55</f>
        <v>8</v>
      </c>
      <c r="O27" s="160">
        <f>+'Metas por Proyecto'!Q55</f>
        <v>8</v>
      </c>
      <c r="P27" s="162">
        <f>SUM(D27:F27)</f>
        <v>21</v>
      </c>
      <c r="Q27" s="162">
        <f>SUM(G27:I27)</f>
        <v>24</v>
      </c>
      <c r="R27" s="162">
        <f>SUM(J27:L27)</f>
        <v>24</v>
      </c>
      <c r="S27" s="162">
        <f>SUM(M27:O27)</f>
        <v>24</v>
      </c>
    </row>
    <row r="28" ht="12">
      <c r="A28" s="29"/>
    </row>
    <row r="29" spans="1:19" ht="15">
      <c r="A29" s="174" t="s">
        <v>769</v>
      </c>
      <c r="B29" s="175"/>
      <c r="C29" s="175"/>
      <c r="D29" s="175"/>
      <c r="E29" s="175"/>
      <c r="F29" s="175"/>
      <c r="G29" s="175"/>
      <c r="H29" s="175"/>
      <c r="I29" s="175"/>
      <c r="J29" s="175"/>
      <c r="K29" s="175"/>
      <c r="L29" s="175"/>
      <c r="M29" s="175"/>
      <c r="N29" s="175"/>
      <c r="O29" s="175"/>
      <c r="P29" s="175"/>
      <c r="Q29" s="175"/>
      <c r="R29" s="175"/>
      <c r="S29" s="175"/>
    </row>
    <row r="30" spans="1:19" ht="12.75">
      <c r="A30" s="156" t="s">
        <v>64</v>
      </c>
      <c r="B30" s="157" t="s">
        <v>132</v>
      </c>
      <c r="C30" s="156" t="s">
        <v>133</v>
      </c>
      <c r="D30" s="158"/>
      <c r="E30" s="158"/>
      <c r="F30" s="158"/>
      <c r="G30" s="158"/>
      <c r="H30" s="158"/>
      <c r="I30" s="158"/>
      <c r="J30" s="158"/>
      <c r="K30" s="158"/>
      <c r="L30" s="158"/>
      <c r="M30" s="158"/>
      <c r="N30" s="158"/>
      <c r="O30" s="158"/>
      <c r="P30" s="156" t="s">
        <v>150</v>
      </c>
      <c r="Q30" s="156" t="s">
        <v>151</v>
      </c>
      <c r="R30" s="156" t="s">
        <v>152</v>
      </c>
      <c r="S30" s="156" t="s">
        <v>153</v>
      </c>
    </row>
    <row r="31" spans="1:19" ht="12.75">
      <c r="A31" s="241" t="s">
        <v>749</v>
      </c>
      <c r="B31" s="172" t="s">
        <v>147</v>
      </c>
      <c r="C31" s="171" t="str">
        <f>+'Metas por Proyecto'!E301</f>
        <v>7</v>
      </c>
      <c r="D31" s="170">
        <f>+'Metas por Proyecto'!F301</f>
        <v>2</v>
      </c>
      <c r="E31" s="170">
        <f>+'Metas por Proyecto'!G301</f>
        <v>0</v>
      </c>
      <c r="F31" s="170">
        <f>+'Metas por Proyecto'!H301</f>
        <v>0</v>
      </c>
      <c r="G31" s="170">
        <f>+'Metas por Proyecto'!I301</f>
        <v>2</v>
      </c>
      <c r="H31" s="170">
        <f>+'Metas por Proyecto'!J301</f>
        <v>2</v>
      </c>
      <c r="I31" s="170">
        <f>+'Metas por Proyecto'!K301</f>
        <v>1</v>
      </c>
      <c r="J31" s="170">
        <f>+'Metas por Proyecto'!L301</f>
        <v>0</v>
      </c>
      <c r="K31" s="170">
        <f>+'Metas por Proyecto'!M301</f>
        <v>0</v>
      </c>
      <c r="L31" s="170">
        <f>+'Metas por Proyecto'!N301</f>
        <v>0</v>
      </c>
      <c r="M31" s="170">
        <f>+'Metas por Proyecto'!O301</f>
        <v>0</v>
      </c>
      <c r="N31" s="170">
        <f>+'Metas por Proyecto'!P301</f>
        <v>0</v>
      </c>
      <c r="O31" s="170">
        <f>+'Metas por Proyecto'!Q301</f>
        <v>0</v>
      </c>
      <c r="P31" s="171">
        <f>SUM(D31:F31)</f>
        <v>2</v>
      </c>
      <c r="Q31" s="171">
        <f>SUM(G31:I31)</f>
        <v>5</v>
      </c>
      <c r="R31" s="171">
        <f>SUM(J31:L31)</f>
        <v>0</v>
      </c>
      <c r="S31" s="171">
        <f>SUM(M31:O31)</f>
        <v>0</v>
      </c>
    </row>
    <row r="32" spans="1:19" ht="25.5">
      <c r="A32" s="356" t="s">
        <v>770</v>
      </c>
      <c r="B32" s="172" t="s">
        <v>147</v>
      </c>
      <c r="C32" s="171">
        <f>+'Metas por Proyecto'!E303</f>
        <v>6</v>
      </c>
      <c r="D32" s="170">
        <f>+'Metas por Proyecto'!F303</f>
        <v>0</v>
      </c>
      <c r="E32" s="170">
        <f>+'Metas por Proyecto'!G303</f>
        <v>1</v>
      </c>
      <c r="F32" s="170">
        <f>+'Metas por Proyecto'!H303</f>
        <v>0</v>
      </c>
      <c r="G32" s="170">
        <f>+'Metas por Proyecto'!I303</f>
        <v>2</v>
      </c>
      <c r="H32" s="170">
        <f>+'Metas por Proyecto'!J303</f>
        <v>0</v>
      </c>
      <c r="I32" s="170">
        <f>+'Metas por Proyecto'!K303</f>
        <v>1</v>
      </c>
      <c r="J32" s="170">
        <f>+'Metas por Proyecto'!L303</f>
        <v>1</v>
      </c>
      <c r="K32" s="170">
        <f>+'Metas por Proyecto'!M303</f>
        <v>1</v>
      </c>
      <c r="L32" s="170">
        <f>+'Metas por Proyecto'!N303</f>
        <v>0</v>
      </c>
      <c r="M32" s="170">
        <f>+'Metas por Proyecto'!O303</f>
        <v>0</v>
      </c>
      <c r="N32" s="170">
        <f>+'Metas por Proyecto'!P303</f>
        <v>0</v>
      </c>
      <c r="O32" s="170">
        <f>+'Metas por Proyecto'!Q303</f>
        <v>0</v>
      </c>
      <c r="P32" s="171">
        <f>SUM(D32:F32)</f>
        <v>1</v>
      </c>
      <c r="Q32" s="171">
        <f>SUM(G32:I32)</f>
        <v>3</v>
      </c>
      <c r="R32" s="171">
        <f>SUM(J32:L32)</f>
        <v>2</v>
      </c>
      <c r="S32" s="171">
        <f>SUM(M32:O32)</f>
        <v>0</v>
      </c>
    </row>
    <row r="33" spans="1:19" ht="25.5">
      <c r="A33" s="356" t="s">
        <v>750</v>
      </c>
      <c r="B33" s="172" t="s">
        <v>751</v>
      </c>
      <c r="C33" s="171">
        <f>+'Metas por Proyecto'!E307</f>
        <v>12</v>
      </c>
      <c r="D33" s="170">
        <f>+'Metas por Proyecto'!F307</f>
        <v>4</v>
      </c>
      <c r="E33" s="170">
        <f>+'Metas por Proyecto'!G307</f>
        <v>4</v>
      </c>
      <c r="F33" s="170">
        <f>+'Metas por Proyecto'!H307</f>
        <v>4</v>
      </c>
      <c r="G33" s="170">
        <f>+'Metas por Proyecto'!I307</f>
        <v>0</v>
      </c>
      <c r="H33" s="170">
        <f>+'Metas por Proyecto'!J307</f>
        <v>0</v>
      </c>
      <c r="I33" s="170">
        <f>+'Metas por Proyecto'!K307</f>
        <v>0</v>
      </c>
      <c r="J33" s="170">
        <f>+'Metas por Proyecto'!L307</f>
        <v>0</v>
      </c>
      <c r="K33" s="170">
        <f>+'Metas por Proyecto'!M307</f>
        <v>0</v>
      </c>
      <c r="L33" s="170">
        <f>+'Metas por Proyecto'!N307</f>
        <v>0</v>
      </c>
      <c r="M33" s="170">
        <f>+'Metas por Proyecto'!O307</f>
        <v>0</v>
      </c>
      <c r="N33" s="170">
        <f>+'Metas por Proyecto'!P307</f>
        <v>0</v>
      </c>
      <c r="O33" s="170">
        <f>+'Metas por Proyecto'!Q307</f>
        <v>0</v>
      </c>
      <c r="P33" s="171">
        <f>SUM(D33:F33)</f>
        <v>12</v>
      </c>
      <c r="Q33" s="171">
        <f>SUM(G33:I33)</f>
        <v>0</v>
      </c>
      <c r="R33" s="171">
        <f>SUM(J33:L33)</f>
        <v>0</v>
      </c>
      <c r="S33" s="171">
        <f>SUM(M33:O33)</f>
        <v>0</v>
      </c>
    </row>
    <row r="34" spans="1:19" ht="12.75">
      <c r="A34" s="356" t="s">
        <v>752</v>
      </c>
      <c r="B34" s="172" t="s">
        <v>379</v>
      </c>
      <c r="C34" s="171">
        <f>+'Metas por Proyecto'!E305</f>
        <v>12</v>
      </c>
      <c r="D34" s="170">
        <f>+'Metas por Proyecto'!F305</f>
        <v>1</v>
      </c>
      <c r="E34" s="170">
        <f>+'Metas por Proyecto'!G305</f>
        <v>0</v>
      </c>
      <c r="F34" s="170">
        <f>+'Metas por Proyecto'!H305</f>
        <v>1</v>
      </c>
      <c r="G34" s="170">
        <f>+'Metas por Proyecto'!I305</f>
        <v>1</v>
      </c>
      <c r="H34" s="170">
        <f>+'Metas por Proyecto'!J305</f>
        <v>2</v>
      </c>
      <c r="I34" s="170">
        <f>+'Metas por Proyecto'!K305</f>
        <v>0</v>
      </c>
      <c r="J34" s="170">
        <f>+'Metas por Proyecto'!L305</f>
        <v>2</v>
      </c>
      <c r="K34" s="170">
        <f>+'Metas por Proyecto'!M305</f>
        <v>1</v>
      </c>
      <c r="L34" s="170">
        <f>+'Metas por Proyecto'!N305</f>
        <v>2</v>
      </c>
      <c r="M34" s="170">
        <f>+'Metas por Proyecto'!O305</f>
        <v>1</v>
      </c>
      <c r="N34" s="170">
        <f>+'Metas por Proyecto'!P305</f>
        <v>1</v>
      </c>
      <c r="O34" s="170">
        <f>+'Metas por Proyecto'!Q305</f>
        <v>0</v>
      </c>
      <c r="P34" s="171">
        <f>SUM(D34:F34)</f>
        <v>2</v>
      </c>
      <c r="Q34" s="171">
        <f>SUM(G34:I34)</f>
        <v>3</v>
      </c>
      <c r="R34" s="171">
        <f>SUM(J34:L34)</f>
        <v>5</v>
      </c>
      <c r="S34" s="171">
        <f>SUM(M34:O34)</f>
        <v>2</v>
      </c>
    </row>
    <row r="36" spans="1:19" ht="15">
      <c r="A36" s="174" t="s">
        <v>131</v>
      </c>
      <c r="B36" s="175"/>
      <c r="C36" s="175"/>
      <c r="D36" s="175"/>
      <c r="E36" s="175"/>
      <c r="F36" s="175"/>
      <c r="G36" s="175"/>
      <c r="H36" s="175"/>
      <c r="I36" s="175"/>
      <c r="J36" s="175"/>
      <c r="K36" s="175"/>
      <c r="L36" s="175"/>
      <c r="M36" s="175"/>
      <c r="N36" s="175"/>
      <c r="O36" s="175"/>
      <c r="P36" s="175"/>
      <c r="Q36" s="175"/>
      <c r="R36" s="175"/>
      <c r="S36" s="175"/>
    </row>
    <row r="37" spans="1:19" ht="12.75">
      <c r="A37" s="156" t="s">
        <v>64</v>
      </c>
      <c r="B37" s="157" t="s">
        <v>132</v>
      </c>
      <c r="C37" s="156" t="s">
        <v>133</v>
      </c>
      <c r="D37" s="158"/>
      <c r="E37" s="158"/>
      <c r="F37" s="158"/>
      <c r="G37" s="158"/>
      <c r="H37" s="158"/>
      <c r="I37" s="158"/>
      <c r="J37" s="158"/>
      <c r="K37" s="158"/>
      <c r="L37" s="158"/>
      <c r="M37" s="158"/>
      <c r="N37" s="158"/>
      <c r="O37" s="158"/>
      <c r="P37" s="156" t="s">
        <v>150</v>
      </c>
      <c r="Q37" s="156" t="s">
        <v>151</v>
      </c>
      <c r="R37" s="156" t="s">
        <v>152</v>
      </c>
      <c r="S37" s="156" t="s">
        <v>153</v>
      </c>
    </row>
    <row r="38" spans="1:19" ht="12.75" hidden="1">
      <c r="A38" s="167" t="s">
        <v>134</v>
      </c>
      <c r="B38" s="168"/>
      <c r="C38" s="167"/>
      <c r="D38" s="158"/>
      <c r="E38" s="158"/>
      <c r="F38" s="158"/>
      <c r="G38" s="158"/>
      <c r="H38" s="158"/>
      <c r="I38" s="158"/>
      <c r="J38" s="158"/>
      <c r="K38" s="158"/>
      <c r="L38" s="158"/>
      <c r="M38" s="158"/>
      <c r="N38" s="158"/>
      <c r="O38" s="158"/>
      <c r="P38" s="158"/>
      <c r="Q38" s="158"/>
      <c r="R38" s="158"/>
      <c r="S38" s="158"/>
    </row>
    <row r="39" spans="1:19" ht="12.75" hidden="1">
      <c r="A39" s="167" t="s">
        <v>135</v>
      </c>
      <c r="B39" s="168"/>
      <c r="C39" s="167"/>
      <c r="D39" s="158"/>
      <c r="E39" s="158"/>
      <c r="F39" s="158"/>
      <c r="G39" s="158"/>
      <c r="H39" s="158"/>
      <c r="I39" s="158"/>
      <c r="J39" s="158"/>
      <c r="K39" s="158"/>
      <c r="L39" s="158"/>
      <c r="M39" s="158"/>
      <c r="N39" s="158"/>
      <c r="O39" s="158"/>
      <c r="P39" s="158"/>
      <c r="Q39" s="158"/>
      <c r="R39" s="158"/>
      <c r="S39" s="158"/>
    </row>
    <row r="40" spans="1:19" ht="12.75" hidden="1">
      <c r="A40" s="167" t="s">
        <v>118</v>
      </c>
      <c r="B40" s="168"/>
      <c r="C40" s="167"/>
      <c r="D40" s="158"/>
      <c r="E40" s="158"/>
      <c r="F40" s="158"/>
      <c r="G40" s="158"/>
      <c r="H40" s="158"/>
      <c r="I40" s="158"/>
      <c r="J40" s="158"/>
      <c r="K40" s="158"/>
      <c r="L40" s="158"/>
      <c r="M40" s="158"/>
      <c r="N40" s="158"/>
      <c r="O40" s="158"/>
      <c r="P40" s="158"/>
      <c r="Q40" s="158"/>
      <c r="R40" s="158"/>
      <c r="S40" s="158"/>
    </row>
    <row r="41" spans="1:19" ht="12.75" hidden="1">
      <c r="A41" s="167" t="s">
        <v>136</v>
      </c>
      <c r="B41" s="168"/>
      <c r="C41" s="167"/>
      <c r="D41" s="158"/>
      <c r="E41" s="158"/>
      <c r="F41" s="158"/>
      <c r="G41" s="158"/>
      <c r="H41" s="158"/>
      <c r="I41" s="158"/>
      <c r="J41" s="158"/>
      <c r="K41" s="158"/>
      <c r="L41" s="158"/>
      <c r="M41" s="158"/>
      <c r="N41" s="158"/>
      <c r="O41" s="158"/>
      <c r="P41" s="158"/>
      <c r="Q41" s="158"/>
      <c r="R41" s="158"/>
      <c r="S41" s="158"/>
    </row>
    <row r="42" spans="1:19" ht="12.75" hidden="1">
      <c r="A42" s="167" t="s">
        <v>137</v>
      </c>
      <c r="B42" s="168"/>
      <c r="C42" s="167"/>
      <c r="D42" s="158"/>
      <c r="E42" s="158"/>
      <c r="F42" s="158"/>
      <c r="G42" s="158"/>
      <c r="H42" s="158"/>
      <c r="I42" s="158"/>
      <c r="J42" s="158"/>
      <c r="K42" s="158"/>
      <c r="L42" s="158"/>
      <c r="M42" s="158"/>
      <c r="N42" s="158"/>
      <c r="O42" s="158"/>
      <c r="P42" s="158"/>
      <c r="Q42" s="158"/>
      <c r="R42" s="158"/>
      <c r="S42" s="158"/>
    </row>
    <row r="43" spans="1:19" ht="12.75" hidden="1">
      <c r="A43" s="167" t="s">
        <v>81</v>
      </c>
      <c r="B43" s="168"/>
      <c r="C43" s="167"/>
      <c r="D43" s="158"/>
      <c r="E43" s="158"/>
      <c r="F43" s="158"/>
      <c r="G43" s="158"/>
      <c r="H43" s="158"/>
      <c r="I43" s="158"/>
      <c r="J43" s="158"/>
      <c r="K43" s="158"/>
      <c r="L43" s="158"/>
      <c r="M43" s="158"/>
      <c r="N43" s="158"/>
      <c r="O43" s="158"/>
      <c r="P43" s="158"/>
      <c r="Q43" s="158"/>
      <c r="R43" s="158"/>
      <c r="S43" s="158"/>
    </row>
    <row r="44" spans="1:19" ht="12.75" hidden="1">
      <c r="A44" s="167" t="s">
        <v>82</v>
      </c>
      <c r="B44" s="168"/>
      <c r="C44" s="167"/>
      <c r="D44" s="158"/>
      <c r="E44" s="158"/>
      <c r="F44" s="158"/>
      <c r="G44" s="158"/>
      <c r="H44" s="158"/>
      <c r="I44" s="158"/>
      <c r="J44" s="158"/>
      <c r="K44" s="158"/>
      <c r="L44" s="158"/>
      <c r="M44" s="158"/>
      <c r="N44" s="158"/>
      <c r="O44" s="158"/>
      <c r="P44" s="158"/>
      <c r="Q44" s="158"/>
      <c r="R44" s="158"/>
      <c r="S44" s="158"/>
    </row>
    <row r="45" spans="1:19" ht="12.75" hidden="1">
      <c r="A45" s="167" t="s">
        <v>83</v>
      </c>
      <c r="B45" s="168"/>
      <c r="C45" s="167"/>
      <c r="D45" s="158"/>
      <c r="E45" s="158"/>
      <c r="F45" s="158"/>
      <c r="G45" s="158"/>
      <c r="H45" s="158"/>
      <c r="I45" s="158"/>
      <c r="J45" s="158"/>
      <c r="K45" s="158"/>
      <c r="L45" s="158"/>
      <c r="M45" s="158"/>
      <c r="N45" s="158"/>
      <c r="O45" s="158"/>
      <c r="P45" s="158"/>
      <c r="Q45" s="158"/>
      <c r="R45" s="158"/>
      <c r="S45" s="158"/>
    </row>
    <row r="46" spans="1:19" ht="12.75" hidden="1">
      <c r="A46" s="167" t="s">
        <v>84</v>
      </c>
      <c r="B46" s="168"/>
      <c r="C46" s="167"/>
      <c r="D46" s="158"/>
      <c r="E46" s="158"/>
      <c r="F46" s="158"/>
      <c r="G46" s="158"/>
      <c r="H46" s="158"/>
      <c r="I46" s="158"/>
      <c r="J46" s="158"/>
      <c r="K46" s="158"/>
      <c r="L46" s="158"/>
      <c r="M46" s="158"/>
      <c r="N46" s="158"/>
      <c r="O46" s="158"/>
      <c r="P46" s="158"/>
      <c r="Q46" s="158"/>
      <c r="R46" s="158"/>
      <c r="S46" s="158"/>
    </row>
    <row r="47" spans="1:19" ht="12.75" hidden="1">
      <c r="A47" s="167" t="s">
        <v>85</v>
      </c>
      <c r="B47" s="168"/>
      <c r="C47" s="167"/>
      <c r="D47" s="158"/>
      <c r="E47" s="158"/>
      <c r="F47" s="158"/>
      <c r="G47" s="158"/>
      <c r="H47" s="158"/>
      <c r="I47" s="158"/>
      <c r="J47" s="158"/>
      <c r="K47" s="158"/>
      <c r="L47" s="158"/>
      <c r="M47" s="158"/>
      <c r="N47" s="158"/>
      <c r="O47" s="158"/>
      <c r="P47" s="158"/>
      <c r="Q47" s="158"/>
      <c r="R47" s="158"/>
      <c r="S47" s="158"/>
    </row>
    <row r="48" spans="1:19" ht="12.75" hidden="1">
      <c r="A48" s="167" t="s">
        <v>86</v>
      </c>
      <c r="B48" s="168"/>
      <c r="C48" s="167"/>
      <c r="D48" s="158"/>
      <c r="E48" s="158"/>
      <c r="F48" s="158"/>
      <c r="G48" s="158"/>
      <c r="H48" s="158"/>
      <c r="I48" s="158"/>
      <c r="J48" s="158"/>
      <c r="K48" s="158"/>
      <c r="L48" s="158"/>
      <c r="M48" s="158"/>
      <c r="N48" s="158"/>
      <c r="O48" s="158"/>
      <c r="P48" s="158"/>
      <c r="Q48" s="158"/>
      <c r="R48" s="158"/>
      <c r="S48" s="158"/>
    </row>
    <row r="49" spans="1:19" ht="12.75" hidden="1">
      <c r="A49" s="167" t="s">
        <v>87</v>
      </c>
      <c r="B49" s="168"/>
      <c r="C49" s="167"/>
      <c r="D49" s="158"/>
      <c r="E49" s="158"/>
      <c r="F49" s="158"/>
      <c r="G49" s="158"/>
      <c r="H49" s="158"/>
      <c r="I49" s="158"/>
      <c r="J49" s="158"/>
      <c r="K49" s="158"/>
      <c r="L49" s="158"/>
      <c r="M49" s="158"/>
      <c r="N49" s="158"/>
      <c r="O49" s="158"/>
      <c r="P49" s="158"/>
      <c r="Q49" s="158"/>
      <c r="R49" s="158"/>
      <c r="S49" s="158"/>
    </row>
    <row r="50" spans="1:19" ht="12.75" hidden="1">
      <c r="A50" s="167" t="s">
        <v>88</v>
      </c>
      <c r="B50" s="168"/>
      <c r="C50" s="167"/>
      <c r="D50" s="158"/>
      <c r="E50" s="158"/>
      <c r="F50" s="158"/>
      <c r="G50" s="158"/>
      <c r="H50" s="158"/>
      <c r="I50" s="158"/>
      <c r="J50" s="158"/>
      <c r="K50" s="158"/>
      <c r="L50" s="158"/>
      <c r="M50" s="158"/>
      <c r="N50" s="158"/>
      <c r="O50" s="158"/>
      <c r="P50" s="158"/>
      <c r="Q50" s="158"/>
      <c r="R50" s="158"/>
      <c r="S50" s="158"/>
    </row>
    <row r="51" spans="1:19" ht="12.75" hidden="1">
      <c r="A51" s="167" t="s">
        <v>89</v>
      </c>
      <c r="B51" s="168"/>
      <c r="C51" s="167"/>
      <c r="D51" s="158"/>
      <c r="E51" s="158"/>
      <c r="F51" s="158"/>
      <c r="G51" s="158"/>
      <c r="H51" s="158"/>
      <c r="I51" s="158"/>
      <c r="J51" s="158"/>
      <c r="K51" s="158"/>
      <c r="L51" s="158"/>
      <c r="M51" s="158"/>
      <c r="N51" s="158"/>
      <c r="O51" s="158"/>
      <c r="P51" s="158"/>
      <c r="Q51" s="158"/>
      <c r="R51" s="158"/>
      <c r="S51" s="158"/>
    </row>
    <row r="52" spans="1:19" ht="12.75" hidden="1">
      <c r="A52" s="167" t="s">
        <v>119</v>
      </c>
      <c r="B52" s="168"/>
      <c r="C52" s="167"/>
      <c r="D52" s="158"/>
      <c r="E52" s="158"/>
      <c r="F52" s="158"/>
      <c r="G52" s="158"/>
      <c r="H52" s="158"/>
      <c r="I52" s="158"/>
      <c r="J52" s="158"/>
      <c r="K52" s="158"/>
      <c r="L52" s="158"/>
      <c r="M52" s="158"/>
      <c r="N52" s="158"/>
      <c r="O52" s="158"/>
      <c r="P52" s="158"/>
      <c r="Q52" s="158"/>
      <c r="R52" s="158"/>
      <c r="S52" s="158"/>
    </row>
    <row r="53" spans="1:19" ht="12.75" hidden="1">
      <c r="A53" s="167" t="s">
        <v>120</v>
      </c>
      <c r="B53" s="168"/>
      <c r="C53" s="167"/>
      <c r="D53" s="158"/>
      <c r="E53" s="158"/>
      <c r="F53" s="158"/>
      <c r="G53" s="158"/>
      <c r="H53" s="158"/>
      <c r="I53" s="158"/>
      <c r="J53" s="158"/>
      <c r="K53" s="158"/>
      <c r="L53" s="158"/>
      <c r="M53" s="158"/>
      <c r="N53" s="158"/>
      <c r="O53" s="158"/>
      <c r="P53" s="158"/>
      <c r="Q53" s="158"/>
      <c r="R53" s="158"/>
      <c r="S53" s="158"/>
    </row>
    <row r="54" spans="1:19" ht="12.75" hidden="1">
      <c r="A54" s="167" t="s">
        <v>121</v>
      </c>
      <c r="B54" s="168"/>
      <c r="C54" s="167"/>
      <c r="D54" s="158"/>
      <c r="E54" s="158"/>
      <c r="F54" s="158"/>
      <c r="G54" s="158"/>
      <c r="H54" s="158"/>
      <c r="I54" s="158"/>
      <c r="J54" s="158"/>
      <c r="K54" s="158"/>
      <c r="L54" s="158"/>
      <c r="M54" s="158"/>
      <c r="N54" s="158"/>
      <c r="O54" s="158"/>
      <c r="P54" s="158"/>
      <c r="Q54" s="158"/>
      <c r="R54" s="158"/>
      <c r="S54" s="158"/>
    </row>
    <row r="55" spans="1:19" ht="12.75" hidden="1">
      <c r="A55" s="167" t="s">
        <v>122</v>
      </c>
      <c r="B55" s="168"/>
      <c r="C55" s="167"/>
      <c r="D55" s="158"/>
      <c r="E55" s="158"/>
      <c r="F55" s="158"/>
      <c r="G55" s="158"/>
      <c r="H55" s="158"/>
      <c r="I55" s="158"/>
      <c r="J55" s="158"/>
      <c r="K55" s="158"/>
      <c r="L55" s="158"/>
      <c r="M55" s="158"/>
      <c r="N55" s="158"/>
      <c r="O55" s="158"/>
      <c r="P55" s="158"/>
      <c r="Q55" s="158"/>
      <c r="R55" s="158"/>
      <c r="S55" s="158"/>
    </row>
    <row r="56" spans="1:19" ht="12.75" hidden="1">
      <c r="A56" s="167" t="s">
        <v>123</v>
      </c>
      <c r="B56" s="168"/>
      <c r="C56" s="167"/>
      <c r="D56" s="158"/>
      <c r="E56" s="158"/>
      <c r="F56" s="158"/>
      <c r="G56" s="158"/>
      <c r="H56" s="158"/>
      <c r="I56" s="158"/>
      <c r="J56" s="158"/>
      <c r="K56" s="158"/>
      <c r="L56" s="158"/>
      <c r="M56" s="158"/>
      <c r="N56" s="158"/>
      <c r="O56" s="158"/>
      <c r="P56" s="158"/>
      <c r="Q56" s="158"/>
      <c r="R56" s="158"/>
      <c r="S56" s="158"/>
    </row>
    <row r="57" spans="1:19" ht="12.75" hidden="1">
      <c r="A57" s="167" t="s">
        <v>124</v>
      </c>
      <c r="B57" s="168"/>
      <c r="C57" s="167"/>
      <c r="D57" s="158"/>
      <c r="E57" s="158"/>
      <c r="F57" s="158"/>
      <c r="G57" s="158"/>
      <c r="H57" s="158"/>
      <c r="I57" s="158"/>
      <c r="J57" s="158"/>
      <c r="K57" s="158"/>
      <c r="L57" s="158"/>
      <c r="M57" s="158"/>
      <c r="N57" s="158"/>
      <c r="O57" s="158"/>
      <c r="P57" s="158"/>
      <c r="Q57" s="158"/>
      <c r="R57" s="158"/>
      <c r="S57" s="158"/>
    </row>
    <row r="58" spans="1:19" ht="12.75" hidden="1">
      <c r="A58" s="167" t="s">
        <v>90</v>
      </c>
      <c r="B58" s="168"/>
      <c r="C58" s="167"/>
      <c r="D58" s="158"/>
      <c r="E58" s="158"/>
      <c r="F58" s="158"/>
      <c r="G58" s="158"/>
      <c r="H58" s="158"/>
      <c r="I58" s="158"/>
      <c r="J58" s="158"/>
      <c r="K58" s="158"/>
      <c r="L58" s="158"/>
      <c r="M58" s="158"/>
      <c r="N58" s="158"/>
      <c r="O58" s="158"/>
      <c r="P58" s="158"/>
      <c r="Q58" s="158"/>
      <c r="R58" s="158"/>
      <c r="S58" s="158"/>
    </row>
    <row r="59" spans="1:19" ht="12.75" hidden="1">
      <c r="A59" s="167" t="s">
        <v>92</v>
      </c>
      <c r="B59" s="168"/>
      <c r="C59" s="167"/>
      <c r="D59" s="158"/>
      <c r="E59" s="158"/>
      <c r="F59" s="158"/>
      <c r="G59" s="158"/>
      <c r="H59" s="158"/>
      <c r="I59" s="158"/>
      <c r="J59" s="158"/>
      <c r="K59" s="158"/>
      <c r="L59" s="158"/>
      <c r="M59" s="158"/>
      <c r="N59" s="158"/>
      <c r="O59" s="158"/>
      <c r="P59" s="158"/>
      <c r="Q59" s="158"/>
      <c r="R59" s="158"/>
      <c r="S59" s="158"/>
    </row>
    <row r="60" spans="1:19" ht="12.75" hidden="1">
      <c r="A60" s="167" t="s">
        <v>125</v>
      </c>
      <c r="B60" s="168"/>
      <c r="C60" s="167"/>
      <c r="D60" s="158"/>
      <c r="E60" s="158"/>
      <c r="F60" s="158"/>
      <c r="G60" s="158"/>
      <c r="H60" s="158"/>
      <c r="I60" s="158"/>
      <c r="J60" s="158"/>
      <c r="K60" s="158"/>
      <c r="L60" s="158"/>
      <c r="M60" s="158"/>
      <c r="N60" s="158"/>
      <c r="O60" s="158"/>
      <c r="P60" s="158"/>
      <c r="Q60" s="158"/>
      <c r="R60" s="158"/>
      <c r="S60" s="158"/>
    </row>
    <row r="61" spans="1:19" ht="12.75" hidden="1">
      <c r="A61" s="167" t="s">
        <v>113</v>
      </c>
      <c r="B61" s="168"/>
      <c r="C61" s="167"/>
      <c r="D61" s="158"/>
      <c r="E61" s="158"/>
      <c r="F61" s="158"/>
      <c r="G61" s="158"/>
      <c r="H61" s="158"/>
      <c r="I61" s="158"/>
      <c r="J61" s="158"/>
      <c r="K61" s="158"/>
      <c r="L61" s="158"/>
      <c r="M61" s="158"/>
      <c r="N61" s="158"/>
      <c r="O61" s="158"/>
      <c r="P61" s="158"/>
      <c r="Q61" s="158"/>
      <c r="R61" s="158"/>
      <c r="S61" s="158"/>
    </row>
    <row r="62" spans="1:19" ht="12.75" hidden="1">
      <c r="A62" s="167" t="s">
        <v>95</v>
      </c>
      <c r="B62" s="168"/>
      <c r="C62" s="167"/>
      <c r="D62" s="158"/>
      <c r="E62" s="158"/>
      <c r="F62" s="158"/>
      <c r="G62" s="158"/>
      <c r="H62" s="158"/>
      <c r="I62" s="158"/>
      <c r="J62" s="158"/>
      <c r="K62" s="158"/>
      <c r="L62" s="158"/>
      <c r="M62" s="158"/>
      <c r="N62" s="158"/>
      <c r="O62" s="158"/>
      <c r="P62" s="158"/>
      <c r="Q62" s="158"/>
      <c r="R62" s="158"/>
      <c r="S62" s="158"/>
    </row>
    <row r="63" spans="1:19" ht="12.75" hidden="1">
      <c r="A63" s="167" t="s">
        <v>96</v>
      </c>
      <c r="B63" s="168"/>
      <c r="C63" s="167"/>
      <c r="D63" s="158"/>
      <c r="E63" s="158"/>
      <c r="F63" s="158"/>
      <c r="G63" s="158"/>
      <c r="H63" s="158"/>
      <c r="I63" s="158"/>
      <c r="J63" s="158"/>
      <c r="K63" s="158"/>
      <c r="L63" s="158"/>
      <c r="M63" s="158"/>
      <c r="N63" s="158"/>
      <c r="O63" s="158"/>
      <c r="P63" s="158"/>
      <c r="Q63" s="158"/>
      <c r="R63" s="158"/>
      <c r="S63" s="158"/>
    </row>
    <row r="64" spans="1:19" ht="12.75">
      <c r="A64" s="164" t="s">
        <v>353</v>
      </c>
      <c r="B64" s="169" t="s">
        <v>359</v>
      </c>
      <c r="C64" s="234">
        <f>+'Metas por Proyecto'!E489</f>
        <v>1</v>
      </c>
      <c r="D64" s="234">
        <f>+'Metas por Proyecto'!F489</f>
        <v>0</v>
      </c>
      <c r="E64" s="234">
        <f>+'Metas por Proyecto'!G489</f>
        <v>0</v>
      </c>
      <c r="F64" s="234">
        <f>+'Metas por Proyecto'!H489</f>
        <v>1</v>
      </c>
      <c r="G64" s="234">
        <f>+'Metas por Proyecto'!I489</f>
        <v>0</v>
      </c>
      <c r="H64" s="234">
        <f>+'Metas por Proyecto'!J489</f>
        <v>0</v>
      </c>
      <c r="I64" s="234">
        <f>+'Metas por Proyecto'!K489</f>
        <v>0</v>
      </c>
      <c r="J64" s="234">
        <f>+'Metas por Proyecto'!L489</f>
        <v>0</v>
      </c>
      <c r="K64" s="234">
        <f>+'Metas por Proyecto'!M489</f>
        <v>0</v>
      </c>
      <c r="L64" s="234">
        <f>+'Metas por Proyecto'!N489</f>
        <v>0</v>
      </c>
      <c r="M64" s="234">
        <f>+'Metas por Proyecto'!O489</f>
        <v>0</v>
      </c>
      <c r="N64" s="234">
        <f>+'Metas por Proyecto'!P489</f>
        <v>0</v>
      </c>
      <c r="O64" s="234">
        <f>+'Metas por Proyecto'!Q489</f>
        <v>0</v>
      </c>
      <c r="P64" s="233">
        <f aca="true" t="shared" si="4" ref="P64:P69">SUM(D64:F64)</f>
        <v>1</v>
      </c>
      <c r="Q64" s="233">
        <f aca="true" t="shared" si="5" ref="Q64:Q69">SUM(G64:I64)</f>
        <v>0</v>
      </c>
      <c r="R64" s="233">
        <f aca="true" t="shared" si="6" ref="R64:R69">SUM(J64:L64)</f>
        <v>0</v>
      </c>
      <c r="S64" s="233">
        <f aca="true" t="shared" si="7" ref="S64:S69">SUM(M64:O64)</f>
        <v>0</v>
      </c>
    </row>
    <row r="65" spans="1:19" ht="12.75">
      <c r="A65" s="165" t="s">
        <v>753</v>
      </c>
      <c r="B65" s="169" t="s">
        <v>359</v>
      </c>
      <c r="C65" s="233">
        <f>+'Metas por Proyecto'!E499</f>
        <v>1</v>
      </c>
      <c r="D65" s="233">
        <f>+'Metas por Proyecto'!F499</f>
        <v>0</v>
      </c>
      <c r="E65" s="233">
        <f>+'Metas por Proyecto'!G499</f>
        <v>0</v>
      </c>
      <c r="F65" s="233">
        <f>+'Metas por Proyecto'!H499</f>
        <v>1</v>
      </c>
      <c r="G65" s="233">
        <f>+'Metas por Proyecto'!I499</f>
        <v>0</v>
      </c>
      <c r="H65" s="233">
        <f>+'Metas por Proyecto'!J499</f>
        <v>0</v>
      </c>
      <c r="I65" s="233">
        <f>+'Metas por Proyecto'!K499</f>
        <v>0</v>
      </c>
      <c r="J65" s="233">
        <f>+'Metas por Proyecto'!L499</f>
        <v>0</v>
      </c>
      <c r="K65" s="233">
        <f>+'Metas por Proyecto'!M499</f>
        <v>0</v>
      </c>
      <c r="L65" s="233">
        <f>+'Metas por Proyecto'!N499</f>
        <v>0</v>
      </c>
      <c r="M65" s="233">
        <f>+'Metas por Proyecto'!O499</f>
        <v>0</v>
      </c>
      <c r="N65" s="233">
        <f>+'Metas por Proyecto'!P499</f>
        <v>0</v>
      </c>
      <c r="O65" s="233">
        <f>+'Metas por Proyecto'!Q499</f>
        <v>0</v>
      </c>
      <c r="P65" s="233">
        <f t="shared" si="4"/>
        <v>1</v>
      </c>
      <c r="Q65" s="233">
        <f t="shared" si="5"/>
        <v>0</v>
      </c>
      <c r="R65" s="233">
        <f t="shared" si="6"/>
        <v>0</v>
      </c>
      <c r="S65" s="233">
        <f t="shared" si="7"/>
        <v>0</v>
      </c>
    </row>
    <row r="66" spans="1:19" ht="25.5">
      <c r="A66" s="165" t="s">
        <v>372</v>
      </c>
      <c r="B66" s="166" t="s">
        <v>231</v>
      </c>
      <c r="C66" s="233">
        <f>+'Metas por Proyecto'!E513</f>
        <v>1</v>
      </c>
      <c r="D66" s="233">
        <f>+'Metas por Proyecto'!F513</f>
        <v>0</v>
      </c>
      <c r="E66" s="233">
        <f>+'Metas por Proyecto'!G513</f>
        <v>0</v>
      </c>
      <c r="F66" s="233">
        <f>+'Metas por Proyecto'!H513</f>
        <v>0</v>
      </c>
      <c r="G66" s="233">
        <f>+'Metas por Proyecto'!I513</f>
        <v>0</v>
      </c>
      <c r="H66" s="233">
        <f>+'Metas por Proyecto'!J513</f>
        <v>0</v>
      </c>
      <c r="I66" s="233">
        <f>+'Metas por Proyecto'!K513</f>
        <v>1</v>
      </c>
      <c r="J66" s="233">
        <f>+'Metas por Proyecto'!L513</f>
        <v>0</v>
      </c>
      <c r="K66" s="233">
        <f>+'Metas por Proyecto'!M513</f>
        <v>0</v>
      </c>
      <c r="L66" s="233">
        <f>+'Metas por Proyecto'!N513</f>
        <v>0</v>
      </c>
      <c r="M66" s="233">
        <f>+'Metas por Proyecto'!O513</f>
        <v>0</v>
      </c>
      <c r="N66" s="233">
        <f>+'Metas por Proyecto'!P513</f>
        <v>0</v>
      </c>
      <c r="O66" s="233">
        <f>+'Metas por Proyecto'!Q513</f>
        <v>0</v>
      </c>
      <c r="P66" s="233">
        <f t="shared" si="4"/>
        <v>0</v>
      </c>
      <c r="Q66" s="233">
        <f t="shared" si="5"/>
        <v>1</v>
      </c>
      <c r="R66" s="233">
        <f t="shared" si="6"/>
        <v>0</v>
      </c>
      <c r="S66" s="233">
        <f t="shared" si="7"/>
        <v>0</v>
      </c>
    </row>
    <row r="67" spans="1:19" ht="25.5">
      <c r="A67" s="165" t="s">
        <v>640</v>
      </c>
      <c r="B67" s="166" t="s">
        <v>641</v>
      </c>
      <c r="C67" s="357">
        <f>+'Metas por Proyecto'!E526</f>
        <v>1</v>
      </c>
      <c r="D67" s="233"/>
      <c r="E67" s="233"/>
      <c r="F67" s="233">
        <f>+'Metas por Proyecto'!H526</f>
        <v>1</v>
      </c>
      <c r="G67" s="233"/>
      <c r="H67" s="233"/>
      <c r="I67" s="233">
        <f>+'Metas por Proyecto'!K526</f>
        <v>1</v>
      </c>
      <c r="J67" s="233"/>
      <c r="K67" s="233">
        <f>+'Metas por Proyecto'!M526</f>
        <v>1</v>
      </c>
      <c r="L67" s="233"/>
      <c r="M67" s="233"/>
      <c r="N67" s="233"/>
      <c r="O67" s="233">
        <f>+'Metas por Proyecto'!Q526</f>
        <v>1</v>
      </c>
      <c r="P67" s="177">
        <f t="shared" si="4"/>
        <v>1</v>
      </c>
      <c r="Q67" s="177">
        <f t="shared" si="5"/>
        <v>1</v>
      </c>
      <c r="R67" s="177">
        <f t="shared" si="6"/>
        <v>1</v>
      </c>
      <c r="S67" s="177">
        <f t="shared" si="7"/>
        <v>1</v>
      </c>
    </row>
    <row r="68" spans="1:19" ht="25.5">
      <c r="A68" s="165" t="s">
        <v>220</v>
      </c>
      <c r="B68" s="166" t="s">
        <v>221</v>
      </c>
      <c r="C68" s="233">
        <f>+'Metas por Proyecto'!E530</f>
        <v>24</v>
      </c>
      <c r="D68" s="233">
        <f>+'Metas por Proyecto'!F530</f>
        <v>0</v>
      </c>
      <c r="E68" s="233">
        <f>+'Metas por Proyecto'!G530</f>
        <v>0</v>
      </c>
      <c r="F68" s="233">
        <f>+'Metas por Proyecto'!H530</f>
        <v>0</v>
      </c>
      <c r="G68" s="233">
        <f>+'Metas por Proyecto'!I530</f>
        <v>3</v>
      </c>
      <c r="H68" s="233">
        <f>+'Metas por Proyecto'!J530</f>
        <v>3</v>
      </c>
      <c r="I68" s="233">
        <f>+'Metas por Proyecto'!K530</f>
        <v>3</v>
      </c>
      <c r="J68" s="233">
        <f>+'Metas por Proyecto'!L530</f>
        <v>3</v>
      </c>
      <c r="K68" s="233">
        <f>+'Metas por Proyecto'!M530</f>
        <v>3</v>
      </c>
      <c r="L68" s="233">
        <f>+'Metas por Proyecto'!N530</f>
        <v>3</v>
      </c>
      <c r="M68" s="233">
        <f>+'Metas por Proyecto'!O530</f>
        <v>3</v>
      </c>
      <c r="N68" s="233">
        <f>+'Metas por Proyecto'!P530</f>
        <v>3</v>
      </c>
      <c r="O68" s="233">
        <f>+'Metas por Proyecto'!Q530</f>
        <v>0</v>
      </c>
      <c r="P68" s="233">
        <f t="shared" si="4"/>
        <v>0</v>
      </c>
      <c r="Q68" s="233">
        <f t="shared" si="5"/>
        <v>9</v>
      </c>
      <c r="R68" s="233">
        <f t="shared" si="6"/>
        <v>9</v>
      </c>
      <c r="S68" s="233">
        <f t="shared" si="7"/>
        <v>6</v>
      </c>
    </row>
    <row r="69" spans="1:19" ht="12.75">
      <c r="A69" s="165" t="s">
        <v>253</v>
      </c>
      <c r="B69" s="166" t="s">
        <v>598</v>
      </c>
      <c r="C69" s="233">
        <f>+'Metas por Proyecto'!E533</f>
        <v>4</v>
      </c>
      <c r="D69" s="233">
        <f>+'Metas por Proyecto'!F533</f>
        <v>0</v>
      </c>
      <c r="E69" s="233">
        <f>+'Metas por Proyecto'!G533</f>
        <v>0</v>
      </c>
      <c r="F69" s="233">
        <f>+'Metas por Proyecto'!H533</f>
        <v>1</v>
      </c>
      <c r="G69" s="233">
        <f>+'Metas por Proyecto'!I533</f>
        <v>0</v>
      </c>
      <c r="H69" s="233">
        <f>+'Metas por Proyecto'!J533</f>
        <v>0</v>
      </c>
      <c r="I69" s="233">
        <f>+'Metas por Proyecto'!K533</f>
        <v>1</v>
      </c>
      <c r="J69" s="233">
        <f>+'Metas por Proyecto'!L533</f>
        <v>0</v>
      </c>
      <c r="K69" s="233">
        <f>+'Metas por Proyecto'!M533</f>
        <v>1</v>
      </c>
      <c r="L69" s="233">
        <f>+'Metas por Proyecto'!N533</f>
        <v>0</v>
      </c>
      <c r="M69" s="233">
        <f>+'Metas por Proyecto'!O533</f>
        <v>1</v>
      </c>
      <c r="N69" s="233">
        <f>+'Metas por Proyecto'!P533</f>
        <v>0</v>
      </c>
      <c r="O69" s="233">
        <f>+'Metas por Proyecto'!Q533</f>
        <v>0</v>
      </c>
      <c r="P69" s="233">
        <f t="shared" si="4"/>
        <v>1</v>
      </c>
      <c r="Q69" s="233">
        <f t="shared" si="5"/>
        <v>1</v>
      </c>
      <c r="R69" s="233">
        <f t="shared" si="6"/>
        <v>1</v>
      </c>
      <c r="S69" s="233">
        <f t="shared" si="7"/>
        <v>1</v>
      </c>
    </row>
    <row r="71" spans="1:19" ht="15">
      <c r="A71" s="174" t="s">
        <v>148</v>
      </c>
      <c r="B71" s="175"/>
      <c r="C71" s="175"/>
      <c r="D71" s="175"/>
      <c r="E71" s="175"/>
      <c r="F71" s="175"/>
      <c r="G71" s="175"/>
      <c r="H71" s="175"/>
      <c r="I71" s="175"/>
      <c r="J71" s="175"/>
      <c r="K71" s="175"/>
      <c r="L71" s="175"/>
      <c r="M71" s="175"/>
      <c r="N71" s="175"/>
      <c r="O71" s="175"/>
      <c r="P71" s="175"/>
      <c r="Q71" s="175"/>
      <c r="R71" s="175"/>
      <c r="S71" s="175"/>
    </row>
    <row r="72" spans="1:19" ht="12.75">
      <c r="A72" s="156" t="s">
        <v>64</v>
      </c>
      <c r="B72" s="157" t="s">
        <v>132</v>
      </c>
      <c r="C72" s="156" t="s">
        <v>133</v>
      </c>
      <c r="D72" s="158"/>
      <c r="E72" s="158"/>
      <c r="F72" s="158"/>
      <c r="G72" s="158"/>
      <c r="H72" s="158"/>
      <c r="I72" s="158"/>
      <c r="J72" s="158"/>
      <c r="K72" s="158"/>
      <c r="L72" s="158"/>
      <c r="M72" s="158"/>
      <c r="N72" s="158"/>
      <c r="O72" s="158"/>
      <c r="P72" s="156" t="s">
        <v>150</v>
      </c>
      <c r="Q72" s="156" t="s">
        <v>151</v>
      </c>
      <c r="R72" s="156" t="s">
        <v>152</v>
      </c>
      <c r="S72" s="156" t="s">
        <v>153</v>
      </c>
    </row>
    <row r="73" spans="1:19" ht="12.75" hidden="1">
      <c r="A73" s="167" t="s">
        <v>114</v>
      </c>
      <c r="B73" s="168"/>
      <c r="C73" s="167"/>
      <c r="D73" s="158"/>
      <c r="E73" s="158"/>
      <c r="F73" s="158"/>
      <c r="G73" s="158"/>
      <c r="H73" s="158"/>
      <c r="I73" s="158"/>
      <c r="J73" s="158"/>
      <c r="K73" s="158"/>
      <c r="L73" s="158"/>
      <c r="M73" s="158"/>
      <c r="N73" s="158"/>
      <c r="O73" s="158"/>
      <c r="P73" s="158"/>
      <c r="Q73" s="158"/>
      <c r="R73" s="158"/>
      <c r="S73" s="158"/>
    </row>
    <row r="74" spans="1:19" ht="12.75" hidden="1">
      <c r="A74" s="167" t="s">
        <v>116</v>
      </c>
      <c r="B74" s="168"/>
      <c r="C74" s="167"/>
      <c r="D74" s="158"/>
      <c r="E74" s="158"/>
      <c r="F74" s="158"/>
      <c r="G74" s="158"/>
      <c r="H74" s="158"/>
      <c r="I74" s="158"/>
      <c r="J74" s="158"/>
      <c r="K74" s="158"/>
      <c r="L74" s="158"/>
      <c r="M74" s="158"/>
      <c r="N74" s="158"/>
      <c r="O74" s="158"/>
      <c r="P74" s="158"/>
      <c r="Q74" s="158"/>
      <c r="R74" s="158"/>
      <c r="S74" s="158"/>
    </row>
    <row r="75" spans="1:19" ht="12.75" hidden="1">
      <c r="A75" s="167" t="s">
        <v>117</v>
      </c>
      <c r="B75" s="168"/>
      <c r="C75" s="167"/>
      <c r="D75" s="158"/>
      <c r="E75" s="158"/>
      <c r="F75" s="158"/>
      <c r="G75" s="158"/>
      <c r="H75" s="158"/>
      <c r="I75" s="158"/>
      <c r="J75" s="158"/>
      <c r="K75" s="158"/>
      <c r="L75" s="158"/>
      <c r="M75" s="158"/>
      <c r="N75" s="158"/>
      <c r="O75" s="158"/>
      <c r="P75" s="158"/>
      <c r="Q75" s="158"/>
      <c r="R75" s="158"/>
      <c r="S75" s="158"/>
    </row>
    <row r="76" spans="1:19" ht="12.75">
      <c r="A76" s="165" t="s">
        <v>754</v>
      </c>
      <c r="B76" s="159" t="s">
        <v>633</v>
      </c>
      <c r="C76" s="159">
        <f>+'Metas por Proyecto'!E403</f>
        <v>2</v>
      </c>
      <c r="D76" s="234">
        <f>+'Metas por Proyecto'!F403</f>
        <v>0</v>
      </c>
      <c r="E76" s="234">
        <f>+'Metas por Proyecto'!G403</f>
        <v>1</v>
      </c>
      <c r="F76" s="234">
        <f>+'Metas por Proyecto'!H403</f>
        <v>0</v>
      </c>
      <c r="G76" s="234">
        <f>+'Metas por Proyecto'!I403</f>
        <v>1</v>
      </c>
      <c r="H76" s="234">
        <f>+'Metas por Proyecto'!J403</f>
        <v>0</v>
      </c>
      <c r="I76" s="234">
        <f>+'Metas por Proyecto'!K403</f>
        <v>0</v>
      </c>
      <c r="J76" s="234">
        <f>+'Metas por Proyecto'!L403</f>
        <v>0</v>
      </c>
      <c r="K76" s="234">
        <f>+'Metas por Proyecto'!M403</f>
        <v>0</v>
      </c>
      <c r="L76" s="234">
        <f>+'Metas por Proyecto'!N403</f>
        <v>0</v>
      </c>
      <c r="M76" s="234">
        <f>+'Metas por Proyecto'!O403</f>
        <v>0</v>
      </c>
      <c r="N76" s="234">
        <f>+'Metas por Proyecto'!P403</f>
        <v>0</v>
      </c>
      <c r="O76" s="234">
        <f>+'Metas por Proyecto'!Q403</f>
        <v>0</v>
      </c>
      <c r="P76" s="162">
        <f aca="true" t="shared" si="8" ref="P76:P82">SUM(D76:F76)</f>
        <v>1</v>
      </c>
      <c r="Q76" s="162">
        <f aca="true" t="shared" si="9" ref="Q76:Q82">SUM(G76:I76)</f>
        <v>1</v>
      </c>
      <c r="R76" s="162">
        <f aca="true" t="shared" si="10" ref="R76:R82">SUM(J76:L76)</f>
        <v>0</v>
      </c>
      <c r="S76" s="162">
        <f aca="true" t="shared" si="11" ref="S76:S82">SUM(M76:O76)</f>
        <v>0</v>
      </c>
    </row>
    <row r="77" spans="1:19" ht="25.5">
      <c r="A77" s="165" t="s">
        <v>691</v>
      </c>
      <c r="B77" s="166" t="s">
        <v>711</v>
      </c>
      <c r="C77" s="166">
        <f>+'Metas por Proyecto'!E411</f>
        <v>4</v>
      </c>
      <c r="D77" s="233">
        <f>+'Metas por Proyecto'!F411</f>
        <v>0</v>
      </c>
      <c r="E77" s="233">
        <f>+'Metas por Proyecto'!G411</f>
        <v>0</v>
      </c>
      <c r="F77" s="233">
        <f>+'Metas por Proyecto'!H411</f>
        <v>0</v>
      </c>
      <c r="G77" s="233">
        <f>+'Metas por Proyecto'!I411</f>
        <v>1</v>
      </c>
      <c r="H77" s="233">
        <f>+'Metas por Proyecto'!J411</f>
        <v>0</v>
      </c>
      <c r="I77" s="233">
        <f>+'Metas por Proyecto'!K411</f>
        <v>0</v>
      </c>
      <c r="J77" s="233">
        <f>+'Metas por Proyecto'!L411</f>
        <v>1</v>
      </c>
      <c r="K77" s="233">
        <f>+'Metas por Proyecto'!M411</f>
        <v>0</v>
      </c>
      <c r="L77" s="233">
        <f>+'Metas por Proyecto'!N411</f>
        <v>0</v>
      </c>
      <c r="M77" s="233">
        <f>+'Metas por Proyecto'!O411</f>
        <v>1</v>
      </c>
      <c r="N77" s="233">
        <f>+'Metas por Proyecto'!P411</f>
        <v>0</v>
      </c>
      <c r="O77" s="233">
        <f>+'Metas por Proyecto'!Q411</f>
        <v>1</v>
      </c>
      <c r="P77" s="162">
        <f t="shared" si="8"/>
        <v>0</v>
      </c>
      <c r="Q77" s="162">
        <f t="shared" si="9"/>
        <v>1</v>
      </c>
      <c r="R77" s="162">
        <f t="shared" si="10"/>
        <v>1</v>
      </c>
      <c r="S77" s="162">
        <f t="shared" si="11"/>
        <v>2</v>
      </c>
    </row>
    <row r="78" spans="1:19" ht="12.75">
      <c r="A78" s="165" t="s">
        <v>731</v>
      </c>
      <c r="B78" s="166" t="s">
        <v>67</v>
      </c>
      <c r="C78" s="166">
        <f>+'Metas por Proyecto'!E425</f>
        <v>3</v>
      </c>
      <c r="D78" s="233">
        <f>+'Metas por Proyecto'!F425</f>
        <v>0</v>
      </c>
      <c r="E78" s="233">
        <f>+'Metas por Proyecto'!G425</f>
        <v>0</v>
      </c>
      <c r="F78" s="233">
        <f>+'Metas por Proyecto'!H425</f>
        <v>1</v>
      </c>
      <c r="G78" s="233">
        <f>+'Metas por Proyecto'!I425</f>
        <v>1</v>
      </c>
      <c r="H78" s="233">
        <f>+'Metas por Proyecto'!J425</f>
        <v>0</v>
      </c>
      <c r="I78" s="233">
        <f>+'Metas por Proyecto'!K425</f>
        <v>1</v>
      </c>
      <c r="J78" s="233">
        <f>+'Metas por Proyecto'!L425</f>
        <v>0</v>
      </c>
      <c r="K78" s="233">
        <f>+'Metas por Proyecto'!M425</f>
        <v>0</v>
      </c>
      <c r="L78" s="233">
        <f>+'Metas por Proyecto'!N425</f>
        <v>0</v>
      </c>
      <c r="M78" s="233">
        <f>+'Metas por Proyecto'!O425</f>
        <v>0</v>
      </c>
      <c r="N78" s="233">
        <f>+'Metas por Proyecto'!P425</f>
        <v>0</v>
      </c>
      <c r="O78" s="233">
        <f>+'Metas por Proyecto'!Q425</f>
        <v>0</v>
      </c>
      <c r="P78" s="162">
        <f t="shared" si="8"/>
        <v>1</v>
      </c>
      <c r="Q78" s="162">
        <f t="shared" si="9"/>
        <v>2</v>
      </c>
      <c r="R78" s="162">
        <f t="shared" si="10"/>
        <v>0</v>
      </c>
      <c r="S78" s="162">
        <f t="shared" si="11"/>
        <v>0</v>
      </c>
    </row>
    <row r="79" spans="1:19" ht="38.25">
      <c r="A79" s="165" t="s">
        <v>600</v>
      </c>
      <c r="B79" s="166" t="s">
        <v>755</v>
      </c>
      <c r="C79" s="166">
        <f>+'Metas por Proyecto'!E442</f>
        <v>18</v>
      </c>
      <c r="D79" s="233">
        <f>+'Metas por Proyecto'!F442</f>
        <v>2</v>
      </c>
      <c r="E79" s="233">
        <f>+'Metas por Proyecto'!G442</f>
        <v>6</v>
      </c>
      <c r="F79" s="233">
        <f>+'Metas por Proyecto'!H442</f>
        <v>10</v>
      </c>
      <c r="G79" s="233">
        <f>+'Metas por Proyecto'!I442</f>
        <v>0</v>
      </c>
      <c r="H79" s="233">
        <f>+'Metas por Proyecto'!J442</f>
        <v>0</v>
      </c>
      <c r="I79" s="233">
        <f>+'Metas por Proyecto'!K442</f>
        <v>0</v>
      </c>
      <c r="J79" s="233">
        <f>+'Metas por Proyecto'!L442</f>
        <v>0</v>
      </c>
      <c r="K79" s="233">
        <f>+'Metas por Proyecto'!M442</f>
        <v>0</v>
      </c>
      <c r="L79" s="233">
        <f>+'Metas por Proyecto'!N442</f>
        <v>0</v>
      </c>
      <c r="M79" s="233">
        <f>+'Metas por Proyecto'!O442</f>
        <v>0</v>
      </c>
      <c r="N79" s="233">
        <f>+'Metas por Proyecto'!P442</f>
        <v>0</v>
      </c>
      <c r="O79" s="233">
        <f>+'Metas por Proyecto'!Q442</f>
        <v>0</v>
      </c>
      <c r="P79" s="162">
        <f t="shared" si="8"/>
        <v>18</v>
      </c>
      <c r="Q79" s="162">
        <f t="shared" si="9"/>
        <v>0</v>
      </c>
      <c r="R79" s="162">
        <f t="shared" si="10"/>
        <v>0</v>
      </c>
      <c r="S79" s="162">
        <f t="shared" si="11"/>
        <v>0</v>
      </c>
    </row>
    <row r="80" spans="1:19" ht="25.5">
      <c r="A80" s="165" t="s">
        <v>601</v>
      </c>
      <c r="B80" s="88" t="s">
        <v>617</v>
      </c>
      <c r="C80" s="233">
        <f>+'Metas por Proyecto'!E446</f>
        <v>5</v>
      </c>
      <c r="D80" s="233">
        <f>+'Metas por Proyecto'!F446</f>
        <v>0</v>
      </c>
      <c r="E80" s="233">
        <f>+'Metas por Proyecto'!G446</f>
        <v>0</v>
      </c>
      <c r="F80" s="233">
        <f>+'Metas por Proyecto'!H446</f>
        <v>0</v>
      </c>
      <c r="G80" s="233">
        <f>+'Metas por Proyecto'!I446</f>
        <v>0</v>
      </c>
      <c r="H80" s="233">
        <f>+'Metas por Proyecto'!J446</f>
        <v>0</v>
      </c>
      <c r="I80" s="233">
        <f>+'Metas por Proyecto'!K446</f>
        <v>5</v>
      </c>
      <c r="J80" s="233">
        <f>+'Metas por Proyecto'!L446</f>
        <v>0</v>
      </c>
      <c r="K80" s="233">
        <f>+'Metas por Proyecto'!M446</f>
        <v>0</v>
      </c>
      <c r="L80" s="233">
        <f>+'Metas por Proyecto'!N446</f>
        <v>0</v>
      </c>
      <c r="M80" s="233">
        <f>+'Metas por Proyecto'!O446</f>
        <v>0</v>
      </c>
      <c r="N80" s="233">
        <f>+'Metas por Proyecto'!P446</f>
        <v>0</v>
      </c>
      <c r="O80" s="233">
        <f>+'Metas por Proyecto'!Q446</f>
        <v>0</v>
      </c>
      <c r="P80" s="162">
        <f t="shared" si="8"/>
        <v>0</v>
      </c>
      <c r="Q80" s="162">
        <f t="shared" si="9"/>
        <v>5</v>
      </c>
      <c r="R80" s="162">
        <f t="shared" si="10"/>
        <v>0</v>
      </c>
      <c r="S80" s="162">
        <f t="shared" si="11"/>
        <v>0</v>
      </c>
    </row>
    <row r="81" spans="1:19" ht="25.5">
      <c r="A81" s="165" t="s">
        <v>624</v>
      </c>
      <c r="B81" s="88" t="s">
        <v>627</v>
      </c>
      <c r="C81" s="166">
        <f>+'Metas por Proyecto'!E465</f>
        <v>12</v>
      </c>
      <c r="D81" s="233">
        <f>+'Metas por Proyecto'!F465</f>
        <v>1</v>
      </c>
      <c r="E81" s="233">
        <f>+'Metas por Proyecto'!G465</f>
        <v>1</v>
      </c>
      <c r="F81" s="233">
        <f>+'Metas por Proyecto'!H465</f>
        <v>1</v>
      </c>
      <c r="G81" s="233">
        <f>+'Metas por Proyecto'!I465</f>
        <v>1</v>
      </c>
      <c r="H81" s="233">
        <f>+'Metas por Proyecto'!J465</f>
        <v>1</v>
      </c>
      <c r="I81" s="233">
        <f>+'Metas por Proyecto'!K465</f>
        <v>1</v>
      </c>
      <c r="J81" s="233">
        <f>+'Metas por Proyecto'!L465</f>
        <v>1</v>
      </c>
      <c r="K81" s="233">
        <f>+'Metas por Proyecto'!M465</f>
        <v>1</v>
      </c>
      <c r="L81" s="233">
        <f>+'Metas por Proyecto'!N465</f>
        <v>1</v>
      </c>
      <c r="M81" s="233">
        <f>+'Metas por Proyecto'!O465</f>
        <v>1</v>
      </c>
      <c r="N81" s="233">
        <f>+'Metas por Proyecto'!P465</f>
        <v>1</v>
      </c>
      <c r="O81" s="233">
        <f>+'Metas por Proyecto'!Q465</f>
        <v>1</v>
      </c>
      <c r="P81" s="162">
        <f t="shared" si="8"/>
        <v>3</v>
      </c>
      <c r="Q81" s="162">
        <f t="shared" si="9"/>
        <v>3</v>
      </c>
      <c r="R81" s="162">
        <f t="shared" si="10"/>
        <v>3</v>
      </c>
      <c r="S81" s="162">
        <f t="shared" si="11"/>
        <v>3</v>
      </c>
    </row>
    <row r="82" spans="1:19" ht="25.5">
      <c r="A82" s="165" t="s">
        <v>634</v>
      </c>
      <c r="B82" s="88" t="s">
        <v>637</v>
      </c>
      <c r="C82" s="166">
        <f>+'Metas por Proyecto'!E470</f>
        <v>24</v>
      </c>
      <c r="D82" s="233">
        <f>+'Metas por Proyecto'!F470</f>
        <v>2</v>
      </c>
      <c r="E82" s="233">
        <f>+'Metas por Proyecto'!G470</f>
        <v>2</v>
      </c>
      <c r="F82" s="233">
        <f>+'Metas por Proyecto'!H470</f>
        <v>2</v>
      </c>
      <c r="G82" s="233">
        <f>+'Metas por Proyecto'!I470</f>
        <v>2</v>
      </c>
      <c r="H82" s="233">
        <f>+'Metas por Proyecto'!J470</f>
        <v>2</v>
      </c>
      <c r="I82" s="233">
        <f>+'Metas por Proyecto'!K470</f>
        <v>2</v>
      </c>
      <c r="J82" s="233">
        <f>+'Metas por Proyecto'!L470</f>
        <v>2</v>
      </c>
      <c r="K82" s="233">
        <f>+'Metas por Proyecto'!M470</f>
        <v>2</v>
      </c>
      <c r="L82" s="233">
        <f>+'Metas por Proyecto'!N470</f>
        <v>2</v>
      </c>
      <c r="M82" s="233">
        <f>+'Metas por Proyecto'!O470</f>
        <v>2</v>
      </c>
      <c r="N82" s="233">
        <f>+'Metas por Proyecto'!P470</f>
        <v>2</v>
      </c>
      <c r="O82" s="233">
        <f>+'Metas por Proyecto'!Q470</f>
        <v>2</v>
      </c>
      <c r="P82" s="162">
        <f t="shared" si="8"/>
        <v>6</v>
      </c>
      <c r="Q82" s="162">
        <f t="shared" si="9"/>
        <v>6</v>
      </c>
      <c r="R82" s="162">
        <f t="shared" si="10"/>
        <v>6</v>
      </c>
      <c r="S82" s="162">
        <f t="shared" si="11"/>
        <v>6</v>
      </c>
    </row>
    <row r="83" spans="1:3" s="38" customFormat="1" ht="24" hidden="1">
      <c r="A83" s="39" t="s">
        <v>72</v>
      </c>
      <c r="B83" s="37"/>
      <c r="C83" s="36"/>
    </row>
    <row r="84" spans="1:3" s="38" customFormat="1" ht="24" hidden="1">
      <c r="A84" s="39" t="s">
        <v>73</v>
      </c>
      <c r="B84" s="37"/>
      <c r="C84" s="36"/>
    </row>
    <row r="85" spans="1:3" s="38" customFormat="1" ht="24" hidden="1">
      <c r="A85" s="39" t="s">
        <v>74</v>
      </c>
      <c r="B85" s="37"/>
      <c r="C85" s="36"/>
    </row>
    <row r="86" spans="1:3" s="38" customFormat="1" ht="24" hidden="1">
      <c r="A86" s="39" t="s">
        <v>75</v>
      </c>
      <c r="B86" s="37"/>
      <c r="C86" s="36"/>
    </row>
    <row r="88" spans="1:19" ht="15">
      <c r="A88" s="174" t="s">
        <v>149</v>
      </c>
      <c r="B88" s="175"/>
      <c r="C88" s="175"/>
      <c r="D88" s="175"/>
      <c r="E88" s="175"/>
      <c r="F88" s="175"/>
      <c r="G88" s="175"/>
      <c r="H88" s="175"/>
      <c r="I88" s="175"/>
      <c r="J88" s="175"/>
      <c r="K88" s="175"/>
      <c r="L88" s="175"/>
      <c r="M88" s="175"/>
      <c r="N88" s="175"/>
      <c r="O88" s="175"/>
      <c r="P88" s="175"/>
      <c r="Q88" s="175"/>
      <c r="R88" s="175"/>
      <c r="S88" s="175"/>
    </row>
    <row r="89" spans="1:19" ht="12.75">
      <c r="A89" s="156" t="s">
        <v>64</v>
      </c>
      <c r="B89" s="157" t="s">
        <v>132</v>
      </c>
      <c r="C89" s="156" t="s">
        <v>133</v>
      </c>
      <c r="D89" s="158"/>
      <c r="E89" s="158"/>
      <c r="F89" s="158"/>
      <c r="G89" s="158"/>
      <c r="H89" s="158"/>
      <c r="I89" s="158"/>
      <c r="J89" s="158"/>
      <c r="K89" s="158"/>
      <c r="L89" s="158"/>
      <c r="M89" s="158"/>
      <c r="N89" s="158"/>
      <c r="O89" s="158"/>
      <c r="P89" s="156" t="s">
        <v>150</v>
      </c>
      <c r="Q89" s="156" t="s">
        <v>151</v>
      </c>
      <c r="R89" s="156" t="s">
        <v>152</v>
      </c>
      <c r="S89" s="156" t="s">
        <v>153</v>
      </c>
    </row>
    <row r="90" spans="1:19" ht="102">
      <c r="A90" s="165" t="s">
        <v>467</v>
      </c>
      <c r="B90" s="184" t="s">
        <v>468</v>
      </c>
      <c r="C90" s="166">
        <f>+'Metas por Proyecto'!E341</f>
        <v>10</v>
      </c>
      <c r="D90" s="233">
        <f>+'Metas por Proyecto'!F341</f>
        <v>0</v>
      </c>
      <c r="E90" s="233">
        <f>+'Metas por Proyecto'!G341</f>
        <v>0</v>
      </c>
      <c r="F90" s="233">
        <f>+'Metas por Proyecto'!H341</f>
        <v>0</v>
      </c>
      <c r="G90" s="233">
        <f>+'Metas por Proyecto'!I341</f>
        <v>0</v>
      </c>
      <c r="H90" s="233">
        <f>+'Metas por Proyecto'!J341</f>
        <v>2</v>
      </c>
      <c r="I90" s="233">
        <f>+'Metas por Proyecto'!K341</f>
        <v>5</v>
      </c>
      <c r="J90" s="233">
        <f>+'Metas por Proyecto'!L341</f>
        <v>2</v>
      </c>
      <c r="K90" s="233">
        <f>+'Metas por Proyecto'!M341</f>
        <v>0</v>
      </c>
      <c r="L90" s="233">
        <f>+'Metas por Proyecto'!N341</f>
        <v>0</v>
      </c>
      <c r="M90" s="233">
        <f>+'Metas por Proyecto'!O341</f>
        <v>1</v>
      </c>
      <c r="N90" s="233">
        <f>+'Metas por Proyecto'!P341</f>
        <v>0</v>
      </c>
      <c r="O90" s="233">
        <f>+'Metas por Proyecto'!Q341</f>
        <v>0</v>
      </c>
      <c r="P90" s="162">
        <f>SUM(D90:F90)</f>
        <v>0</v>
      </c>
      <c r="Q90" s="162">
        <f>SUM(G90:I90)</f>
        <v>7</v>
      </c>
      <c r="R90" s="162">
        <f>SUM(J90:L90)</f>
        <v>2</v>
      </c>
      <c r="S90" s="162">
        <f>SUM(M90:O90)</f>
        <v>1</v>
      </c>
    </row>
    <row r="91" spans="1:19" ht="25.5">
      <c r="A91" s="165" t="s">
        <v>567</v>
      </c>
      <c r="B91" s="88" t="s">
        <v>756</v>
      </c>
      <c r="C91" s="166">
        <f>+'Metas por Proyecto'!E373</f>
        <v>2</v>
      </c>
      <c r="D91" s="233">
        <f>+'Metas por Proyecto'!F373</f>
        <v>0</v>
      </c>
      <c r="E91" s="233">
        <f>+'Metas por Proyecto'!G373</f>
        <v>0</v>
      </c>
      <c r="F91" s="233">
        <f>+'Metas por Proyecto'!H373</f>
        <v>0</v>
      </c>
      <c r="G91" s="233">
        <f>+'Metas por Proyecto'!I373</f>
        <v>1</v>
      </c>
      <c r="H91" s="233">
        <f>+'Metas por Proyecto'!J373</f>
        <v>0</v>
      </c>
      <c r="I91" s="233">
        <f>+'Metas por Proyecto'!K373</f>
        <v>0</v>
      </c>
      <c r="J91" s="233">
        <f>+'Metas por Proyecto'!L373</f>
        <v>0</v>
      </c>
      <c r="K91" s="233">
        <f>+'Metas por Proyecto'!M373</f>
        <v>0</v>
      </c>
      <c r="L91" s="233">
        <f>+'Metas por Proyecto'!N373</f>
        <v>0</v>
      </c>
      <c r="M91" s="233">
        <f>+'Metas por Proyecto'!O373</f>
        <v>1</v>
      </c>
      <c r="N91" s="233">
        <f>+'Metas por Proyecto'!P373</f>
        <v>0</v>
      </c>
      <c r="O91" s="233">
        <f>+'Metas por Proyecto'!Q373</f>
        <v>0</v>
      </c>
      <c r="P91" s="162">
        <f>SUM(D91:F91)</f>
        <v>0</v>
      </c>
      <c r="Q91" s="162">
        <f>SUM(G91:I91)</f>
        <v>1</v>
      </c>
      <c r="R91" s="162">
        <f>SUM(J91:L91)</f>
        <v>0</v>
      </c>
      <c r="S91" s="162">
        <f>SUM(M91:O91)</f>
        <v>1</v>
      </c>
    </row>
    <row r="93" spans="1:19" ht="15">
      <c r="A93" s="174" t="s">
        <v>71</v>
      </c>
      <c r="B93" s="175"/>
      <c r="C93" s="175"/>
      <c r="D93" s="175"/>
      <c r="E93" s="175"/>
      <c r="F93" s="175"/>
      <c r="G93" s="175"/>
      <c r="H93" s="175"/>
      <c r="I93" s="175"/>
      <c r="J93" s="175"/>
      <c r="K93" s="175"/>
      <c r="L93" s="175"/>
      <c r="M93" s="175"/>
      <c r="N93" s="175"/>
      <c r="O93" s="175"/>
      <c r="P93" s="175"/>
      <c r="Q93" s="175"/>
      <c r="R93" s="175"/>
      <c r="S93" s="175"/>
    </row>
    <row r="94" spans="1:19" ht="24" customHeight="1">
      <c r="A94" s="156" t="s">
        <v>64</v>
      </c>
      <c r="B94" s="157" t="s">
        <v>132</v>
      </c>
      <c r="C94" s="156" t="s">
        <v>133</v>
      </c>
      <c r="D94" s="158"/>
      <c r="E94" s="158"/>
      <c r="F94" s="158"/>
      <c r="G94" s="158"/>
      <c r="H94" s="158"/>
      <c r="I94" s="158"/>
      <c r="J94" s="158"/>
      <c r="K94" s="158"/>
      <c r="L94" s="158"/>
      <c r="M94" s="158"/>
      <c r="N94" s="158"/>
      <c r="O94" s="158"/>
      <c r="P94" s="156" t="s">
        <v>150</v>
      </c>
      <c r="Q94" s="156" t="s">
        <v>151</v>
      </c>
      <c r="R94" s="156" t="s">
        <v>152</v>
      </c>
      <c r="S94" s="156" t="s">
        <v>153</v>
      </c>
    </row>
    <row r="95" spans="1:19" ht="38.25">
      <c r="A95" s="165" t="s">
        <v>757</v>
      </c>
      <c r="B95" s="184" t="s">
        <v>221</v>
      </c>
      <c r="C95" s="184">
        <f>+'Metas por Proyecto'!E390</f>
        <v>660</v>
      </c>
      <c r="D95" s="238">
        <f>+'Metas por Proyecto'!F390</f>
        <v>0</v>
      </c>
      <c r="E95" s="238">
        <f>+'Metas por Proyecto'!G390</f>
        <v>60</v>
      </c>
      <c r="F95" s="238">
        <f>+'Metas por Proyecto'!H390</f>
        <v>60</v>
      </c>
      <c r="G95" s="238">
        <f>+'Metas por Proyecto'!I390</f>
        <v>60</v>
      </c>
      <c r="H95" s="238">
        <f>+'Metas por Proyecto'!J390</f>
        <v>60</v>
      </c>
      <c r="I95" s="238">
        <f>+'Metas por Proyecto'!K390</f>
        <v>60</v>
      </c>
      <c r="J95" s="238">
        <f>+'Metas por Proyecto'!L390</f>
        <v>60</v>
      </c>
      <c r="K95" s="238">
        <f>+'Metas por Proyecto'!M390</f>
        <v>60</v>
      </c>
      <c r="L95" s="238">
        <f>+'Metas por Proyecto'!N390</f>
        <v>60</v>
      </c>
      <c r="M95" s="238">
        <f>+'Metas por Proyecto'!O390</f>
        <v>60</v>
      </c>
      <c r="N95" s="238">
        <f>+'Metas por Proyecto'!P390</f>
        <v>60</v>
      </c>
      <c r="O95" s="238">
        <f>+'Metas por Proyecto'!Q390</f>
        <v>60</v>
      </c>
      <c r="P95" s="160">
        <f>SUM(D95:F95)</f>
        <v>120</v>
      </c>
      <c r="Q95" s="160">
        <f>SUM(G95:I95)</f>
        <v>180</v>
      </c>
      <c r="R95" s="160">
        <f>SUM(J95:L95)</f>
        <v>180</v>
      </c>
      <c r="S95" s="160">
        <f>SUM(M95:O95)</f>
        <v>180</v>
      </c>
    </row>
    <row r="96" spans="1:19" ht="25.5">
      <c r="A96" s="165" t="s">
        <v>589</v>
      </c>
      <c r="B96" s="166" t="s">
        <v>598</v>
      </c>
      <c r="C96" s="162">
        <f>+'Metas por Proyecto'!E394</f>
        <v>88</v>
      </c>
      <c r="D96" s="239">
        <f>+'Metas por Proyecto'!F394</f>
        <v>0</v>
      </c>
      <c r="E96" s="239">
        <f>+'Metas por Proyecto'!G394</f>
        <v>8</v>
      </c>
      <c r="F96" s="239">
        <f>+'Metas por Proyecto'!H394</f>
        <v>8</v>
      </c>
      <c r="G96" s="239">
        <f>+'Metas por Proyecto'!I394</f>
        <v>8</v>
      </c>
      <c r="H96" s="239">
        <f>+'Metas por Proyecto'!J394</f>
        <v>8</v>
      </c>
      <c r="I96" s="239">
        <f>+'Metas por Proyecto'!K394</f>
        <v>8</v>
      </c>
      <c r="J96" s="239">
        <f>+'Metas por Proyecto'!L394</f>
        <v>8</v>
      </c>
      <c r="K96" s="239">
        <f>+'Metas por Proyecto'!M394</f>
        <v>8</v>
      </c>
      <c r="L96" s="239">
        <f>+'Metas por Proyecto'!N394</f>
        <v>8</v>
      </c>
      <c r="M96" s="239">
        <f>+'Metas por Proyecto'!O394</f>
        <v>8</v>
      </c>
      <c r="N96" s="239">
        <f>+'Metas por Proyecto'!P394</f>
        <v>8</v>
      </c>
      <c r="O96" s="239">
        <f>+'Metas por Proyecto'!Q394</f>
        <v>8</v>
      </c>
      <c r="P96" s="162">
        <f>SUM(D96:F96)</f>
        <v>16</v>
      </c>
      <c r="Q96" s="162">
        <f>SUM(G96:I96)</f>
        <v>24</v>
      </c>
      <c r="R96" s="162">
        <f>SUM(J96:L96)</f>
        <v>24</v>
      </c>
      <c r="S96" s="162">
        <f>SUM(M96:O96)</f>
        <v>24</v>
      </c>
    </row>
    <row r="97" spans="1:19" ht="12.75">
      <c r="A97" s="268" t="s">
        <v>590</v>
      </c>
      <c r="B97" s="269" t="s">
        <v>598</v>
      </c>
      <c r="C97" s="163">
        <f>+'Metas por Proyecto'!E395</f>
        <v>1</v>
      </c>
      <c r="D97" s="240">
        <f>+'Metas por Proyecto'!F395</f>
        <v>0</v>
      </c>
      <c r="E97" s="240">
        <f>+'Metas por Proyecto'!G395</f>
        <v>0</v>
      </c>
      <c r="F97" s="240">
        <f>+'Metas por Proyecto'!H395</f>
        <v>0</v>
      </c>
      <c r="G97" s="240">
        <f>+'Metas por Proyecto'!I395</f>
        <v>0</v>
      </c>
      <c r="H97" s="240">
        <f>+'Metas por Proyecto'!J395</f>
        <v>0</v>
      </c>
      <c r="I97" s="240">
        <f>+'Metas por Proyecto'!K395</f>
        <v>0</v>
      </c>
      <c r="J97" s="240">
        <f>+'Metas por Proyecto'!L395</f>
        <v>0</v>
      </c>
      <c r="K97" s="240">
        <f>+'Metas por Proyecto'!M395</f>
        <v>0</v>
      </c>
      <c r="L97" s="240">
        <f>+'Metas por Proyecto'!N395</f>
        <v>0</v>
      </c>
      <c r="M97" s="240">
        <f>+'Metas por Proyecto'!O395</f>
        <v>0</v>
      </c>
      <c r="N97" s="240">
        <f>+'Metas por Proyecto'!P395</f>
        <v>1</v>
      </c>
      <c r="O97" s="240">
        <f>+'Metas por Proyecto'!Q395</f>
        <v>0</v>
      </c>
      <c r="P97" s="163">
        <f>SUM(D97:F97)</f>
        <v>0</v>
      </c>
      <c r="Q97" s="163">
        <f>SUM(G97:I97)</f>
        <v>0</v>
      </c>
      <c r="R97" s="163">
        <f>SUM(J97:L97)</f>
        <v>0</v>
      </c>
      <c r="S97" s="163">
        <f>SUM(M97:O97)</f>
        <v>1</v>
      </c>
    </row>
    <row r="99" spans="1:19" ht="15">
      <c r="A99" s="174" t="s">
        <v>138</v>
      </c>
      <c r="B99" s="175"/>
      <c r="C99" s="175"/>
      <c r="D99" s="175"/>
      <c r="E99" s="175"/>
      <c r="F99" s="175"/>
      <c r="G99" s="175"/>
      <c r="H99" s="175"/>
      <c r="I99" s="175"/>
      <c r="J99" s="175"/>
      <c r="K99" s="175"/>
      <c r="L99" s="175"/>
      <c r="M99" s="175"/>
      <c r="N99" s="175"/>
      <c r="O99" s="175"/>
      <c r="P99" s="175"/>
      <c r="Q99" s="175"/>
      <c r="R99" s="175"/>
      <c r="S99" s="175"/>
    </row>
    <row r="100" spans="1:19" ht="24" customHeight="1">
      <c r="A100" s="156" t="s">
        <v>64</v>
      </c>
      <c r="B100" s="157" t="s">
        <v>132</v>
      </c>
      <c r="C100" s="156" t="s">
        <v>133</v>
      </c>
      <c r="D100" s="158"/>
      <c r="E100" s="158"/>
      <c r="F100" s="158"/>
      <c r="G100" s="158"/>
      <c r="H100" s="158"/>
      <c r="I100" s="158"/>
      <c r="J100" s="158"/>
      <c r="K100" s="158"/>
      <c r="L100" s="158"/>
      <c r="M100" s="158"/>
      <c r="N100" s="158"/>
      <c r="O100" s="158"/>
      <c r="P100" s="156" t="s">
        <v>150</v>
      </c>
      <c r="Q100" s="156" t="s">
        <v>151</v>
      </c>
      <c r="R100" s="156" t="s">
        <v>152</v>
      </c>
      <c r="S100" s="156" t="s">
        <v>153</v>
      </c>
    </row>
    <row r="101" spans="1:19" ht="25.5">
      <c r="A101" s="165" t="s">
        <v>758</v>
      </c>
      <c r="B101" s="159" t="s">
        <v>768</v>
      </c>
      <c r="C101" s="160">
        <f>+'Metas por Proyecto'!E379</f>
        <v>1</v>
      </c>
      <c r="D101" s="238">
        <f>+'Metas por Proyecto'!F379</f>
        <v>0</v>
      </c>
      <c r="E101" s="238">
        <f>+'Metas por Proyecto'!G379</f>
        <v>0</v>
      </c>
      <c r="F101" s="238">
        <f>+'Metas por Proyecto'!H379</f>
        <v>0</v>
      </c>
      <c r="G101" s="238">
        <f>+'Metas por Proyecto'!I379</f>
        <v>0</v>
      </c>
      <c r="H101" s="238">
        <f>+'Metas por Proyecto'!J379</f>
        <v>0</v>
      </c>
      <c r="I101" s="238">
        <f>+'Metas por Proyecto'!K379</f>
        <v>0</v>
      </c>
      <c r="J101" s="238">
        <f>+'Metas por Proyecto'!L379</f>
        <v>1</v>
      </c>
      <c r="K101" s="238">
        <f>+'Metas por Proyecto'!M379</f>
        <v>0</v>
      </c>
      <c r="L101" s="238">
        <f>+'Metas por Proyecto'!N379</f>
        <v>0</v>
      </c>
      <c r="M101" s="238">
        <f>+'Metas por Proyecto'!O379</f>
        <v>0</v>
      </c>
      <c r="N101" s="238">
        <f>+'Metas por Proyecto'!P379</f>
        <v>0</v>
      </c>
      <c r="O101" s="238">
        <f>+'Metas por Proyecto'!Q379</f>
        <v>0</v>
      </c>
      <c r="P101" s="160">
        <f>SUM(D101:F101)</f>
        <v>0</v>
      </c>
      <c r="Q101" s="160">
        <f>SUM(G101:I101)</f>
        <v>0</v>
      </c>
      <c r="R101" s="160">
        <f>SUM(J101:L101)</f>
        <v>1</v>
      </c>
      <c r="S101" s="160">
        <f>SUM(M101:O101)</f>
        <v>0</v>
      </c>
    </row>
    <row r="102" spans="1:19" ht="12.75">
      <c r="A102" s="165" t="s">
        <v>765</v>
      </c>
      <c r="B102" s="166" t="s">
        <v>67</v>
      </c>
      <c r="C102" s="162">
        <f>+'Metas por Proyecto'!E386</f>
        <v>58</v>
      </c>
      <c r="D102" s="239">
        <f>+'Metas por Proyecto'!F386</f>
        <v>3</v>
      </c>
      <c r="E102" s="239">
        <f>+'Metas por Proyecto'!G386</f>
        <v>8</v>
      </c>
      <c r="F102" s="239">
        <f>+'Metas por Proyecto'!H386</f>
        <v>6</v>
      </c>
      <c r="G102" s="239">
        <f>+'Metas por Proyecto'!I386</f>
        <v>5</v>
      </c>
      <c r="H102" s="239">
        <f>+'Metas por Proyecto'!J386</f>
        <v>5</v>
      </c>
      <c r="I102" s="239">
        <f>+'Metas por Proyecto'!K386</f>
        <v>6</v>
      </c>
      <c r="J102" s="239">
        <f>+'Metas por Proyecto'!L386</f>
        <v>3</v>
      </c>
      <c r="K102" s="239">
        <f>+'Metas por Proyecto'!M386</f>
        <v>5</v>
      </c>
      <c r="L102" s="239">
        <f>+'Metas por Proyecto'!N386</f>
        <v>7</v>
      </c>
      <c r="M102" s="239">
        <f>+'Metas por Proyecto'!O386</f>
        <v>2</v>
      </c>
      <c r="N102" s="239">
        <f>+'Metas por Proyecto'!P386</f>
        <v>4</v>
      </c>
      <c r="O102" s="239">
        <f>+'Metas por Proyecto'!Q386</f>
        <v>4</v>
      </c>
      <c r="P102" s="162">
        <f>SUM(D102:F102)</f>
        <v>17</v>
      </c>
      <c r="Q102" s="162">
        <f>SUM(G102:I102)</f>
        <v>16</v>
      </c>
      <c r="R102" s="162">
        <f>SUM(J102:L102)</f>
        <v>15</v>
      </c>
      <c r="S102" s="162">
        <f>SUM(M102:O102)</f>
        <v>10</v>
      </c>
    </row>
    <row r="103" spans="1:19" ht="25.5">
      <c r="A103" s="268" t="s">
        <v>767</v>
      </c>
      <c r="B103" s="358" t="s">
        <v>232</v>
      </c>
      <c r="C103" s="359">
        <f>+'Metas por Proyecto'!E388</f>
        <v>2</v>
      </c>
      <c r="D103" s="360">
        <f>+'Metas por Proyecto'!F388</f>
        <v>0</v>
      </c>
      <c r="E103" s="360">
        <f>+'Metas por Proyecto'!G388</f>
        <v>0</v>
      </c>
      <c r="F103" s="360">
        <f>+'Metas por Proyecto'!H388</f>
        <v>0</v>
      </c>
      <c r="G103" s="360">
        <f>+'Metas por Proyecto'!I388</f>
        <v>1</v>
      </c>
      <c r="H103" s="360">
        <f>+'Metas por Proyecto'!J388</f>
        <v>0</v>
      </c>
      <c r="I103" s="360">
        <f>+'Metas por Proyecto'!K388</f>
        <v>0</v>
      </c>
      <c r="J103" s="360">
        <f>+'Metas por Proyecto'!L388</f>
        <v>0</v>
      </c>
      <c r="K103" s="360">
        <f>+'Metas por Proyecto'!M388</f>
        <v>0</v>
      </c>
      <c r="L103" s="360">
        <f>+'Metas por Proyecto'!N388</f>
        <v>0</v>
      </c>
      <c r="M103" s="360">
        <f>+'Metas por Proyecto'!O388</f>
        <v>1</v>
      </c>
      <c r="N103" s="360">
        <f>+'Metas por Proyecto'!P388</f>
        <v>0</v>
      </c>
      <c r="O103" s="360">
        <f>+'Metas por Proyecto'!Q388</f>
        <v>0</v>
      </c>
      <c r="P103" s="359">
        <f>SUM(D103:F103)</f>
        <v>0</v>
      </c>
      <c r="Q103" s="359">
        <f>SUM(G103:I103)</f>
        <v>1</v>
      </c>
      <c r="R103" s="359">
        <f>SUM(J103:L103)</f>
        <v>0</v>
      </c>
      <c r="S103" s="359">
        <f>SUM(M103:O103)</f>
        <v>1</v>
      </c>
    </row>
    <row r="104" ht="12">
      <c r="A104" s="56" t="s">
        <v>259</v>
      </c>
    </row>
    <row r="106" spans="1:19" ht="26.25" customHeight="1">
      <c r="A106" s="409"/>
      <c r="B106" s="409"/>
      <c r="C106" s="409"/>
      <c r="D106" s="409"/>
      <c r="E106" s="409"/>
      <c r="F106" s="409"/>
      <c r="G106" s="409"/>
      <c r="H106" s="409"/>
      <c r="I106" s="409"/>
      <c r="J106" s="409"/>
      <c r="K106" s="409"/>
      <c r="L106" s="409"/>
      <c r="M106" s="409"/>
      <c r="N106" s="409"/>
      <c r="O106" s="409"/>
      <c r="P106" s="409"/>
      <c r="Q106" s="409"/>
      <c r="R106" s="409"/>
      <c r="S106" s="409"/>
    </row>
  </sheetData>
  <sheetProtection/>
  <mergeCells count="3">
    <mergeCell ref="A2:S2"/>
    <mergeCell ref="A3:R3"/>
    <mergeCell ref="A106:S106"/>
  </mergeCells>
  <printOptions horizontalCentered="1"/>
  <pageMargins left="0.7874015748031497" right="0.7874015748031497" top="0.7874015748031497" bottom="0.7874015748031497" header="0.31496062992125984" footer="0.31496062992125984"/>
  <pageSetup fitToHeight="2" horizontalDpi="600" verticalDpi="600" orientation="portrait" scale="57" r:id="rId1"/>
  <headerFooter>
    <oddFooter>&amp;RPágina &amp;P</oddFooter>
  </headerFooter>
  <rowBreaks count="2" manualBreakCount="2">
    <brk id="34" max="18" man="1"/>
    <brk id="86" max="18" man="1"/>
  </rowBreaks>
</worksheet>
</file>

<file path=xl/worksheets/sheet4.xml><?xml version="1.0" encoding="utf-8"?>
<worksheet xmlns="http://schemas.openxmlformats.org/spreadsheetml/2006/main" xmlns:r="http://schemas.openxmlformats.org/officeDocument/2006/relationships">
  <dimension ref="A2:T548"/>
  <sheetViews>
    <sheetView showGridLines="0" zoomScale="85" zoomScaleNormal="85" zoomScalePageLayoutView="0" workbookViewId="0" topLeftCell="A1">
      <pane ySplit="1275" topLeftCell="A1" activePane="bottomLeft" state="split"/>
      <selection pane="topLeft" activeCell="K1" sqref="K1:K16384"/>
      <selection pane="bottomLeft" activeCell="A1" sqref="A1"/>
    </sheetView>
  </sheetViews>
  <sheetFormatPr defaultColWidth="11.421875" defaultRowHeight="15"/>
  <cols>
    <col min="1" max="3" width="39.7109375" style="21" customWidth="1"/>
    <col min="4" max="4" width="17.7109375" style="23" customWidth="1"/>
    <col min="5" max="5" width="8.7109375" style="23" customWidth="1"/>
    <col min="6" max="17" width="8.7109375" style="21" customWidth="1"/>
    <col min="18" max="18" width="8.7109375" style="23" customWidth="1"/>
    <col min="19" max="19" width="23.57421875" style="21" customWidth="1"/>
    <col min="20" max="16384" width="11.421875" style="21" customWidth="1"/>
  </cols>
  <sheetData>
    <row r="2" spans="3:19" ht="19.5">
      <c r="C2" s="442" t="s">
        <v>167</v>
      </c>
      <c r="D2" s="442"/>
      <c r="E2" s="442"/>
      <c r="F2" s="442"/>
      <c r="G2" s="442"/>
      <c r="H2" s="442"/>
      <c r="I2" s="442"/>
      <c r="J2" s="442"/>
      <c r="K2" s="442"/>
      <c r="L2" s="442"/>
      <c r="M2" s="442"/>
      <c r="N2" s="442"/>
      <c r="O2" s="442"/>
      <c r="P2" s="442"/>
      <c r="Q2" s="442"/>
      <c r="R2" s="442"/>
      <c r="S2" s="442"/>
    </row>
    <row r="3" spans="3:19" ht="16.5" thickBot="1">
      <c r="C3" s="443" t="s">
        <v>326</v>
      </c>
      <c r="D3" s="443"/>
      <c r="E3" s="443"/>
      <c r="F3" s="443"/>
      <c r="G3" s="443"/>
      <c r="H3" s="443"/>
      <c r="I3" s="443"/>
      <c r="J3" s="443"/>
      <c r="K3" s="443"/>
      <c r="L3" s="443"/>
      <c r="M3" s="443"/>
      <c r="N3" s="443"/>
      <c r="O3" s="443"/>
      <c r="P3" s="443"/>
      <c r="Q3" s="443"/>
      <c r="R3" s="443"/>
      <c r="S3" s="64">
        <v>42020</v>
      </c>
    </row>
    <row r="4" spans="1:19" s="28" customFormat="1" ht="13.5" thickBot="1">
      <c r="A4" s="66" t="s">
        <v>261</v>
      </c>
      <c r="B4" s="66" t="s">
        <v>207</v>
      </c>
      <c r="C4" s="66" t="s">
        <v>208</v>
      </c>
      <c r="D4" s="67" t="s">
        <v>168</v>
      </c>
      <c r="E4" s="68" t="s">
        <v>65</v>
      </c>
      <c r="F4" s="66" t="s">
        <v>154</v>
      </c>
      <c r="G4" s="67" t="s">
        <v>155</v>
      </c>
      <c r="H4" s="67" t="s">
        <v>156</v>
      </c>
      <c r="I4" s="67" t="s">
        <v>157</v>
      </c>
      <c r="J4" s="67" t="s">
        <v>158</v>
      </c>
      <c r="K4" s="67" t="s">
        <v>159</v>
      </c>
      <c r="L4" s="67" t="s">
        <v>160</v>
      </c>
      <c r="M4" s="67" t="s">
        <v>161</v>
      </c>
      <c r="N4" s="67" t="s">
        <v>162</v>
      </c>
      <c r="O4" s="67" t="s">
        <v>163</v>
      </c>
      <c r="P4" s="67" t="s">
        <v>164</v>
      </c>
      <c r="Q4" s="68" t="s">
        <v>165</v>
      </c>
      <c r="R4" s="69" t="s">
        <v>139</v>
      </c>
      <c r="S4" s="69" t="s">
        <v>145</v>
      </c>
    </row>
    <row r="5" spans="1:19" s="28" customFormat="1" ht="15.75">
      <c r="A5" s="147"/>
      <c r="B5" s="147"/>
      <c r="C5" s="147"/>
      <c r="D5" s="63"/>
      <c r="E5" s="63"/>
      <c r="F5" s="70"/>
      <c r="G5" s="63"/>
      <c r="H5" s="63"/>
      <c r="I5" s="63"/>
      <c r="J5" s="63"/>
      <c r="K5" s="63"/>
      <c r="L5" s="63"/>
      <c r="M5" s="63"/>
      <c r="N5" s="63"/>
      <c r="O5" s="63"/>
      <c r="P5" s="63"/>
      <c r="Q5" s="63"/>
      <c r="R5" s="63"/>
      <c r="S5" s="63"/>
    </row>
    <row r="6" spans="1:19" s="28" customFormat="1" ht="16.5" customHeight="1" thickBot="1">
      <c r="A6" s="425" t="s">
        <v>127</v>
      </c>
      <c r="B6" s="425"/>
      <c r="C6" s="425"/>
      <c r="D6" s="425"/>
      <c r="E6" s="425"/>
      <c r="F6" s="425"/>
      <c r="G6" s="425"/>
      <c r="H6" s="425"/>
      <c r="I6" s="425"/>
      <c r="J6" s="425"/>
      <c r="K6" s="425"/>
      <c r="L6" s="425"/>
      <c r="M6" s="425"/>
      <c r="N6" s="425"/>
      <c r="O6" s="425"/>
      <c r="P6" s="425"/>
      <c r="Q6" s="425"/>
      <c r="R6" s="425"/>
      <c r="S6" s="425"/>
    </row>
    <row r="7" spans="1:19" s="25" customFormat="1" ht="15.75" customHeight="1" thickBot="1">
      <c r="A7" s="447" t="s">
        <v>68</v>
      </c>
      <c r="B7" s="447"/>
      <c r="C7" s="447"/>
      <c r="D7" s="447"/>
      <c r="E7" s="448"/>
      <c r="F7" s="426"/>
      <c r="G7" s="427"/>
      <c r="H7" s="427"/>
      <c r="I7" s="427"/>
      <c r="J7" s="427"/>
      <c r="K7" s="427"/>
      <c r="L7" s="427"/>
      <c r="M7" s="427"/>
      <c r="N7" s="427"/>
      <c r="O7" s="427"/>
      <c r="P7" s="427"/>
      <c r="Q7" s="427"/>
      <c r="R7" s="40"/>
      <c r="S7" s="40"/>
    </row>
    <row r="8" spans="1:19" ht="15" customHeight="1">
      <c r="A8" s="432" t="s">
        <v>289</v>
      </c>
      <c r="B8" s="433"/>
      <c r="C8" s="433"/>
      <c r="D8" s="434"/>
      <c r="E8" s="104"/>
      <c r="F8" s="77"/>
      <c r="G8" s="74"/>
      <c r="H8" s="74"/>
      <c r="I8" s="74"/>
      <c r="J8" s="74"/>
      <c r="K8" s="74"/>
      <c r="L8" s="74"/>
      <c r="M8" s="74"/>
      <c r="N8" s="74"/>
      <c r="O8" s="74"/>
      <c r="P8" s="74"/>
      <c r="Q8" s="75"/>
      <c r="R8" s="92">
        <f>SUM(F8:Q8)</f>
        <v>0</v>
      </c>
      <c r="S8" s="105"/>
    </row>
    <row r="9" spans="1:19" ht="19.5" customHeight="1">
      <c r="A9" s="304" t="s">
        <v>292</v>
      </c>
      <c r="B9" s="84"/>
      <c r="C9" s="84"/>
      <c r="D9" s="103"/>
      <c r="E9" s="104"/>
      <c r="F9" s="77"/>
      <c r="G9" s="74"/>
      <c r="H9" s="74"/>
      <c r="I9" s="74"/>
      <c r="J9" s="74"/>
      <c r="K9" s="74"/>
      <c r="L9" s="74"/>
      <c r="M9" s="74"/>
      <c r="N9" s="74"/>
      <c r="O9" s="74"/>
      <c r="P9" s="74"/>
      <c r="Q9" s="104"/>
      <c r="R9" s="92"/>
      <c r="S9" s="105"/>
    </row>
    <row r="10" spans="1:19" ht="45">
      <c r="A10" s="84" t="s">
        <v>293</v>
      </c>
      <c r="B10" s="84" t="s">
        <v>287</v>
      </c>
      <c r="C10" s="84" t="s">
        <v>288</v>
      </c>
      <c r="D10" s="103" t="s">
        <v>319</v>
      </c>
      <c r="E10" s="104">
        <v>1</v>
      </c>
      <c r="F10" s="77"/>
      <c r="G10" s="74">
        <v>1</v>
      </c>
      <c r="H10" s="74"/>
      <c r="I10" s="74"/>
      <c r="J10" s="74"/>
      <c r="K10" s="74"/>
      <c r="L10" s="74"/>
      <c r="M10" s="74"/>
      <c r="N10" s="74"/>
      <c r="O10" s="74"/>
      <c r="P10" s="74"/>
      <c r="Q10" s="104"/>
      <c r="R10" s="92"/>
      <c r="S10" s="105"/>
    </row>
    <row r="11" spans="1:19" ht="11.25">
      <c r="A11" s="304" t="s">
        <v>294</v>
      </c>
      <c r="B11" s="84"/>
      <c r="C11" s="84"/>
      <c r="D11" s="103"/>
      <c r="E11" s="104"/>
      <c r="F11" s="77"/>
      <c r="G11" s="74"/>
      <c r="H11" s="74"/>
      <c r="I11" s="74"/>
      <c r="J11" s="74"/>
      <c r="K11" s="74"/>
      <c r="L11" s="74"/>
      <c r="M11" s="74"/>
      <c r="N11" s="74"/>
      <c r="O11" s="74"/>
      <c r="P11" s="74"/>
      <c r="Q11" s="104"/>
      <c r="R11" s="92"/>
      <c r="S11" s="105"/>
    </row>
    <row r="12" spans="1:19" ht="11.25">
      <c r="A12" s="304" t="s">
        <v>295</v>
      </c>
      <c r="B12" s="84"/>
      <c r="C12" s="84"/>
      <c r="D12" s="103"/>
      <c r="E12" s="104"/>
      <c r="F12" s="77"/>
      <c r="G12" s="74"/>
      <c r="H12" s="74"/>
      <c r="I12" s="74"/>
      <c r="J12" s="74"/>
      <c r="K12" s="74"/>
      <c r="L12" s="74"/>
      <c r="M12" s="74"/>
      <c r="N12" s="74"/>
      <c r="O12" s="74"/>
      <c r="P12" s="74"/>
      <c r="Q12" s="104"/>
      <c r="R12" s="92"/>
      <c r="S12" s="105"/>
    </row>
    <row r="13" spans="1:19" ht="45">
      <c r="A13" s="84" t="s">
        <v>296</v>
      </c>
      <c r="B13" s="84" t="s">
        <v>287</v>
      </c>
      <c r="C13" s="84" t="s">
        <v>288</v>
      </c>
      <c r="D13" s="103" t="s">
        <v>320</v>
      </c>
      <c r="E13" s="104">
        <v>1</v>
      </c>
      <c r="F13" s="77"/>
      <c r="G13" s="74"/>
      <c r="H13" s="74"/>
      <c r="I13" s="74"/>
      <c r="J13" s="74"/>
      <c r="K13" s="74">
        <v>1</v>
      </c>
      <c r="L13" s="74"/>
      <c r="M13" s="74"/>
      <c r="N13" s="74"/>
      <c r="O13" s="74"/>
      <c r="P13" s="74"/>
      <c r="Q13" s="104"/>
      <c r="R13" s="92"/>
      <c r="S13" s="105"/>
    </row>
    <row r="14" spans="1:19" ht="45">
      <c r="A14" s="84" t="s">
        <v>297</v>
      </c>
      <c r="B14" s="84" t="s">
        <v>287</v>
      </c>
      <c r="C14" s="84" t="s">
        <v>288</v>
      </c>
      <c r="D14" s="103" t="s">
        <v>320</v>
      </c>
      <c r="E14" s="104">
        <v>1</v>
      </c>
      <c r="F14" s="77"/>
      <c r="G14" s="74"/>
      <c r="H14" s="74"/>
      <c r="I14" s="74"/>
      <c r="J14" s="74"/>
      <c r="K14" s="74">
        <v>1</v>
      </c>
      <c r="L14" s="74"/>
      <c r="M14" s="74"/>
      <c r="N14" s="74"/>
      <c r="O14" s="74"/>
      <c r="P14" s="74"/>
      <c r="Q14" s="104"/>
      <c r="R14" s="92"/>
      <c r="S14" s="105"/>
    </row>
    <row r="15" spans="1:19" ht="45">
      <c r="A15" s="84" t="s">
        <v>298</v>
      </c>
      <c r="B15" s="84" t="s">
        <v>287</v>
      </c>
      <c r="C15" s="84" t="s">
        <v>288</v>
      </c>
      <c r="D15" s="103" t="s">
        <v>320</v>
      </c>
      <c r="E15" s="104">
        <v>1</v>
      </c>
      <c r="F15" s="77"/>
      <c r="G15" s="74"/>
      <c r="H15" s="74"/>
      <c r="I15" s="74"/>
      <c r="J15" s="74"/>
      <c r="K15" s="74">
        <v>1</v>
      </c>
      <c r="L15" s="74"/>
      <c r="M15" s="74"/>
      <c r="N15" s="74"/>
      <c r="O15" s="74"/>
      <c r="P15" s="74"/>
      <c r="Q15" s="104"/>
      <c r="R15" s="92"/>
      <c r="S15" s="105"/>
    </row>
    <row r="16" spans="1:19" ht="45">
      <c r="A16" s="84" t="s">
        <v>299</v>
      </c>
      <c r="B16" s="84" t="s">
        <v>287</v>
      </c>
      <c r="C16" s="84" t="s">
        <v>288</v>
      </c>
      <c r="D16" s="103" t="s">
        <v>320</v>
      </c>
      <c r="E16" s="104">
        <v>1</v>
      </c>
      <c r="F16" s="77"/>
      <c r="G16" s="74"/>
      <c r="H16" s="74"/>
      <c r="I16" s="74"/>
      <c r="J16" s="74"/>
      <c r="K16" s="74"/>
      <c r="L16" s="74"/>
      <c r="M16" s="74"/>
      <c r="N16" s="74"/>
      <c r="O16" s="74">
        <v>1</v>
      </c>
      <c r="P16" s="74"/>
      <c r="Q16" s="104"/>
      <c r="R16" s="92"/>
      <c r="S16" s="105"/>
    </row>
    <row r="17" spans="1:19" ht="45">
      <c r="A17" s="84" t="s">
        <v>300</v>
      </c>
      <c r="B17" s="84" t="s">
        <v>287</v>
      </c>
      <c r="C17" s="84" t="s">
        <v>288</v>
      </c>
      <c r="D17" s="103" t="s">
        <v>320</v>
      </c>
      <c r="E17" s="104">
        <v>1</v>
      </c>
      <c r="F17" s="77"/>
      <c r="G17" s="74"/>
      <c r="H17" s="74"/>
      <c r="I17" s="74"/>
      <c r="J17" s="74"/>
      <c r="K17" s="74"/>
      <c r="L17" s="74"/>
      <c r="M17" s="74"/>
      <c r="N17" s="74"/>
      <c r="O17" s="74">
        <v>1</v>
      </c>
      <c r="P17" s="74"/>
      <c r="Q17" s="104"/>
      <c r="R17" s="92"/>
      <c r="S17" s="105"/>
    </row>
    <row r="18" spans="1:19" ht="24.75" customHeight="1">
      <c r="A18" s="304" t="s">
        <v>301</v>
      </c>
      <c r="B18" s="84"/>
      <c r="C18" s="84"/>
      <c r="D18" s="103"/>
      <c r="E18" s="104"/>
      <c r="F18" s="77"/>
      <c r="G18" s="74"/>
      <c r="H18" s="74"/>
      <c r="I18" s="74"/>
      <c r="J18" s="74"/>
      <c r="K18" s="74"/>
      <c r="L18" s="74"/>
      <c r="M18" s="74"/>
      <c r="N18" s="74"/>
      <c r="O18" s="74"/>
      <c r="P18" s="74"/>
      <c r="Q18" s="104"/>
      <c r="R18" s="92"/>
      <c r="S18" s="105"/>
    </row>
    <row r="19" spans="1:19" ht="45">
      <c r="A19" s="84" t="s">
        <v>302</v>
      </c>
      <c r="B19" s="84" t="s">
        <v>287</v>
      </c>
      <c r="C19" s="84" t="s">
        <v>288</v>
      </c>
      <c r="D19" s="103" t="s">
        <v>94</v>
      </c>
      <c r="E19" s="104">
        <v>1</v>
      </c>
      <c r="F19" s="77"/>
      <c r="G19" s="74"/>
      <c r="H19" s="74"/>
      <c r="I19" s="74"/>
      <c r="J19" s="74"/>
      <c r="K19" s="74"/>
      <c r="L19" s="74"/>
      <c r="M19" s="74"/>
      <c r="N19" s="74"/>
      <c r="O19" s="74"/>
      <c r="P19" s="74"/>
      <c r="Q19" s="104">
        <v>1</v>
      </c>
      <c r="R19" s="92"/>
      <c r="S19" s="105"/>
    </row>
    <row r="20" spans="1:19" ht="45">
      <c r="A20" s="84" t="s">
        <v>303</v>
      </c>
      <c r="B20" s="84" t="s">
        <v>287</v>
      </c>
      <c r="C20" s="84" t="s">
        <v>288</v>
      </c>
      <c r="D20" s="103" t="s">
        <v>94</v>
      </c>
      <c r="E20" s="104">
        <v>1</v>
      </c>
      <c r="F20" s="77"/>
      <c r="G20" s="74"/>
      <c r="H20" s="74"/>
      <c r="I20" s="74"/>
      <c r="J20" s="74"/>
      <c r="K20" s="74"/>
      <c r="L20" s="74"/>
      <c r="M20" s="74"/>
      <c r="N20" s="74"/>
      <c r="O20" s="74"/>
      <c r="P20" s="74"/>
      <c r="Q20" s="104">
        <v>1</v>
      </c>
      <c r="R20" s="92"/>
      <c r="S20" s="105"/>
    </row>
    <row r="21" spans="1:19" ht="11.25">
      <c r="A21" s="304" t="s">
        <v>304</v>
      </c>
      <c r="B21" s="84"/>
      <c r="C21" s="84"/>
      <c r="D21" s="103"/>
      <c r="E21" s="104"/>
      <c r="F21" s="77"/>
      <c r="G21" s="74"/>
      <c r="H21" s="74"/>
      <c r="I21" s="74"/>
      <c r="J21" s="74"/>
      <c r="K21" s="74"/>
      <c r="L21" s="74"/>
      <c r="M21" s="74"/>
      <c r="N21" s="74"/>
      <c r="O21" s="74"/>
      <c r="P21" s="74"/>
      <c r="Q21" s="104"/>
      <c r="R21" s="92"/>
      <c r="S21" s="105"/>
    </row>
    <row r="22" spans="1:19" ht="45">
      <c r="A22" s="84" t="s">
        <v>322</v>
      </c>
      <c r="B22" s="84" t="s">
        <v>287</v>
      </c>
      <c r="C22" s="84" t="s">
        <v>288</v>
      </c>
      <c r="D22" s="103" t="s">
        <v>105</v>
      </c>
      <c r="E22" s="104">
        <v>0.7</v>
      </c>
      <c r="F22" s="77"/>
      <c r="G22" s="74"/>
      <c r="H22" s="74"/>
      <c r="I22" s="74"/>
      <c r="J22" s="74"/>
      <c r="K22" s="74"/>
      <c r="L22" s="74"/>
      <c r="M22" s="74"/>
      <c r="N22" s="74"/>
      <c r="O22" s="74"/>
      <c r="P22" s="74"/>
      <c r="Q22" s="104">
        <v>0.7</v>
      </c>
      <c r="R22" s="92"/>
      <c r="S22" s="105"/>
    </row>
    <row r="23" spans="1:19" ht="45">
      <c r="A23" s="84" t="s">
        <v>323</v>
      </c>
      <c r="B23" s="84" t="s">
        <v>287</v>
      </c>
      <c r="C23" s="84" t="s">
        <v>288</v>
      </c>
      <c r="D23" s="103" t="s">
        <v>105</v>
      </c>
      <c r="E23" s="104">
        <v>4.8</v>
      </c>
      <c r="F23" s="77"/>
      <c r="G23" s="74"/>
      <c r="H23" s="74"/>
      <c r="I23" s="74"/>
      <c r="J23" s="74"/>
      <c r="K23" s="74"/>
      <c r="L23" s="74"/>
      <c r="M23" s="74"/>
      <c r="N23" s="74"/>
      <c r="O23" s="74"/>
      <c r="P23" s="74"/>
      <c r="Q23" s="104">
        <v>4.8</v>
      </c>
      <c r="R23" s="92"/>
      <c r="S23" s="105"/>
    </row>
    <row r="24" spans="1:19" ht="45">
      <c r="A24" s="84" t="s">
        <v>324</v>
      </c>
      <c r="B24" s="84" t="s">
        <v>287</v>
      </c>
      <c r="C24" s="84" t="s">
        <v>288</v>
      </c>
      <c r="D24" s="103" t="s">
        <v>99</v>
      </c>
      <c r="E24" s="104">
        <v>10</v>
      </c>
      <c r="F24" s="77"/>
      <c r="G24" s="74"/>
      <c r="H24" s="74"/>
      <c r="I24" s="74"/>
      <c r="J24" s="74"/>
      <c r="K24" s="74"/>
      <c r="L24" s="74"/>
      <c r="M24" s="74"/>
      <c r="N24" s="74"/>
      <c r="O24" s="74"/>
      <c r="P24" s="74"/>
      <c r="Q24" s="104">
        <v>10</v>
      </c>
      <c r="R24" s="92"/>
      <c r="S24" s="105"/>
    </row>
    <row r="25" spans="1:19" ht="45">
      <c r="A25" s="84" t="s">
        <v>305</v>
      </c>
      <c r="B25" s="84" t="s">
        <v>287</v>
      </c>
      <c r="C25" s="84" t="s">
        <v>288</v>
      </c>
      <c r="D25" s="103" t="s">
        <v>321</v>
      </c>
      <c r="E25" s="104">
        <v>43.20000000000001</v>
      </c>
      <c r="F25" s="77">
        <v>3.6</v>
      </c>
      <c r="G25" s="74">
        <v>3.6</v>
      </c>
      <c r="H25" s="74">
        <v>3.6</v>
      </c>
      <c r="I25" s="74">
        <v>3.6</v>
      </c>
      <c r="J25" s="74">
        <v>3.6</v>
      </c>
      <c r="K25" s="74">
        <v>3.6</v>
      </c>
      <c r="L25" s="74">
        <v>3.6</v>
      </c>
      <c r="M25" s="74">
        <v>3.6</v>
      </c>
      <c r="N25" s="74">
        <v>3.6</v>
      </c>
      <c r="O25" s="74">
        <v>3.6</v>
      </c>
      <c r="P25" s="74">
        <v>3.6</v>
      </c>
      <c r="Q25" s="104">
        <v>3.6</v>
      </c>
      <c r="R25" s="92"/>
      <c r="S25" s="105"/>
    </row>
    <row r="26" spans="1:19" ht="11.25">
      <c r="A26" s="304" t="s">
        <v>306</v>
      </c>
      <c r="B26" s="84"/>
      <c r="C26" s="84"/>
      <c r="D26" s="103"/>
      <c r="E26" s="104"/>
      <c r="F26" s="77"/>
      <c r="G26" s="74"/>
      <c r="H26" s="74"/>
      <c r="I26" s="74"/>
      <c r="J26" s="74"/>
      <c r="K26" s="74"/>
      <c r="L26" s="74"/>
      <c r="M26" s="74"/>
      <c r="N26" s="74"/>
      <c r="O26" s="74"/>
      <c r="P26" s="74"/>
      <c r="Q26" s="104"/>
      <c r="R26" s="92"/>
      <c r="S26" s="105"/>
    </row>
    <row r="27" spans="1:19" ht="11.25">
      <c r="A27" s="304" t="s">
        <v>307</v>
      </c>
      <c r="B27" s="84"/>
      <c r="C27" s="84"/>
      <c r="D27" s="103"/>
      <c r="E27" s="104"/>
      <c r="F27" s="77"/>
      <c r="G27" s="74"/>
      <c r="H27" s="74"/>
      <c r="I27" s="74"/>
      <c r="J27" s="74"/>
      <c r="K27" s="74"/>
      <c r="L27" s="74"/>
      <c r="M27" s="74"/>
      <c r="N27" s="74"/>
      <c r="O27" s="74"/>
      <c r="P27" s="74"/>
      <c r="Q27" s="104"/>
      <c r="R27" s="92"/>
      <c r="S27" s="105"/>
    </row>
    <row r="28" spans="1:19" ht="45">
      <c r="A28" s="84" t="s">
        <v>308</v>
      </c>
      <c r="B28" s="84" t="s">
        <v>287</v>
      </c>
      <c r="C28" s="84" t="s">
        <v>288</v>
      </c>
      <c r="D28" s="103" t="s">
        <v>320</v>
      </c>
      <c r="E28" s="104">
        <v>26</v>
      </c>
      <c r="F28" s="77">
        <v>10</v>
      </c>
      <c r="G28" s="74">
        <v>7</v>
      </c>
      <c r="H28" s="74">
        <v>9</v>
      </c>
      <c r="I28" s="74"/>
      <c r="J28" s="74"/>
      <c r="K28" s="74"/>
      <c r="L28" s="74"/>
      <c r="M28" s="74"/>
      <c r="N28" s="74"/>
      <c r="O28" s="74"/>
      <c r="P28" s="74"/>
      <c r="Q28" s="104"/>
      <c r="R28" s="92"/>
      <c r="S28" s="105"/>
    </row>
    <row r="29" spans="1:19" ht="45">
      <c r="A29" s="84" t="s">
        <v>309</v>
      </c>
      <c r="B29" s="84" t="s">
        <v>287</v>
      </c>
      <c r="C29" s="84" t="s">
        <v>288</v>
      </c>
      <c r="D29" s="103" t="s">
        <v>320</v>
      </c>
      <c r="E29" s="104">
        <v>17</v>
      </c>
      <c r="F29" s="77">
        <v>4</v>
      </c>
      <c r="G29" s="74">
        <v>3</v>
      </c>
      <c r="H29" s="74">
        <v>3</v>
      </c>
      <c r="I29" s="74">
        <v>7</v>
      </c>
      <c r="J29" s="74"/>
      <c r="K29" s="74"/>
      <c r="L29" s="74"/>
      <c r="M29" s="74"/>
      <c r="N29" s="74"/>
      <c r="O29" s="74"/>
      <c r="P29" s="74"/>
      <c r="Q29" s="104"/>
      <c r="R29" s="92"/>
      <c r="S29" s="105"/>
    </row>
    <row r="30" spans="1:19" ht="11.25">
      <c r="A30" s="304" t="s">
        <v>310</v>
      </c>
      <c r="B30" s="84"/>
      <c r="C30" s="84"/>
      <c r="D30" s="103"/>
      <c r="E30" s="104"/>
      <c r="F30" s="77"/>
      <c r="G30" s="74"/>
      <c r="H30" s="74"/>
      <c r="I30" s="74"/>
      <c r="J30" s="74"/>
      <c r="K30" s="74"/>
      <c r="L30" s="74"/>
      <c r="M30" s="74"/>
      <c r="N30" s="74"/>
      <c r="O30" s="74"/>
      <c r="P30" s="74"/>
      <c r="Q30" s="104"/>
      <c r="R30" s="92"/>
      <c r="S30" s="105"/>
    </row>
    <row r="31" spans="1:19" ht="45">
      <c r="A31" s="84" t="s">
        <v>311</v>
      </c>
      <c r="B31" s="84" t="s">
        <v>287</v>
      </c>
      <c r="C31" s="84" t="s">
        <v>288</v>
      </c>
      <c r="D31" s="103" t="s">
        <v>99</v>
      </c>
      <c r="E31" s="104">
        <v>207</v>
      </c>
      <c r="F31" s="77">
        <v>17.248</v>
      </c>
      <c r="G31" s="74">
        <v>17.248</v>
      </c>
      <c r="H31" s="74">
        <v>17.248</v>
      </c>
      <c r="I31" s="74">
        <v>17.248</v>
      </c>
      <c r="J31" s="74">
        <v>17.248</v>
      </c>
      <c r="K31" s="74">
        <v>17.248</v>
      </c>
      <c r="L31" s="74">
        <v>17.248</v>
      </c>
      <c r="M31" s="74">
        <v>17.248</v>
      </c>
      <c r="N31" s="74">
        <v>17.248</v>
      </c>
      <c r="O31" s="74">
        <v>17.248</v>
      </c>
      <c r="P31" s="74">
        <v>17.248</v>
      </c>
      <c r="Q31" s="104">
        <v>17.248</v>
      </c>
      <c r="R31" s="92"/>
      <c r="S31" s="105"/>
    </row>
    <row r="32" spans="1:19" ht="45">
      <c r="A32" s="84" t="s">
        <v>312</v>
      </c>
      <c r="B32" s="84" t="s">
        <v>287</v>
      </c>
      <c r="C32" s="84" t="s">
        <v>288</v>
      </c>
      <c r="D32" s="103" t="s">
        <v>99</v>
      </c>
      <c r="E32" s="104">
        <v>185</v>
      </c>
      <c r="F32" s="77">
        <v>15.400000000000002</v>
      </c>
      <c r="G32" s="74">
        <v>15.400000000000002</v>
      </c>
      <c r="H32" s="74">
        <v>15.400000000000002</v>
      </c>
      <c r="I32" s="74">
        <v>15.400000000000002</v>
      </c>
      <c r="J32" s="74">
        <v>15.400000000000002</v>
      </c>
      <c r="K32" s="74">
        <v>15.400000000000002</v>
      </c>
      <c r="L32" s="74">
        <v>15.400000000000002</v>
      </c>
      <c r="M32" s="74">
        <v>15.400000000000002</v>
      </c>
      <c r="N32" s="74">
        <v>15.400000000000002</v>
      </c>
      <c r="O32" s="74">
        <v>15.400000000000002</v>
      </c>
      <c r="P32" s="74">
        <v>15.400000000000002</v>
      </c>
      <c r="Q32" s="104">
        <v>15.400000000000002</v>
      </c>
      <c r="R32" s="92"/>
      <c r="S32" s="105"/>
    </row>
    <row r="33" spans="1:19" ht="11.25">
      <c r="A33" s="304" t="s">
        <v>313</v>
      </c>
      <c r="B33" s="84"/>
      <c r="C33" s="84"/>
      <c r="D33" s="103"/>
      <c r="E33" s="104"/>
      <c r="F33" s="77"/>
      <c r="G33" s="74"/>
      <c r="H33" s="74"/>
      <c r="I33" s="74"/>
      <c r="J33" s="74"/>
      <c r="K33" s="74"/>
      <c r="L33" s="74"/>
      <c r="M33" s="74"/>
      <c r="N33" s="74"/>
      <c r="O33" s="74"/>
      <c r="P33" s="74"/>
      <c r="Q33" s="104"/>
      <c r="R33" s="92"/>
      <c r="S33" s="105"/>
    </row>
    <row r="34" spans="1:19" ht="45">
      <c r="A34" s="84" t="s">
        <v>314</v>
      </c>
      <c r="B34" s="84" t="s">
        <v>287</v>
      </c>
      <c r="C34" s="84" t="s">
        <v>288</v>
      </c>
      <c r="D34" s="103" t="s">
        <v>99</v>
      </c>
      <c r="E34" s="104">
        <v>50</v>
      </c>
      <c r="F34" s="77" t="s">
        <v>325</v>
      </c>
      <c r="G34" s="74" t="s">
        <v>325</v>
      </c>
      <c r="H34" s="74">
        <v>10</v>
      </c>
      <c r="I34" s="74">
        <v>10</v>
      </c>
      <c r="J34" s="74">
        <v>10</v>
      </c>
      <c r="K34" s="74">
        <v>10</v>
      </c>
      <c r="L34" s="74">
        <v>10</v>
      </c>
      <c r="M34" s="74" t="s">
        <v>325</v>
      </c>
      <c r="N34" s="74" t="s">
        <v>325</v>
      </c>
      <c r="O34" s="74" t="s">
        <v>325</v>
      </c>
      <c r="P34" s="74" t="s">
        <v>325</v>
      </c>
      <c r="Q34" s="104" t="s">
        <v>325</v>
      </c>
      <c r="R34" s="92"/>
      <c r="S34" s="105"/>
    </row>
    <row r="35" spans="1:19" ht="45">
      <c r="A35" s="84" t="s">
        <v>315</v>
      </c>
      <c r="B35" s="84" t="s">
        <v>287</v>
      </c>
      <c r="C35" s="84" t="s">
        <v>288</v>
      </c>
      <c r="D35" s="103" t="s">
        <v>99</v>
      </c>
      <c r="E35" s="104">
        <v>30</v>
      </c>
      <c r="F35" s="77" t="s">
        <v>325</v>
      </c>
      <c r="G35" s="74" t="s">
        <v>325</v>
      </c>
      <c r="H35" s="74">
        <v>6</v>
      </c>
      <c r="I35" s="74">
        <v>6</v>
      </c>
      <c r="J35" s="74">
        <v>6</v>
      </c>
      <c r="K35" s="74">
        <v>6</v>
      </c>
      <c r="L35" s="74">
        <v>6</v>
      </c>
      <c r="M35" s="74" t="s">
        <v>325</v>
      </c>
      <c r="N35" s="74" t="s">
        <v>325</v>
      </c>
      <c r="O35" s="74" t="s">
        <v>325</v>
      </c>
      <c r="P35" s="74" t="s">
        <v>325</v>
      </c>
      <c r="Q35" s="104" t="s">
        <v>325</v>
      </c>
      <c r="R35" s="92"/>
      <c r="S35" s="105"/>
    </row>
    <row r="36" spans="1:19" ht="11.25">
      <c r="A36" s="304" t="s">
        <v>316</v>
      </c>
      <c r="B36" s="84"/>
      <c r="C36" s="84"/>
      <c r="D36" s="103"/>
      <c r="E36" s="104"/>
      <c r="F36" s="77"/>
      <c r="G36" s="74"/>
      <c r="H36" s="74"/>
      <c r="I36" s="74"/>
      <c r="J36" s="74"/>
      <c r="K36" s="74"/>
      <c r="L36" s="74"/>
      <c r="M36" s="74"/>
      <c r="N36" s="74"/>
      <c r="O36" s="74"/>
      <c r="P36" s="74"/>
      <c r="Q36" s="104"/>
      <c r="R36" s="92"/>
      <c r="S36" s="105"/>
    </row>
    <row r="37" spans="1:19" ht="45">
      <c r="A37" s="84" t="s">
        <v>283</v>
      </c>
      <c r="B37" s="84" t="s">
        <v>287</v>
      </c>
      <c r="C37" s="84" t="s">
        <v>288</v>
      </c>
      <c r="D37" s="103" t="s">
        <v>66</v>
      </c>
      <c r="E37" s="104">
        <v>12</v>
      </c>
      <c r="F37" s="77">
        <v>1</v>
      </c>
      <c r="G37" s="74">
        <v>1</v>
      </c>
      <c r="H37" s="74">
        <v>1</v>
      </c>
      <c r="I37" s="74">
        <v>1</v>
      </c>
      <c r="J37" s="74">
        <v>1</v>
      </c>
      <c r="K37" s="74">
        <v>1</v>
      </c>
      <c r="L37" s="74">
        <v>1</v>
      </c>
      <c r="M37" s="74">
        <v>1</v>
      </c>
      <c r="N37" s="74">
        <v>1</v>
      </c>
      <c r="O37" s="74">
        <v>1</v>
      </c>
      <c r="P37" s="74">
        <v>1</v>
      </c>
      <c r="Q37" s="104">
        <v>1</v>
      </c>
      <c r="R37" s="92"/>
      <c r="S37" s="105"/>
    </row>
    <row r="38" spans="1:19" ht="45">
      <c r="A38" s="84" t="s">
        <v>284</v>
      </c>
      <c r="B38" s="84" t="s">
        <v>287</v>
      </c>
      <c r="C38" s="84" t="s">
        <v>288</v>
      </c>
      <c r="D38" s="103" t="s">
        <v>66</v>
      </c>
      <c r="E38" s="104">
        <v>12</v>
      </c>
      <c r="F38" s="77">
        <v>1</v>
      </c>
      <c r="G38" s="74">
        <v>1</v>
      </c>
      <c r="H38" s="74">
        <v>1</v>
      </c>
      <c r="I38" s="74">
        <v>1</v>
      </c>
      <c r="J38" s="74">
        <v>1</v>
      </c>
      <c r="K38" s="74">
        <v>1</v>
      </c>
      <c r="L38" s="74">
        <v>1</v>
      </c>
      <c r="M38" s="74">
        <v>1</v>
      </c>
      <c r="N38" s="74">
        <v>1</v>
      </c>
      <c r="O38" s="74">
        <v>1</v>
      </c>
      <c r="P38" s="74">
        <v>1</v>
      </c>
      <c r="Q38" s="104">
        <v>1</v>
      </c>
      <c r="R38" s="92"/>
      <c r="S38" s="105"/>
    </row>
    <row r="39" spans="1:19" ht="45">
      <c r="A39" s="84" t="s">
        <v>317</v>
      </c>
      <c r="B39" s="84" t="s">
        <v>287</v>
      </c>
      <c r="C39" s="84" t="s">
        <v>288</v>
      </c>
      <c r="D39" s="103" t="s">
        <v>66</v>
      </c>
      <c r="E39" s="104">
        <v>4</v>
      </c>
      <c r="F39" s="77">
        <v>1</v>
      </c>
      <c r="G39" s="74"/>
      <c r="H39" s="74"/>
      <c r="I39" s="74">
        <v>1</v>
      </c>
      <c r="J39" s="74"/>
      <c r="K39" s="74"/>
      <c r="L39" s="74"/>
      <c r="M39" s="74">
        <v>1</v>
      </c>
      <c r="N39" s="74"/>
      <c r="O39" s="74"/>
      <c r="P39" s="74"/>
      <c r="Q39" s="104">
        <v>1</v>
      </c>
      <c r="R39" s="92"/>
      <c r="S39" s="105"/>
    </row>
    <row r="40" spans="1:19" ht="45.75" thickBot="1">
      <c r="A40" s="84" t="s">
        <v>318</v>
      </c>
      <c r="B40" s="84" t="s">
        <v>287</v>
      </c>
      <c r="C40" s="84" t="s">
        <v>288</v>
      </c>
      <c r="D40" s="103" t="s">
        <v>320</v>
      </c>
      <c r="E40" s="104">
        <v>36</v>
      </c>
      <c r="F40" s="77">
        <v>3</v>
      </c>
      <c r="G40" s="74">
        <v>3</v>
      </c>
      <c r="H40" s="74">
        <v>3</v>
      </c>
      <c r="I40" s="74">
        <v>3</v>
      </c>
      <c r="J40" s="74">
        <v>3</v>
      </c>
      <c r="K40" s="74">
        <v>3</v>
      </c>
      <c r="L40" s="74">
        <v>3</v>
      </c>
      <c r="M40" s="74">
        <v>3</v>
      </c>
      <c r="N40" s="74">
        <v>3</v>
      </c>
      <c r="O40" s="74">
        <v>3</v>
      </c>
      <c r="P40" s="74">
        <v>3</v>
      </c>
      <c r="Q40" s="104">
        <v>3</v>
      </c>
      <c r="R40" s="92"/>
      <c r="S40" s="105"/>
    </row>
    <row r="41" spans="1:19" ht="15" customHeight="1">
      <c r="A41" s="432" t="s">
        <v>290</v>
      </c>
      <c r="B41" s="433"/>
      <c r="C41" s="433"/>
      <c r="D41" s="434"/>
      <c r="E41" s="104"/>
      <c r="F41" s="77"/>
      <c r="G41" s="74"/>
      <c r="H41" s="74"/>
      <c r="I41" s="74"/>
      <c r="J41" s="74"/>
      <c r="K41" s="74"/>
      <c r="L41" s="74"/>
      <c r="M41" s="74"/>
      <c r="N41" s="74"/>
      <c r="O41" s="74"/>
      <c r="P41" s="74"/>
      <c r="Q41" s="75"/>
      <c r="R41" s="92"/>
      <c r="S41" s="105"/>
    </row>
    <row r="42" spans="1:19" ht="45">
      <c r="A42" s="84" t="s">
        <v>327</v>
      </c>
      <c r="B42" s="84" t="s">
        <v>287</v>
      </c>
      <c r="C42" s="73" t="s">
        <v>288</v>
      </c>
      <c r="D42" s="85" t="s">
        <v>320</v>
      </c>
      <c r="E42" s="104">
        <v>12</v>
      </c>
      <c r="F42" s="94">
        <v>1</v>
      </c>
      <c r="G42" s="306">
        <v>1</v>
      </c>
      <c r="H42" s="306">
        <v>1</v>
      </c>
      <c r="I42" s="306">
        <v>1</v>
      </c>
      <c r="J42" s="306">
        <v>1</v>
      </c>
      <c r="K42" s="306">
        <v>1</v>
      </c>
      <c r="L42" s="306">
        <v>1</v>
      </c>
      <c r="M42" s="306">
        <v>1</v>
      </c>
      <c r="N42" s="306">
        <v>1</v>
      </c>
      <c r="O42" s="306">
        <v>1</v>
      </c>
      <c r="P42" s="306">
        <v>1</v>
      </c>
      <c r="Q42" s="306">
        <v>1</v>
      </c>
      <c r="R42" s="92"/>
      <c r="S42" s="90"/>
    </row>
    <row r="43" spans="1:19" ht="45">
      <c r="A43" s="84" t="s">
        <v>328</v>
      </c>
      <c r="B43" s="84" t="s">
        <v>287</v>
      </c>
      <c r="C43" s="73" t="s">
        <v>288</v>
      </c>
      <c r="D43" s="85" t="s">
        <v>330</v>
      </c>
      <c r="E43" s="308">
        <v>370000</v>
      </c>
      <c r="F43" s="94">
        <v>30833</v>
      </c>
      <c r="G43" s="253">
        <v>30833</v>
      </c>
      <c r="H43" s="253">
        <v>30833</v>
      </c>
      <c r="I43" s="253">
        <v>30833</v>
      </c>
      <c r="J43" s="253">
        <v>30833</v>
      </c>
      <c r="K43" s="253">
        <v>30833</v>
      </c>
      <c r="L43" s="253">
        <v>30833</v>
      </c>
      <c r="M43" s="253">
        <v>30833</v>
      </c>
      <c r="N43" s="253">
        <v>30833</v>
      </c>
      <c r="O43" s="253">
        <v>30833</v>
      </c>
      <c r="P43" s="253">
        <v>30833</v>
      </c>
      <c r="Q43" s="305">
        <v>30833</v>
      </c>
      <c r="R43" s="92"/>
      <c r="S43" s="90"/>
    </row>
    <row r="44" spans="1:19" ht="45">
      <c r="A44" s="84" t="s">
        <v>317</v>
      </c>
      <c r="B44" s="84" t="s">
        <v>287</v>
      </c>
      <c r="C44" s="73" t="s">
        <v>288</v>
      </c>
      <c r="D44" s="85" t="s">
        <v>66</v>
      </c>
      <c r="E44" s="104">
        <v>4</v>
      </c>
      <c r="F44" s="94"/>
      <c r="G44" s="306"/>
      <c r="H44" s="306">
        <v>1</v>
      </c>
      <c r="I44" s="306"/>
      <c r="J44" s="306"/>
      <c r="K44" s="306">
        <v>1</v>
      </c>
      <c r="L44" s="306"/>
      <c r="M44" s="306"/>
      <c r="N44" s="306">
        <v>1</v>
      </c>
      <c r="O44" s="306"/>
      <c r="P44" s="306"/>
      <c r="Q44" s="307">
        <v>1</v>
      </c>
      <c r="R44" s="92"/>
      <c r="S44" s="90"/>
    </row>
    <row r="45" spans="1:19" ht="45.75" thickBot="1">
      <c r="A45" s="84" t="s">
        <v>329</v>
      </c>
      <c r="B45" s="84" t="s">
        <v>287</v>
      </c>
      <c r="C45" s="73" t="s">
        <v>288</v>
      </c>
      <c r="D45" s="85" t="s">
        <v>66</v>
      </c>
      <c r="E45" s="104">
        <v>12</v>
      </c>
      <c r="F45" s="94">
        <v>1</v>
      </c>
      <c r="G45" s="306">
        <v>1</v>
      </c>
      <c r="H45" s="306">
        <v>1</v>
      </c>
      <c r="I45" s="306">
        <v>1</v>
      </c>
      <c r="J45" s="306">
        <v>1</v>
      </c>
      <c r="K45" s="306">
        <v>1</v>
      </c>
      <c r="L45" s="306">
        <v>1</v>
      </c>
      <c r="M45" s="306">
        <v>1</v>
      </c>
      <c r="N45" s="306">
        <v>1</v>
      </c>
      <c r="O45" s="306">
        <v>1</v>
      </c>
      <c r="P45" s="306">
        <v>1</v>
      </c>
      <c r="Q45" s="305">
        <v>1</v>
      </c>
      <c r="R45" s="92"/>
      <c r="S45" s="90"/>
    </row>
    <row r="46" spans="1:19" s="24" customFormat="1" ht="15.75" thickBot="1">
      <c r="A46" s="447" t="s">
        <v>70</v>
      </c>
      <c r="B46" s="447"/>
      <c r="C46" s="447"/>
      <c r="D46" s="447"/>
      <c r="E46" s="448"/>
      <c r="F46" s="415"/>
      <c r="G46" s="416"/>
      <c r="H46" s="416"/>
      <c r="I46" s="416"/>
      <c r="J46" s="416"/>
      <c r="K46" s="416"/>
      <c r="L46" s="416"/>
      <c r="M46" s="416"/>
      <c r="N46" s="416"/>
      <c r="O46" s="416"/>
      <c r="P46" s="416"/>
      <c r="Q46" s="417"/>
      <c r="R46" s="58"/>
      <c r="S46" s="58"/>
    </row>
    <row r="47" spans="1:19" ht="45">
      <c r="A47" s="84" t="s">
        <v>234</v>
      </c>
      <c r="B47" s="84" t="s">
        <v>331</v>
      </c>
      <c r="C47" s="84" t="s">
        <v>332</v>
      </c>
      <c r="D47" s="103" t="s">
        <v>66</v>
      </c>
      <c r="E47" s="104">
        <v>52</v>
      </c>
      <c r="F47" s="77">
        <v>1</v>
      </c>
      <c r="G47" s="74">
        <v>6</v>
      </c>
      <c r="H47" s="74">
        <v>6</v>
      </c>
      <c r="I47" s="74">
        <v>1</v>
      </c>
      <c r="J47" s="74">
        <v>5</v>
      </c>
      <c r="K47" s="74">
        <v>5</v>
      </c>
      <c r="L47" s="74">
        <v>5</v>
      </c>
      <c r="M47" s="74">
        <v>5</v>
      </c>
      <c r="N47" s="74">
        <v>5</v>
      </c>
      <c r="O47" s="74">
        <v>5</v>
      </c>
      <c r="P47" s="74">
        <v>5</v>
      </c>
      <c r="Q47" s="75">
        <v>5</v>
      </c>
      <c r="R47" s="95">
        <f>SUM(F47:Q47)</f>
        <v>54</v>
      </c>
      <c r="S47" s="105"/>
    </row>
    <row r="48" spans="1:19" ht="45">
      <c r="A48" s="84" t="s">
        <v>333</v>
      </c>
      <c r="B48" s="84" t="s">
        <v>331</v>
      </c>
      <c r="C48" s="84" t="s">
        <v>332</v>
      </c>
      <c r="D48" s="103" t="s">
        <v>186</v>
      </c>
      <c r="E48" s="104">
        <v>13</v>
      </c>
      <c r="F48" s="77"/>
      <c r="G48" s="74"/>
      <c r="H48" s="74"/>
      <c r="I48" s="74"/>
      <c r="J48" s="74"/>
      <c r="K48" s="74"/>
      <c r="L48" s="74"/>
      <c r="M48" s="74"/>
      <c r="N48" s="74"/>
      <c r="O48" s="74"/>
      <c r="P48" s="74"/>
      <c r="Q48" s="75">
        <v>13</v>
      </c>
      <c r="R48" s="95">
        <f>SUM(F48:Q48)</f>
        <v>13</v>
      </c>
      <c r="S48" s="105"/>
    </row>
    <row r="49" spans="1:19" ht="45">
      <c r="A49" s="84" t="s">
        <v>172</v>
      </c>
      <c r="B49" s="84" t="s">
        <v>331</v>
      </c>
      <c r="C49" s="84" t="s">
        <v>332</v>
      </c>
      <c r="D49" s="103" t="s">
        <v>66</v>
      </c>
      <c r="E49" s="104">
        <v>104</v>
      </c>
      <c r="F49" s="77">
        <v>8</v>
      </c>
      <c r="G49" s="74">
        <v>8</v>
      </c>
      <c r="H49" s="74">
        <v>8</v>
      </c>
      <c r="I49" s="74">
        <v>10</v>
      </c>
      <c r="J49" s="74">
        <v>10</v>
      </c>
      <c r="K49" s="74">
        <v>10</v>
      </c>
      <c r="L49" s="74">
        <v>10</v>
      </c>
      <c r="M49" s="74">
        <v>10</v>
      </c>
      <c r="N49" s="74">
        <v>10</v>
      </c>
      <c r="O49" s="74">
        <v>10</v>
      </c>
      <c r="P49" s="74">
        <v>10</v>
      </c>
      <c r="Q49" s="75">
        <v>0</v>
      </c>
      <c r="R49" s="95">
        <f>SUM(F49:Q49)</f>
        <v>104</v>
      </c>
      <c r="S49" s="105"/>
    </row>
    <row r="50" spans="1:19" ht="45.75" thickBot="1">
      <c r="A50" s="84" t="s">
        <v>334</v>
      </c>
      <c r="B50" s="84" t="s">
        <v>331</v>
      </c>
      <c r="C50" s="84" t="s">
        <v>332</v>
      </c>
      <c r="D50" s="103" t="s">
        <v>66</v>
      </c>
      <c r="E50" s="104">
        <v>56</v>
      </c>
      <c r="F50" s="77"/>
      <c r="G50" s="74"/>
      <c r="H50" s="74">
        <v>14</v>
      </c>
      <c r="I50" s="74"/>
      <c r="J50" s="74"/>
      <c r="K50" s="74">
        <v>14</v>
      </c>
      <c r="L50" s="74"/>
      <c r="M50" s="74"/>
      <c r="N50" s="74">
        <v>14</v>
      </c>
      <c r="O50" s="74"/>
      <c r="P50" s="74"/>
      <c r="Q50" s="75">
        <v>14</v>
      </c>
      <c r="R50" s="95">
        <f>SUM(F50:Q50)</f>
        <v>56</v>
      </c>
      <c r="S50" s="105"/>
    </row>
    <row r="51" spans="1:19" s="24" customFormat="1" ht="30.75" customHeight="1" thickBot="1">
      <c r="A51" s="456" t="s">
        <v>206</v>
      </c>
      <c r="B51" s="456"/>
      <c r="C51" s="456"/>
      <c r="D51" s="456"/>
      <c r="E51" s="457"/>
      <c r="F51" s="444"/>
      <c r="G51" s="445"/>
      <c r="H51" s="445"/>
      <c r="I51" s="445"/>
      <c r="J51" s="445"/>
      <c r="K51" s="445"/>
      <c r="L51" s="445"/>
      <c r="M51" s="445"/>
      <c r="N51" s="445"/>
      <c r="O51" s="445"/>
      <c r="P51" s="445"/>
      <c r="Q51" s="446"/>
      <c r="R51" s="58"/>
      <c r="S51" s="58"/>
    </row>
    <row r="52" spans="1:19" ht="45">
      <c r="A52" s="84" t="s">
        <v>335</v>
      </c>
      <c r="B52" s="84" t="s">
        <v>287</v>
      </c>
      <c r="C52" s="84" t="s">
        <v>336</v>
      </c>
      <c r="D52" s="85" t="s">
        <v>341</v>
      </c>
      <c r="E52" s="86">
        <v>117</v>
      </c>
      <c r="F52" s="87" t="s">
        <v>345</v>
      </c>
      <c r="G52" s="88">
        <v>9</v>
      </c>
      <c r="H52" s="88">
        <v>9</v>
      </c>
      <c r="I52" s="88">
        <v>9</v>
      </c>
      <c r="J52" s="88">
        <v>9</v>
      </c>
      <c r="K52" s="88">
        <v>10</v>
      </c>
      <c r="L52" s="88">
        <v>10</v>
      </c>
      <c r="M52" s="88">
        <v>10</v>
      </c>
      <c r="N52" s="88">
        <v>10</v>
      </c>
      <c r="O52" s="88">
        <v>10</v>
      </c>
      <c r="P52" s="88">
        <v>10</v>
      </c>
      <c r="Q52" s="89">
        <v>12</v>
      </c>
      <c r="R52" s="90">
        <f>SUM(F52:Q52)</f>
        <v>108</v>
      </c>
      <c r="S52" s="90"/>
    </row>
    <row r="53" spans="1:19" ht="45">
      <c r="A53" s="84" t="s">
        <v>337</v>
      </c>
      <c r="B53" s="84" t="s">
        <v>338</v>
      </c>
      <c r="C53" s="84" t="s">
        <v>336</v>
      </c>
      <c r="D53" s="85" t="s">
        <v>342</v>
      </c>
      <c r="E53" s="86">
        <v>90</v>
      </c>
      <c r="F53" s="87">
        <v>7</v>
      </c>
      <c r="G53" s="88">
        <v>7</v>
      </c>
      <c r="H53" s="88">
        <v>7</v>
      </c>
      <c r="I53" s="88">
        <v>7</v>
      </c>
      <c r="J53" s="88">
        <v>7</v>
      </c>
      <c r="K53" s="88">
        <v>7</v>
      </c>
      <c r="L53" s="88">
        <v>8</v>
      </c>
      <c r="M53" s="88">
        <v>8</v>
      </c>
      <c r="N53" s="88">
        <v>8</v>
      </c>
      <c r="O53" s="88">
        <v>8</v>
      </c>
      <c r="P53" s="88">
        <v>8</v>
      </c>
      <c r="Q53" s="89">
        <v>8</v>
      </c>
      <c r="R53" s="90">
        <f>SUM(F53:Q53)</f>
        <v>90</v>
      </c>
      <c r="S53" s="90"/>
    </row>
    <row r="54" spans="1:19" ht="45">
      <c r="A54" s="84" t="s">
        <v>339</v>
      </c>
      <c r="B54" s="84" t="s">
        <v>338</v>
      </c>
      <c r="C54" s="84" t="s">
        <v>336</v>
      </c>
      <c r="D54" s="85" t="s">
        <v>343</v>
      </c>
      <c r="E54" s="86">
        <v>180</v>
      </c>
      <c r="F54" s="87">
        <v>14</v>
      </c>
      <c r="G54" s="88">
        <v>14</v>
      </c>
      <c r="H54" s="88">
        <v>14</v>
      </c>
      <c r="I54" s="88">
        <v>14</v>
      </c>
      <c r="J54" s="88">
        <v>14</v>
      </c>
      <c r="K54" s="88">
        <v>14</v>
      </c>
      <c r="L54" s="88">
        <v>16</v>
      </c>
      <c r="M54" s="88">
        <v>16</v>
      </c>
      <c r="N54" s="88">
        <v>16</v>
      </c>
      <c r="O54" s="88">
        <v>16</v>
      </c>
      <c r="P54" s="88">
        <v>16</v>
      </c>
      <c r="Q54" s="89">
        <v>16</v>
      </c>
      <c r="R54" s="90">
        <f>SUM(F54:Q54)</f>
        <v>180</v>
      </c>
      <c r="S54" s="90"/>
    </row>
    <row r="55" spans="1:19" ht="45.75" thickBot="1">
      <c r="A55" s="84" t="s">
        <v>340</v>
      </c>
      <c r="B55" s="84" t="s">
        <v>338</v>
      </c>
      <c r="C55" s="84" t="s">
        <v>336</v>
      </c>
      <c r="D55" s="85" t="s">
        <v>344</v>
      </c>
      <c r="E55" s="86">
        <v>93</v>
      </c>
      <c r="F55" s="87">
        <v>7</v>
      </c>
      <c r="G55" s="88">
        <v>7</v>
      </c>
      <c r="H55" s="88">
        <v>7</v>
      </c>
      <c r="I55" s="88">
        <v>8</v>
      </c>
      <c r="J55" s="88">
        <v>8</v>
      </c>
      <c r="K55" s="88">
        <v>8</v>
      </c>
      <c r="L55" s="88">
        <v>8</v>
      </c>
      <c r="M55" s="88">
        <v>8</v>
      </c>
      <c r="N55" s="88">
        <v>8</v>
      </c>
      <c r="O55" s="88">
        <v>8</v>
      </c>
      <c r="P55" s="88">
        <v>8</v>
      </c>
      <c r="Q55" s="89">
        <v>8</v>
      </c>
      <c r="R55" s="90">
        <f>SUM(F55:Q55)</f>
        <v>93</v>
      </c>
      <c r="S55" s="90"/>
    </row>
    <row r="56" spans="1:19" s="22" customFormat="1" ht="15.75" thickBot="1">
      <c r="A56" s="463" t="s">
        <v>128</v>
      </c>
      <c r="B56" s="463"/>
      <c r="C56" s="463"/>
      <c r="D56" s="463"/>
      <c r="E56" s="464"/>
      <c r="F56" s="415"/>
      <c r="G56" s="416"/>
      <c r="H56" s="416"/>
      <c r="I56" s="416"/>
      <c r="J56" s="416"/>
      <c r="K56" s="416"/>
      <c r="L56" s="416"/>
      <c r="M56" s="416"/>
      <c r="N56" s="416"/>
      <c r="O56" s="416"/>
      <c r="P56" s="416"/>
      <c r="Q56" s="417"/>
      <c r="R56" s="57"/>
      <c r="S56" s="58"/>
    </row>
    <row r="57" spans="1:19" s="56" customFormat="1" ht="15.75" customHeight="1" thickBot="1">
      <c r="A57" s="465" t="s">
        <v>98</v>
      </c>
      <c r="B57" s="465"/>
      <c r="C57" s="465"/>
      <c r="D57" s="465"/>
      <c r="E57" s="466"/>
      <c r="F57" s="449"/>
      <c r="G57" s="450"/>
      <c r="H57" s="450"/>
      <c r="I57" s="450"/>
      <c r="J57" s="450"/>
      <c r="K57" s="450"/>
      <c r="L57" s="450"/>
      <c r="M57" s="450"/>
      <c r="N57" s="450"/>
      <c r="O57" s="450"/>
      <c r="P57" s="450"/>
      <c r="Q57" s="450"/>
      <c r="R57" s="450"/>
      <c r="S57" s="450"/>
    </row>
    <row r="58" spans="1:19" s="56" customFormat="1" ht="11.25">
      <c r="A58" s="202"/>
      <c r="B58" s="202"/>
      <c r="C58" s="202"/>
      <c r="D58" s="203"/>
      <c r="E58" s="242"/>
      <c r="F58" s="205"/>
      <c r="G58" s="206"/>
      <c r="H58" s="206"/>
      <c r="I58" s="206"/>
      <c r="J58" s="206"/>
      <c r="K58" s="206"/>
      <c r="L58" s="206"/>
      <c r="M58" s="206"/>
      <c r="N58" s="206"/>
      <c r="O58" s="206"/>
      <c r="P58" s="206"/>
      <c r="Q58" s="204"/>
      <c r="R58" s="90">
        <f aca="true" t="shared" si="0" ref="R58:R63">SUM(F58:Q58)</f>
        <v>0</v>
      </c>
      <c r="S58" s="207"/>
    </row>
    <row r="59" spans="1:19" ht="45">
      <c r="A59" s="84" t="s">
        <v>744</v>
      </c>
      <c r="B59" s="84" t="s">
        <v>331</v>
      </c>
      <c r="C59" s="84" t="s">
        <v>264</v>
      </c>
      <c r="D59" s="85" t="s">
        <v>99</v>
      </c>
      <c r="E59" s="86">
        <v>185.04</v>
      </c>
      <c r="F59" s="87">
        <v>185.04</v>
      </c>
      <c r="G59" s="88">
        <v>185.04</v>
      </c>
      <c r="H59" s="88">
        <v>185.04</v>
      </c>
      <c r="I59" s="88">
        <v>185.04</v>
      </c>
      <c r="J59" s="88">
        <v>185.04</v>
      </c>
      <c r="K59" s="88">
        <v>185.04</v>
      </c>
      <c r="L59" s="88">
        <v>185.04</v>
      </c>
      <c r="M59" s="88">
        <v>185.04</v>
      </c>
      <c r="N59" s="88">
        <v>185.04</v>
      </c>
      <c r="O59" s="88">
        <v>185.04</v>
      </c>
      <c r="P59" s="88">
        <v>185.04</v>
      </c>
      <c r="Q59" s="89">
        <v>185.04</v>
      </c>
      <c r="R59" s="90">
        <v>185.04</v>
      </c>
      <c r="S59" s="90"/>
    </row>
    <row r="60" spans="1:19" ht="45.75" thickBot="1">
      <c r="A60" s="84" t="s">
        <v>796</v>
      </c>
      <c r="B60" s="84" t="s">
        <v>331</v>
      </c>
      <c r="C60" s="84" t="s">
        <v>393</v>
      </c>
      <c r="D60" s="85" t="s">
        <v>66</v>
      </c>
      <c r="E60" s="86">
        <v>12</v>
      </c>
      <c r="F60" s="87">
        <v>1</v>
      </c>
      <c r="G60" s="88">
        <v>1</v>
      </c>
      <c r="H60" s="88">
        <v>1</v>
      </c>
      <c r="I60" s="88">
        <v>1</v>
      </c>
      <c r="J60" s="88">
        <v>1</v>
      </c>
      <c r="K60" s="88">
        <v>1</v>
      </c>
      <c r="L60" s="88">
        <v>1</v>
      </c>
      <c r="M60" s="88">
        <v>1</v>
      </c>
      <c r="N60" s="88">
        <v>1</v>
      </c>
      <c r="O60" s="88">
        <v>1</v>
      </c>
      <c r="P60" s="88">
        <v>1</v>
      </c>
      <c r="Q60" s="89">
        <v>1</v>
      </c>
      <c r="R60" s="90">
        <f t="shared" si="0"/>
        <v>12</v>
      </c>
      <c r="S60" s="90"/>
    </row>
    <row r="61" spans="1:19" s="56" customFormat="1" ht="15.75" customHeight="1" thickBot="1">
      <c r="A61" s="366" t="s">
        <v>100</v>
      </c>
      <c r="B61" s="366"/>
      <c r="C61" s="366"/>
      <c r="D61" s="370"/>
      <c r="E61" s="367"/>
      <c r="F61" s="410"/>
      <c r="G61" s="410"/>
      <c r="H61" s="410"/>
      <c r="I61" s="410"/>
      <c r="J61" s="411"/>
      <c r="K61" s="410"/>
      <c r="L61" s="410"/>
      <c r="M61" s="410"/>
      <c r="N61" s="410"/>
      <c r="O61" s="411"/>
      <c r="P61" s="410"/>
      <c r="Q61" s="410"/>
      <c r="R61" s="410"/>
      <c r="S61" s="410"/>
    </row>
    <row r="62" spans="1:19" s="56" customFormat="1" ht="45">
      <c r="A62" s="73" t="s">
        <v>654</v>
      </c>
      <c r="B62" s="73" t="s">
        <v>442</v>
      </c>
      <c r="C62" s="73" t="s">
        <v>264</v>
      </c>
      <c r="D62" s="74" t="s">
        <v>819</v>
      </c>
      <c r="E62" s="378">
        <v>8</v>
      </c>
      <c r="F62" s="149"/>
      <c r="G62" s="150">
        <v>0.4</v>
      </c>
      <c r="H62" s="150">
        <v>1</v>
      </c>
      <c r="I62" s="150">
        <v>0.2</v>
      </c>
      <c r="J62" s="150">
        <v>0.3</v>
      </c>
      <c r="K62" s="150">
        <v>1</v>
      </c>
      <c r="L62" s="150">
        <v>0.5</v>
      </c>
      <c r="M62" s="150">
        <v>0.6</v>
      </c>
      <c r="N62" s="150">
        <v>1</v>
      </c>
      <c r="O62" s="150">
        <v>1</v>
      </c>
      <c r="P62" s="150">
        <v>1</v>
      </c>
      <c r="Q62" s="148">
        <v>1</v>
      </c>
      <c r="R62" s="90">
        <v>8</v>
      </c>
      <c r="S62" s="109" t="s">
        <v>818</v>
      </c>
    </row>
    <row r="63" spans="1:19" s="56" customFormat="1" ht="45">
      <c r="A63" s="73" t="s">
        <v>773</v>
      </c>
      <c r="B63" s="73" t="s">
        <v>442</v>
      </c>
      <c r="C63" s="73" t="s">
        <v>264</v>
      </c>
      <c r="D63" s="74" t="s">
        <v>774</v>
      </c>
      <c r="E63" s="93">
        <v>2</v>
      </c>
      <c r="F63" s="77"/>
      <c r="G63" s="74"/>
      <c r="H63" s="74"/>
      <c r="I63" s="74"/>
      <c r="J63" s="74"/>
      <c r="K63" s="74"/>
      <c r="L63" s="74"/>
      <c r="M63" s="74"/>
      <c r="N63" s="74"/>
      <c r="O63" s="74">
        <v>1</v>
      </c>
      <c r="P63" s="74">
        <v>1</v>
      </c>
      <c r="Q63" s="75"/>
      <c r="R63" s="90">
        <f t="shared" si="0"/>
        <v>2</v>
      </c>
      <c r="S63" s="112"/>
    </row>
    <row r="64" spans="1:19" s="56" customFormat="1" ht="45">
      <c r="A64" s="84" t="s">
        <v>744</v>
      </c>
      <c r="B64" s="84" t="s">
        <v>331</v>
      </c>
      <c r="C64" s="73" t="s">
        <v>264</v>
      </c>
      <c r="D64" s="85" t="s">
        <v>99</v>
      </c>
      <c r="E64" s="91">
        <v>82.4</v>
      </c>
      <c r="F64" s="153">
        <v>82.4</v>
      </c>
      <c r="G64" s="154">
        <v>82.4</v>
      </c>
      <c r="H64" s="154">
        <v>82.4</v>
      </c>
      <c r="I64" s="154">
        <v>82.4</v>
      </c>
      <c r="J64" s="154">
        <v>82.4</v>
      </c>
      <c r="K64" s="154">
        <v>82.4</v>
      </c>
      <c r="L64" s="154">
        <v>82.4</v>
      </c>
      <c r="M64" s="154">
        <v>82.4</v>
      </c>
      <c r="N64" s="154">
        <v>82.4</v>
      </c>
      <c r="O64" s="154">
        <v>82.4</v>
      </c>
      <c r="P64" s="154">
        <v>82.4</v>
      </c>
      <c r="Q64" s="152">
        <v>82.4</v>
      </c>
      <c r="R64" s="90">
        <v>82.4</v>
      </c>
      <c r="S64" s="76"/>
    </row>
    <row r="65" spans="1:19" s="56" customFormat="1" ht="45.75" thickBot="1">
      <c r="A65" s="195" t="s">
        <v>796</v>
      </c>
      <c r="B65" s="195" t="s">
        <v>331</v>
      </c>
      <c r="C65" s="195" t="s">
        <v>393</v>
      </c>
      <c r="D65" s="196" t="s">
        <v>66</v>
      </c>
      <c r="E65" s="346">
        <v>12</v>
      </c>
      <c r="F65" s="210">
        <v>1</v>
      </c>
      <c r="G65" s="208">
        <v>1</v>
      </c>
      <c r="H65" s="208">
        <v>1</v>
      </c>
      <c r="I65" s="208">
        <v>1</v>
      </c>
      <c r="J65" s="208">
        <v>1</v>
      </c>
      <c r="K65" s="208">
        <v>1</v>
      </c>
      <c r="L65" s="208">
        <v>1</v>
      </c>
      <c r="M65" s="208">
        <v>1</v>
      </c>
      <c r="N65" s="208">
        <v>1</v>
      </c>
      <c r="O65" s="208">
        <v>1</v>
      </c>
      <c r="P65" s="208">
        <v>1</v>
      </c>
      <c r="Q65" s="209">
        <v>1</v>
      </c>
      <c r="R65" s="90">
        <f>SUM(F65:Q65)</f>
        <v>12</v>
      </c>
      <c r="S65" s="76"/>
    </row>
    <row r="66" spans="1:19" s="56" customFormat="1" ht="16.5" customHeight="1">
      <c r="A66" s="366" t="s">
        <v>102</v>
      </c>
      <c r="B66" s="366"/>
      <c r="C66" s="366"/>
      <c r="D66" s="366"/>
      <c r="E66" s="367"/>
      <c r="F66" s="371"/>
      <c r="G66" s="372"/>
      <c r="H66" s="372"/>
      <c r="I66" s="372"/>
      <c r="J66" s="372"/>
      <c r="K66" s="372"/>
      <c r="L66" s="372"/>
      <c r="M66" s="372"/>
      <c r="N66" s="372"/>
      <c r="O66" s="372"/>
      <c r="P66" s="372"/>
      <c r="Q66" s="372"/>
      <c r="R66" s="372"/>
      <c r="S66" s="372"/>
    </row>
    <row r="67" spans="1:19" s="56" customFormat="1" ht="45">
      <c r="A67" s="84" t="s">
        <v>744</v>
      </c>
      <c r="B67" s="84" t="s">
        <v>331</v>
      </c>
      <c r="C67" s="73" t="s">
        <v>264</v>
      </c>
      <c r="D67" s="85" t="s">
        <v>99</v>
      </c>
      <c r="E67" s="93">
        <v>285</v>
      </c>
      <c r="F67" s="274">
        <v>285</v>
      </c>
      <c r="G67" s="275">
        <v>285</v>
      </c>
      <c r="H67" s="275">
        <v>285</v>
      </c>
      <c r="I67" s="275">
        <v>285</v>
      </c>
      <c r="J67" s="275">
        <v>285</v>
      </c>
      <c r="K67" s="275">
        <v>285</v>
      </c>
      <c r="L67" s="275">
        <v>285</v>
      </c>
      <c r="M67" s="275">
        <v>285</v>
      </c>
      <c r="N67" s="275">
        <v>285</v>
      </c>
      <c r="O67" s="275">
        <v>285</v>
      </c>
      <c r="P67" s="275">
        <v>285</v>
      </c>
      <c r="Q67" s="276">
        <v>285</v>
      </c>
      <c r="R67" s="90">
        <v>285</v>
      </c>
      <c r="S67" s="76"/>
    </row>
    <row r="68" spans="1:19" s="56" customFormat="1" ht="45.75" thickBot="1">
      <c r="A68" s="73" t="s">
        <v>796</v>
      </c>
      <c r="B68" s="73" t="s">
        <v>331</v>
      </c>
      <c r="C68" s="73" t="s">
        <v>393</v>
      </c>
      <c r="D68" s="74" t="s">
        <v>66</v>
      </c>
      <c r="E68" s="93">
        <v>12</v>
      </c>
      <c r="F68" s="77">
        <v>1</v>
      </c>
      <c r="G68" s="74">
        <v>1</v>
      </c>
      <c r="H68" s="74">
        <v>1</v>
      </c>
      <c r="I68" s="74">
        <v>1</v>
      </c>
      <c r="J68" s="74">
        <v>1</v>
      </c>
      <c r="K68" s="74">
        <v>1</v>
      </c>
      <c r="L68" s="74">
        <v>1</v>
      </c>
      <c r="M68" s="74">
        <v>1</v>
      </c>
      <c r="N68" s="74">
        <v>1</v>
      </c>
      <c r="O68" s="74">
        <v>1</v>
      </c>
      <c r="P68" s="74">
        <v>1</v>
      </c>
      <c r="Q68" s="75">
        <v>1</v>
      </c>
      <c r="R68" s="90">
        <f>SUM(F68:Q68)</f>
        <v>12</v>
      </c>
      <c r="S68" s="112"/>
    </row>
    <row r="69" spans="1:19" s="56" customFormat="1" ht="15.75" customHeight="1">
      <c r="A69" s="366" t="s">
        <v>103</v>
      </c>
      <c r="B69" s="366"/>
      <c r="C69" s="366"/>
      <c r="D69" s="366"/>
      <c r="E69" s="367"/>
      <c r="F69" s="371"/>
      <c r="G69" s="372"/>
      <c r="H69" s="372"/>
      <c r="I69" s="372"/>
      <c r="J69" s="372"/>
      <c r="K69" s="372"/>
      <c r="L69" s="372"/>
      <c r="M69" s="372"/>
      <c r="N69" s="372"/>
      <c r="O69" s="372"/>
      <c r="P69" s="372"/>
      <c r="Q69" s="372"/>
      <c r="R69" s="372"/>
      <c r="S69" s="372"/>
    </row>
    <row r="70" spans="1:19" s="56" customFormat="1" ht="45">
      <c r="A70" s="73" t="s">
        <v>654</v>
      </c>
      <c r="B70" s="73" t="s">
        <v>442</v>
      </c>
      <c r="C70" s="73" t="s">
        <v>264</v>
      </c>
      <c r="D70" s="74" t="s">
        <v>819</v>
      </c>
      <c r="E70" s="377">
        <v>3.4</v>
      </c>
      <c r="F70" s="153"/>
      <c r="G70" s="154"/>
      <c r="H70" s="154"/>
      <c r="I70" s="154"/>
      <c r="J70" s="154"/>
      <c r="K70" s="154"/>
      <c r="L70" s="154"/>
      <c r="M70" s="154"/>
      <c r="N70" s="154"/>
      <c r="O70" s="154"/>
      <c r="P70" s="154"/>
      <c r="Q70" s="152">
        <v>3.4</v>
      </c>
      <c r="R70" s="90">
        <f>SUM(F70:Q70)</f>
        <v>3.4</v>
      </c>
      <c r="S70" s="76"/>
    </row>
    <row r="71" spans="1:19" s="56" customFormat="1" ht="45.75" thickBot="1">
      <c r="A71" s="195" t="s">
        <v>796</v>
      </c>
      <c r="B71" s="195" t="s">
        <v>331</v>
      </c>
      <c r="C71" s="195" t="s">
        <v>393</v>
      </c>
      <c r="D71" s="196" t="s">
        <v>66</v>
      </c>
      <c r="E71" s="346">
        <v>12</v>
      </c>
      <c r="F71" s="210">
        <v>1</v>
      </c>
      <c r="G71" s="208">
        <v>1</v>
      </c>
      <c r="H71" s="208">
        <v>1</v>
      </c>
      <c r="I71" s="208">
        <v>1</v>
      </c>
      <c r="J71" s="208">
        <v>1</v>
      </c>
      <c r="K71" s="208">
        <v>1</v>
      </c>
      <c r="L71" s="208">
        <v>1</v>
      </c>
      <c r="M71" s="208">
        <v>1</v>
      </c>
      <c r="N71" s="208">
        <v>1</v>
      </c>
      <c r="O71" s="208">
        <v>1</v>
      </c>
      <c r="P71" s="208">
        <v>1</v>
      </c>
      <c r="Q71" s="209">
        <v>1</v>
      </c>
      <c r="R71" s="90">
        <f>SUM(F71:Q71)</f>
        <v>12</v>
      </c>
      <c r="S71" s="76"/>
    </row>
    <row r="72" spans="1:19" s="56" customFormat="1" ht="15.75" customHeight="1">
      <c r="A72" s="389" t="s">
        <v>104</v>
      </c>
      <c r="B72" s="366"/>
      <c r="C72" s="366"/>
      <c r="D72" s="366"/>
      <c r="E72" s="367"/>
      <c r="F72" s="371"/>
      <c r="G72" s="372"/>
      <c r="H72" s="372"/>
      <c r="I72" s="372"/>
      <c r="J72" s="372"/>
      <c r="K72" s="372"/>
      <c r="L72" s="372"/>
      <c r="M72" s="372"/>
      <c r="N72" s="372"/>
      <c r="O72" s="372"/>
      <c r="P72" s="372"/>
      <c r="Q72" s="372"/>
      <c r="R72" s="372"/>
      <c r="S72" s="372"/>
    </row>
    <row r="73" spans="1:19" s="56" customFormat="1" ht="45">
      <c r="A73" s="84" t="s">
        <v>821</v>
      </c>
      <c r="B73" s="84" t="s">
        <v>331</v>
      </c>
      <c r="C73" s="73" t="s">
        <v>391</v>
      </c>
      <c r="D73" s="85" t="s">
        <v>823</v>
      </c>
      <c r="E73" s="395">
        <v>1100</v>
      </c>
      <c r="F73" s="396"/>
      <c r="G73" s="397"/>
      <c r="H73" s="397"/>
      <c r="I73" s="397"/>
      <c r="J73" s="397"/>
      <c r="K73" s="397"/>
      <c r="L73" s="397"/>
      <c r="M73" s="397"/>
      <c r="N73" s="397"/>
      <c r="O73" s="397">
        <v>1100</v>
      </c>
      <c r="P73" s="397"/>
      <c r="Q73" s="398"/>
      <c r="R73" s="399">
        <f>SUM(F73:Q73)</f>
        <v>1100</v>
      </c>
      <c r="S73" s="76"/>
    </row>
    <row r="74" spans="1:19" s="56" customFormat="1" ht="45">
      <c r="A74" s="84" t="s">
        <v>822</v>
      </c>
      <c r="B74" s="84" t="s">
        <v>331</v>
      </c>
      <c r="C74" s="73" t="s">
        <v>391</v>
      </c>
      <c r="D74" s="85" t="s">
        <v>823</v>
      </c>
      <c r="E74" s="395">
        <v>59</v>
      </c>
      <c r="F74" s="396">
        <v>59</v>
      </c>
      <c r="G74" s="397"/>
      <c r="H74" s="397"/>
      <c r="I74" s="397"/>
      <c r="J74" s="397"/>
      <c r="K74" s="397"/>
      <c r="L74" s="397"/>
      <c r="M74" s="397"/>
      <c r="N74" s="397"/>
      <c r="O74" s="397"/>
      <c r="P74" s="397"/>
      <c r="Q74" s="398"/>
      <c r="R74" s="399">
        <f>SUM(F74:Q74)</f>
        <v>59</v>
      </c>
      <c r="S74" s="76"/>
    </row>
    <row r="75" spans="1:19" s="56" customFormat="1" ht="45">
      <c r="A75" s="84" t="s">
        <v>824</v>
      </c>
      <c r="B75" s="84" t="s">
        <v>331</v>
      </c>
      <c r="C75" s="73" t="s">
        <v>391</v>
      </c>
      <c r="D75" s="74" t="s">
        <v>819</v>
      </c>
      <c r="E75" s="224">
        <v>0.9</v>
      </c>
      <c r="F75" s="77"/>
      <c r="G75" s="74"/>
      <c r="H75" s="74"/>
      <c r="I75" s="74"/>
      <c r="J75" s="74"/>
      <c r="K75" s="74"/>
      <c r="L75" s="74"/>
      <c r="M75" s="74"/>
      <c r="N75" s="74">
        <v>0.9</v>
      </c>
      <c r="O75" s="74"/>
      <c r="P75" s="74"/>
      <c r="Q75" s="152"/>
      <c r="R75" s="90">
        <f>SUM(F75:Q75)</f>
        <v>0.9</v>
      </c>
      <c r="S75" s="76"/>
    </row>
    <row r="76" spans="1:19" s="56" customFormat="1" ht="45">
      <c r="A76" s="84" t="s">
        <v>825</v>
      </c>
      <c r="B76" s="84" t="s">
        <v>331</v>
      </c>
      <c r="C76" s="73" t="s">
        <v>391</v>
      </c>
      <c r="D76" s="74" t="s">
        <v>819</v>
      </c>
      <c r="E76" s="224">
        <v>0.3</v>
      </c>
      <c r="F76" s="77"/>
      <c r="G76" s="74"/>
      <c r="H76" s="74"/>
      <c r="I76" s="74"/>
      <c r="J76" s="74"/>
      <c r="K76" s="74"/>
      <c r="L76" s="74"/>
      <c r="M76" s="74"/>
      <c r="N76" s="74"/>
      <c r="O76" s="74"/>
      <c r="P76" s="74"/>
      <c r="Q76" s="152">
        <v>0.3</v>
      </c>
      <c r="R76" s="90">
        <f>SUM(F76:Q76)</f>
        <v>0.3</v>
      </c>
      <c r="S76" s="76"/>
    </row>
    <row r="77" spans="1:19" s="56" customFormat="1" ht="45.75" customHeight="1">
      <c r="A77" s="84" t="s">
        <v>744</v>
      </c>
      <c r="B77" s="84" t="s">
        <v>331</v>
      </c>
      <c r="C77" s="73" t="s">
        <v>391</v>
      </c>
      <c r="D77" s="85" t="s">
        <v>99</v>
      </c>
      <c r="E77" s="224">
        <v>121.86</v>
      </c>
      <c r="F77" s="77">
        <v>121.86</v>
      </c>
      <c r="G77" s="74">
        <v>121.86</v>
      </c>
      <c r="H77" s="74">
        <v>121.86</v>
      </c>
      <c r="I77" s="74">
        <v>121.86</v>
      </c>
      <c r="J77" s="74">
        <v>121.86</v>
      </c>
      <c r="K77" s="74">
        <v>121.86</v>
      </c>
      <c r="L77" s="74">
        <v>121.86</v>
      </c>
      <c r="M77" s="74">
        <v>121.86</v>
      </c>
      <c r="N77" s="74">
        <v>121.86</v>
      </c>
      <c r="O77" s="74">
        <v>121.86</v>
      </c>
      <c r="P77" s="74">
        <v>121.86</v>
      </c>
      <c r="Q77" s="152">
        <v>121.86</v>
      </c>
      <c r="R77" s="90">
        <v>121.86</v>
      </c>
      <c r="S77" s="76"/>
    </row>
    <row r="78" spans="1:19" s="56" customFormat="1" ht="45.75" thickBot="1">
      <c r="A78" s="195" t="s">
        <v>796</v>
      </c>
      <c r="B78" s="195" t="s">
        <v>331</v>
      </c>
      <c r="C78" s="195" t="s">
        <v>393</v>
      </c>
      <c r="D78" s="196" t="s">
        <v>66</v>
      </c>
      <c r="E78" s="346">
        <v>12</v>
      </c>
      <c r="F78" s="210">
        <v>1</v>
      </c>
      <c r="G78" s="208">
        <v>1</v>
      </c>
      <c r="H78" s="208">
        <v>1</v>
      </c>
      <c r="I78" s="208">
        <v>1</v>
      </c>
      <c r="J78" s="208">
        <v>1</v>
      </c>
      <c r="K78" s="208">
        <v>1</v>
      </c>
      <c r="L78" s="208">
        <v>1</v>
      </c>
      <c r="M78" s="208">
        <v>1</v>
      </c>
      <c r="N78" s="208">
        <v>1</v>
      </c>
      <c r="O78" s="208">
        <v>1</v>
      </c>
      <c r="P78" s="208">
        <v>1</v>
      </c>
      <c r="Q78" s="209">
        <v>1</v>
      </c>
      <c r="R78" s="90">
        <f>SUM(F78:Q78)</f>
        <v>12</v>
      </c>
      <c r="S78" s="76"/>
    </row>
    <row r="79" spans="1:19" s="56" customFormat="1" ht="34.5" customHeight="1">
      <c r="A79" s="366" t="s">
        <v>107</v>
      </c>
      <c r="B79" s="366"/>
      <c r="C79" s="366"/>
      <c r="D79" s="366"/>
      <c r="E79" s="367"/>
      <c r="F79" s="371"/>
      <c r="G79" s="372"/>
      <c r="H79" s="372"/>
      <c r="I79" s="372"/>
      <c r="J79" s="372"/>
      <c r="K79" s="372"/>
      <c r="L79" s="372"/>
      <c r="M79" s="372"/>
      <c r="N79" s="372"/>
      <c r="O79" s="372"/>
      <c r="P79" s="372"/>
      <c r="Q79" s="372"/>
      <c r="R79" s="372"/>
      <c r="S79" s="372"/>
    </row>
    <row r="80" spans="1:19" s="56" customFormat="1" ht="45">
      <c r="A80" s="73" t="s">
        <v>775</v>
      </c>
      <c r="B80" s="73" t="s">
        <v>331</v>
      </c>
      <c r="C80" s="73" t="s">
        <v>391</v>
      </c>
      <c r="D80" s="74" t="s">
        <v>421</v>
      </c>
      <c r="E80" s="224">
        <v>1</v>
      </c>
      <c r="F80" s="77"/>
      <c r="G80" s="74"/>
      <c r="H80" s="74">
        <v>1</v>
      </c>
      <c r="I80" s="74"/>
      <c r="J80" s="74"/>
      <c r="K80" s="74"/>
      <c r="L80" s="74"/>
      <c r="M80" s="74"/>
      <c r="N80" s="74"/>
      <c r="O80" s="74"/>
      <c r="P80" s="74"/>
      <c r="Q80" s="222"/>
      <c r="R80" s="90">
        <f>SUM(F80:Q80)</f>
        <v>1</v>
      </c>
      <c r="S80" s="112"/>
    </row>
    <row r="81" spans="1:19" s="56" customFormat="1" ht="45">
      <c r="A81" s="84" t="s">
        <v>744</v>
      </c>
      <c r="B81" s="84" t="s">
        <v>331</v>
      </c>
      <c r="C81" s="73" t="s">
        <v>391</v>
      </c>
      <c r="D81" s="85" t="s">
        <v>99</v>
      </c>
      <c r="E81" s="224">
        <v>50.58</v>
      </c>
      <c r="F81" s="361">
        <v>50.58</v>
      </c>
      <c r="G81" s="362">
        <v>50.58</v>
      </c>
      <c r="H81" s="362">
        <v>50.58</v>
      </c>
      <c r="I81" s="362">
        <v>50.58</v>
      </c>
      <c r="J81" s="362">
        <v>50.58</v>
      </c>
      <c r="K81" s="362">
        <v>50.58</v>
      </c>
      <c r="L81" s="362">
        <v>50.58</v>
      </c>
      <c r="M81" s="362">
        <v>50.58</v>
      </c>
      <c r="N81" s="362">
        <v>50.58</v>
      </c>
      <c r="O81" s="362">
        <v>50.58</v>
      </c>
      <c r="P81" s="362">
        <v>50.58</v>
      </c>
      <c r="Q81" s="363">
        <v>50.58</v>
      </c>
      <c r="R81" s="186">
        <v>50.58</v>
      </c>
      <c r="S81" s="112"/>
    </row>
    <row r="82" spans="1:19" s="56" customFormat="1" ht="45.75" thickBot="1">
      <c r="A82" s="73" t="s">
        <v>796</v>
      </c>
      <c r="B82" s="73" t="s">
        <v>331</v>
      </c>
      <c r="C82" s="73" t="s">
        <v>393</v>
      </c>
      <c r="D82" s="74" t="s">
        <v>66</v>
      </c>
      <c r="E82" s="224">
        <v>12</v>
      </c>
      <c r="F82" s="77">
        <v>1</v>
      </c>
      <c r="G82" s="74">
        <v>1</v>
      </c>
      <c r="H82" s="74">
        <v>1</v>
      </c>
      <c r="I82" s="74">
        <v>1</v>
      </c>
      <c r="J82" s="74">
        <v>1</v>
      </c>
      <c r="K82" s="74">
        <v>1</v>
      </c>
      <c r="L82" s="74">
        <v>1</v>
      </c>
      <c r="M82" s="74">
        <v>1</v>
      </c>
      <c r="N82" s="74">
        <v>1</v>
      </c>
      <c r="O82" s="74">
        <v>1</v>
      </c>
      <c r="P82" s="74">
        <v>1</v>
      </c>
      <c r="Q82" s="209">
        <v>1</v>
      </c>
      <c r="R82" s="90">
        <f>SUM(F82:Q82)</f>
        <v>12</v>
      </c>
      <c r="S82" s="112"/>
    </row>
    <row r="83" spans="1:19" s="56" customFormat="1" ht="15.75" customHeight="1">
      <c r="A83" s="366" t="s">
        <v>108</v>
      </c>
      <c r="B83" s="366"/>
      <c r="C83" s="366"/>
      <c r="D83" s="366"/>
      <c r="E83" s="367"/>
      <c r="F83" s="373"/>
      <c r="G83" s="374"/>
      <c r="H83" s="374"/>
      <c r="I83" s="374"/>
      <c r="J83" s="374"/>
      <c r="K83" s="374"/>
      <c r="L83" s="374"/>
      <c r="M83" s="374"/>
      <c r="N83" s="374"/>
      <c r="O83" s="374"/>
      <c r="P83" s="374"/>
      <c r="Q83" s="374"/>
      <c r="R83" s="374"/>
      <c r="S83" s="374"/>
    </row>
    <row r="84" spans="1:19" s="56" customFormat="1" ht="45">
      <c r="A84" s="73" t="s">
        <v>654</v>
      </c>
      <c r="B84" s="73" t="s">
        <v>442</v>
      </c>
      <c r="C84" s="73" t="s">
        <v>264</v>
      </c>
      <c r="D84" s="74" t="s">
        <v>819</v>
      </c>
      <c r="E84" s="379">
        <v>4.2</v>
      </c>
      <c r="F84" s="77">
        <v>0</v>
      </c>
      <c r="G84" s="74">
        <v>0</v>
      </c>
      <c r="H84" s="74">
        <v>0</v>
      </c>
      <c r="I84" s="74">
        <v>0.2</v>
      </c>
      <c r="J84" s="74">
        <v>0.3</v>
      </c>
      <c r="K84" s="74">
        <v>0.4</v>
      </c>
      <c r="L84" s="74">
        <v>0.5</v>
      </c>
      <c r="M84" s="74">
        <v>0.5</v>
      </c>
      <c r="N84" s="74">
        <v>0.5</v>
      </c>
      <c r="O84" s="74">
        <v>0.6</v>
      </c>
      <c r="P84" s="74">
        <v>0.6</v>
      </c>
      <c r="Q84" s="74">
        <v>0.6</v>
      </c>
      <c r="R84" s="90">
        <f>SUM(F84:Q84)</f>
        <v>4.2</v>
      </c>
      <c r="S84" s="112"/>
    </row>
    <row r="85" spans="1:19" s="56" customFormat="1" ht="45">
      <c r="A85" s="84" t="s">
        <v>744</v>
      </c>
      <c r="B85" s="84" t="s">
        <v>331</v>
      </c>
      <c r="C85" s="73" t="s">
        <v>264</v>
      </c>
      <c r="D85" s="85" t="s">
        <v>99</v>
      </c>
      <c r="E85" s="224">
        <v>38.38</v>
      </c>
      <c r="F85" s="77">
        <v>38.38</v>
      </c>
      <c r="G85" s="74">
        <v>38.38</v>
      </c>
      <c r="H85" s="74">
        <v>38.38</v>
      </c>
      <c r="I85" s="74">
        <v>38.38</v>
      </c>
      <c r="J85" s="74">
        <v>38.38</v>
      </c>
      <c r="K85" s="74">
        <v>38.38</v>
      </c>
      <c r="L85" s="74">
        <v>38.38</v>
      </c>
      <c r="M85" s="74">
        <v>38.38</v>
      </c>
      <c r="N85" s="74">
        <v>38.38</v>
      </c>
      <c r="O85" s="74">
        <v>38.38</v>
      </c>
      <c r="P85" s="74">
        <v>38.38</v>
      </c>
      <c r="Q85" s="74">
        <v>38.38</v>
      </c>
      <c r="R85" s="90">
        <v>38.38</v>
      </c>
      <c r="S85" s="112"/>
    </row>
    <row r="86" spans="1:19" s="56" customFormat="1" ht="45.75" thickBot="1">
      <c r="A86" s="73" t="s">
        <v>796</v>
      </c>
      <c r="B86" s="73" t="s">
        <v>331</v>
      </c>
      <c r="C86" s="73" t="s">
        <v>393</v>
      </c>
      <c r="D86" s="74" t="s">
        <v>66</v>
      </c>
      <c r="E86" s="224">
        <v>12</v>
      </c>
      <c r="F86" s="270">
        <v>1</v>
      </c>
      <c r="G86" s="271">
        <v>1</v>
      </c>
      <c r="H86" s="271">
        <v>1</v>
      </c>
      <c r="I86" s="271">
        <v>1</v>
      </c>
      <c r="J86" s="271">
        <v>1</v>
      </c>
      <c r="K86" s="271">
        <v>1</v>
      </c>
      <c r="L86" s="271">
        <v>1</v>
      </c>
      <c r="M86" s="271">
        <v>1</v>
      </c>
      <c r="N86" s="271">
        <v>1</v>
      </c>
      <c r="O86" s="271">
        <v>1</v>
      </c>
      <c r="P86" s="271">
        <v>1</v>
      </c>
      <c r="Q86" s="272">
        <v>1</v>
      </c>
      <c r="R86" s="90">
        <f>SUM(F86:Q86)</f>
        <v>12</v>
      </c>
      <c r="S86" s="76"/>
    </row>
    <row r="87" spans="1:19" s="56" customFormat="1" ht="15.75" customHeight="1">
      <c r="A87" s="366" t="s">
        <v>109</v>
      </c>
      <c r="B87" s="366"/>
      <c r="C87" s="366"/>
      <c r="D87" s="366"/>
      <c r="E87" s="367"/>
      <c r="F87" s="373"/>
      <c r="G87" s="374"/>
      <c r="H87" s="374"/>
      <c r="I87" s="374"/>
      <c r="J87" s="374"/>
      <c r="K87" s="374"/>
      <c r="L87" s="374"/>
      <c r="M87" s="374"/>
      <c r="N87" s="374"/>
      <c r="O87" s="374"/>
      <c r="P87" s="374"/>
      <c r="Q87" s="374"/>
      <c r="R87" s="374"/>
      <c r="S87" s="374"/>
    </row>
    <row r="88" spans="1:19" s="56" customFormat="1" ht="45">
      <c r="A88" s="84" t="s">
        <v>744</v>
      </c>
      <c r="B88" s="84" t="s">
        <v>331</v>
      </c>
      <c r="C88" s="84" t="s">
        <v>264</v>
      </c>
      <c r="D88" s="85" t="s">
        <v>99</v>
      </c>
      <c r="E88" s="224">
        <v>168.1</v>
      </c>
      <c r="F88" s="110">
        <v>168.1</v>
      </c>
      <c r="G88" s="111">
        <v>168.1</v>
      </c>
      <c r="H88" s="111">
        <v>168.1</v>
      </c>
      <c r="I88" s="111">
        <v>168.1</v>
      </c>
      <c r="J88" s="111">
        <v>168.1</v>
      </c>
      <c r="K88" s="111">
        <v>168.1</v>
      </c>
      <c r="L88" s="111">
        <v>168.1</v>
      </c>
      <c r="M88" s="111">
        <v>168.1</v>
      </c>
      <c r="N88" s="111">
        <v>168.1</v>
      </c>
      <c r="O88" s="111">
        <v>168.1</v>
      </c>
      <c r="P88" s="111">
        <v>168.1</v>
      </c>
      <c r="Q88" s="188">
        <v>168.1</v>
      </c>
      <c r="R88" s="90">
        <v>168.1</v>
      </c>
      <c r="S88" s="76"/>
    </row>
    <row r="89" spans="1:19" s="56" customFormat="1" ht="45.75" thickBot="1">
      <c r="A89" s="73" t="s">
        <v>796</v>
      </c>
      <c r="B89" s="73" t="s">
        <v>331</v>
      </c>
      <c r="C89" s="73" t="s">
        <v>393</v>
      </c>
      <c r="D89" s="74" t="s">
        <v>66</v>
      </c>
      <c r="E89" s="224">
        <v>12</v>
      </c>
      <c r="F89" s="77">
        <v>1</v>
      </c>
      <c r="G89" s="74">
        <v>1</v>
      </c>
      <c r="H89" s="74">
        <v>1</v>
      </c>
      <c r="I89" s="74">
        <v>1</v>
      </c>
      <c r="J89" s="74">
        <v>1</v>
      </c>
      <c r="K89" s="74">
        <v>1</v>
      </c>
      <c r="L89" s="74">
        <v>1</v>
      </c>
      <c r="M89" s="74">
        <v>1</v>
      </c>
      <c r="N89" s="74">
        <v>1</v>
      </c>
      <c r="O89" s="74">
        <v>1</v>
      </c>
      <c r="P89" s="74">
        <v>1</v>
      </c>
      <c r="Q89" s="209">
        <v>1</v>
      </c>
      <c r="R89" s="90">
        <f>SUM(F89:Q89)</f>
        <v>12</v>
      </c>
      <c r="S89" s="112"/>
    </row>
    <row r="90" spans="1:19" s="56" customFormat="1" ht="26.25" customHeight="1">
      <c r="A90" s="366" t="s">
        <v>110</v>
      </c>
      <c r="B90" s="366"/>
      <c r="C90" s="366"/>
      <c r="D90" s="366"/>
      <c r="E90" s="367"/>
      <c r="F90" s="371"/>
      <c r="G90" s="372"/>
      <c r="H90" s="372"/>
      <c r="I90" s="372"/>
      <c r="J90" s="372"/>
      <c r="K90" s="372"/>
      <c r="L90" s="372"/>
      <c r="M90" s="372"/>
      <c r="N90" s="372"/>
      <c r="O90" s="372"/>
      <c r="P90" s="372"/>
      <c r="Q90" s="372"/>
      <c r="R90" s="372"/>
      <c r="S90" s="372"/>
    </row>
    <row r="91" spans="1:19" s="56" customFormat="1" ht="45">
      <c r="A91" s="73" t="s">
        <v>654</v>
      </c>
      <c r="B91" s="73" t="s">
        <v>442</v>
      </c>
      <c r="C91" s="73" t="s">
        <v>264</v>
      </c>
      <c r="D91" s="74" t="s">
        <v>819</v>
      </c>
      <c r="E91" s="379">
        <v>9</v>
      </c>
      <c r="F91" s="110"/>
      <c r="G91" s="111"/>
      <c r="H91" s="111"/>
      <c r="I91" s="111"/>
      <c r="J91" s="111"/>
      <c r="K91" s="111"/>
      <c r="L91" s="111"/>
      <c r="M91" s="111"/>
      <c r="N91" s="111">
        <v>1</v>
      </c>
      <c r="O91" s="111">
        <v>1</v>
      </c>
      <c r="P91" s="111">
        <v>3</v>
      </c>
      <c r="Q91" s="188">
        <v>4</v>
      </c>
      <c r="R91" s="90">
        <f>SUM(F91:Q91)</f>
        <v>9</v>
      </c>
      <c r="S91" s="76"/>
    </row>
    <row r="92" spans="1:19" s="56" customFormat="1" ht="45">
      <c r="A92" s="84" t="s">
        <v>744</v>
      </c>
      <c r="B92" s="84" t="s">
        <v>331</v>
      </c>
      <c r="C92" s="73" t="s">
        <v>264</v>
      </c>
      <c r="D92" s="85" t="s">
        <v>99</v>
      </c>
      <c r="E92" s="224">
        <v>297</v>
      </c>
      <c r="F92" s="270">
        <v>297</v>
      </c>
      <c r="G92" s="271">
        <v>297</v>
      </c>
      <c r="H92" s="271">
        <v>297</v>
      </c>
      <c r="I92" s="271">
        <v>297</v>
      </c>
      <c r="J92" s="271">
        <v>297</v>
      </c>
      <c r="K92" s="271">
        <v>297</v>
      </c>
      <c r="L92" s="271">
        <v>297</v>
      </c>
      <c r="M92" s="271">
        <v>297</v>
      </c>
      <c r="N92" s="271">
        <v>297</v>
      </c>
      <c r="O92" s="271">
        <v>297</v>
      </c>
      <c r="P92" s="271">
        <v>297</v>
      </c>
      <c r="Q92" s="272">
        <v>297</v>
      </c>
      <c r="R92" s="364">
        <v>297</v>
      </c>
      <c r="S92" s="76"/>
    </row>
    <row r="93" spans="1:19" s="56" customFormat="1" ht="45">
      <c r="A93" s="73" t="s">
        <v>796</v>
      </c>
      <c r="B93" s="73" t="s">
        <v>331</v>
      </c>
      <c r="C93" s="73" t="s">
        <v>393</v>
      </c>
      <c r="D93" s="74" t="s">
        <v>66</v>
      </c>
      <c r="E93" s="224">
        <v>12</v>
      </c>
      <c r="F93" s="270">
        <v>1</v>
      </c>
      <c r="G93" s="271">
        <v>1</v>
      </c>
      <c r="H93" s="271">
        <v>1</v>
      </c>
      <c r="I93" s="271">
        <v>1</v>
      </c>
      <c r="J93" s="271">
        <v>1</v>
      </c>
      <c r="K93" s="271">
        <v>1</v>
      </c>
      <c r="L93" s="271">
        <v>1</v>
      </c>
      <c r="M93" s="271">
        <v>1</v>
      </c>
      <c r="N93" s="271">
        <v>1</v>
      </c>
      <c r="O93" s="271">
        <v>1</v>
      </c>
      <c r="P93" s="271">
        <v>1</v>
      </c>
      <c r="Q93" s="272">
        <v>1</v>
      </c>
      <c r="R93" s="90">
        <f>SUM(F93:Q93)</f>
        <v>12</v>
      </c>
      <c r="S93" s="76"/>
    </row>
    <row r="94" spans="1:19" s="56" customFormat="1" ht="15.75" customHeight="1">
      <c r="A94" s="390" t="s">
        <v>111</v>
      </c>
      <c r="B94" s="368"/>
      <c r="C94" s="368"/>
      <c r="D94" s="368"/>
      <c r="E94" s="369"/>
      <c r="F94" s="371"/>
      <c r="G94" s="372"/>
      <c r="H94" s="372"/>
      <c r="I94" s="372"/>
      <c r="J94" s="372"/>
      <c r="K94" s="372"/>
      <c r="L94" s="372"/>
      <c r="M94" s="372"/>
      <c r="N94" s="372"/>
      <c r="O94" s="372"/>
      <c r="P94" s="372"/>
      <c r="Q94" s="372"/>
      <c r="R94" s="372"/>
      <c r="S94" s="372"/>
    </row>
    <row r="95" spans="1:19" s="56" customFormat="1" ht="45">
      <c r="A95" s="84" t="s">
        <v>826</v>
      </c>
      <c r="B95" s="84" t="s">
        <v>442</v>
      </c>
      <c r="C95" s="84" t="s">
        <v>264</v>
      </c>
      <c r="D95" s="85" t="s">
        <v>830</v>
      </c>
      <c r="E95" s="224">
        <v>1</v>
      </c>
      <c r="F95" s="110"/>
      <c r="G95" s="111"/>
      <c r="H95" s="111"/>
      <c r="I95" s="111"/>
      <c r="J95" s="111"/>
      <c r="K95" s="111"/>
      <c r="L95" s="111"/>
      <c r="M95" s="111"/>
      <c r="N95" s="111"/>
      <c r="O95" s="111"/>
      <c r="P95" s="111"/>
      <c r="Q95" s="272">
        <v>1</v>
      </c>
      <c r="R95" s="90">
        <f>SUM(F95:Q95)</f>
        <v>1</v>
      </c>
      <c r="S95" s="76"/>
    </row>
    <row r="96" spans="1:19" s="56" customFormat="1" ht="45">
      <c r="A96" s="84" t="s">
        <v>827</v>
      </c>
      <c r="B96" s="84" t="s">
        <v>442</v>
      </c>
      <c r="C96" s="84" t="s">
        <v>264</v>
      </c>
      <c r="D96" s="85" t="s">
        <v>830</v>
      </c>
      <c r="E96" s="224">
        <v>1</v>
      </c>
      <c r="F96" s="110"/>
      <c r="G96" s="111"/>
      <c r="H96" s="111"/>
      <c r="I96" s="111"/>
      <c r="J96" s="111"/>
      <c r="K96" s="111"/>
      <c r="L96" s="111"/>
      <c r="M96" s="111"/>
      <c r="N96" s="111"/>
      <c r="O96" s="111"/>
      <c r="P96" s="111"/>
      <c r="Q96" s="272">
        <v>1</v>
      </c>
      <c r="R96" s="90">
        <f>SUM(F96:Q96)</f>
        <v>1</v>
      </c>
      <c r="S96" s="76"/>
    </row>
    <row r="97" spans="1:19" s="56" customFormat="1" ht="45">
      <c r="A97" s="84" t="s">
        <v>828</v>
      </c>
      <c r="B97" s="84" t="s">
        <v>442</v>
      </c>
      <c r="C97" s="84" t="s">
        <v>264</v>
      </c>
      <c r="D97" s="85" t="s">
        <v>830</v>
      </c>
      <c r="E97" s="224">
        <v>1</v>
      </c>
      <c r="F97" s="110"/>
      <c r="G97" s="111"/>
      <c r="H97" s="111"/>
      <c r="I97" s="111"/>
      <c r="J97" s="111"/>
      <c r="K97" s="111"/>
      <c r="L97" s="111"/>
      <c r="M97" s="111"/>
      <c r="N97" s="111"/>
      <c r="O97" s="111"/>
      <c r="P97" s="111"/>
      <c r="Q97" s="272">
        <v>1</v>
      </c>
      <c r="R97" s="90">
        <f>SUM(F97:Q97)</f>
        <v>1</v>
      </c>
      <c r="S97" s="76"/>
    </row>
    <row r="98" spans="1:19" s="56" customFormat="1" ht="45">
      <c r="A98" s="84" t="s">
        <v>829</v>
      </c>
      <c r="B98" s="84" t="s">
        <v>442</v>
      </c>
      <c r="C98" s="84" t="s">
        <v>264</v>
      </c>
      <c r="D98" s="85" t="s">
        <v>99</v>
      </c>
      <c r="E98" s="224">
        <v>10.5</v>
      </c>
      <c r="F98" s="110"/>
      <c r="G98" s="111">
        <v>0.9545454545454546</v>
      </c>
      <c r="H98" s="111">
        <v>0.9545454545454546</v>
      </c>
      <c r="I98" s="111">
        <v>0.9545454545454546</v>
      </c>
      <c r="J98" s="111">
        <v>0.9545454545454546</v>
      </c>
      <c r="K98" s="111">
        <v>0.9545454545454546</v>
      </c>
      <c r="L98" s="111">
        <v>0.9545454545454546</v>
      </c>
      <c r="M98" s="111">
        <v>0.9545454545454546</v>
      </c>
      <c r="N98" s="111">
        <v>0.9545454545454546</v>
      </c>
      <c r="O98" s="111">
        <v>0.9545454545454546</v>
      </c>
      <c r="P98" s="111">
        <v>0.9545454545454546</v>
      </c>
      <c r="Q98" s="188">
        <v>0.9545454545454546</v>
      </c>
      <c r="R98" s="90">
        <f>SUM(F98:Q98)</f>
        <v>10.500000000000004</v>
      </c>
      <c r="S98" s="76"/>
    </row>
    <row r="99" spans="1:19" s="56" customFormat="1" ht="45">
      <c r="A99" s="84" t="s">
        <v>744</v>
      </c>
      <c r="B99" s="84" t="s">
        <v>331</v>
      </c>
      <c r="C99" s="84" t="s">
        <v>264</v>
      </c>
      <c r="D99" s="85" t="s">
        <v>99</v>
      </c>
      <c r="E99" s="224">
        <v>202</v>
      </c>
      <c r="F99" s="110">
        <v>202</v>
      </c>
      <c r="G99" s="111">
        <v>202</v>
      </c>
      <c r="H99" s="111">
        <v>202</v>
      </c>
      <c r="I99" s="111">
        <v>202</v>
      </c>
      <c r="J99" s="111">
        <v>202</v>
      </c>
      <c r="K99" s="111">
        <v>202</v>
      </c>
      <c r="L99" s="111">
        <v>202</v>
      </c>
      <c r="M99" s="111">
        <v>202</v>
      </c>
      <c r="N99" s="111">
        <v>202</v>
      </c>
      <c r="O99" s="111">
        <v>202</v>
      </c>
      <c r="P99" s="111">
        <v>202</v>
      </c>
      <c r="Q99" s="188">
        <v>202</v>
      </c>
      <c r="R99" s="90">
        <v>202</v>
      </c>
      <c r="S99" s="76"/>
    </row>
    <row r="100" spans="1:19" s="56" customFormat="1" ht="45.75" thickBot="1">
      <c r="A100" s="73" t="s">
        <v>796</v>
      </c>
      <c r="B100" s="73" t="s">
        <v>331</v>
      </c>
      <c r="C100" s="73" t="s">
        <v>393</v>
      </c>
      <c r="D100" s="74" t="s">
        <v>66</v>
      </c>
      <c r="E100" s="224">
        <v>12</v>
      </c>
      <c r="F100" s="270">
        <v>1</v>
      </c>
      <c r="G100" s="271">
        <v>1</v>
      </c>
      <c r="H100" s="271">
        <v>1</v>
      </c>
      <c r="I100" s="271">
        <v>1</v>
      </c>
      <c r="J100" s="271">
        <v>1</v>
      </c>
      <c r="K100" s="271">
        <v>1</v>
      </c>
      <c r="L100" s="271">
        <v>1</v>
      </c>
      <c r="M100" s="271">
        <v>1</v>
      </c>
      <c r="N100" s="271">
        <v>1</v>
      </c>
      <c r="O100" s="271">
        <v>1</v>
      </c>
      <c r="P100" s="271">
        <v>1</v>
      </c>
      <c r="Q100" s="272">
        <v>1</v>
      </c>
      <c r="R100" s="90">
        <f>SUM(F100:Q100)</f>
        <v>12</v>
      </c>
      <c r="S100" s="76"/>
    </row>
    <row r="101" spans="1:19" s="56" customFormat="1" ht="15.75" customHeight="1">
      <c r="A101" s="366" t="s">
        <v>246</v>
      </c>
      <c r="B101" s="366"/>
      <c r="C101" s="366"/>
      <c r="D101" s="366"/>
      <c r="E101" s="367"/>
      <c r="F101" s="371"/>
      <c r="G101" s="372"/>
      <c r="H101" s="372"/>
      <c r="I101" s="372"/>
      <c r="J101" s="372"/>
      <c r="K101" s="372"/>
      <c r="L101" s="372"/>
      <c r="M101" s="372"/>
      <c r="N101" s="372"/>
      <c r="O101" s="372"/>
      <c r="P101" s="372"/>
      <c r="Q101" s="372"/>
      <c r="R101" s="372"/>
      <c r="S101" s="372"/>
    </row>
    <row r="102" spans="1:19" s="225" customFormat="1" ht="45">
      <c r="A102" s="215" t="s">
        <v>776</v>
      </c>
      <c r="B102" s="215" t="s">
        <v>331</v>
      </c>
      <c r="C102" s="215" t="s">
        <v>264</v>
      </c>
      <c r="D102" s="216" t="s">
        <v>777</v>
      </c>
      <c r="E102" s="380">
        <v>0.3</v>
      </c>
      <c r="F102" s="218"/>
      <c r="G102" s="219"/>
      <c r="H102" s="219">
        <v>0.1</v>
      </c>
      <c r="I102" s="219">
        <v>0.1</v>
      </c>
      <c r="J102" s="219">
        <v>0.1</v>
      </c>
      <c r="K102" s="219"/>
      <c r="L102" s="219"/>
      <c r="M102" s="219"/>
      <c r="N102" s="219"/>
      <c r="O102" s="219"/>
      <c r="P102" s="219"/>
      <c r="Q102" s="217"/>
      <c r="R102" s="90">
        <f>SUM(F102:Q102)</f>
        <v>0.30000000000000004</v>
      </c>
      <c r="S102" s="221"/>
    </row>
    <row r="103" spans="1:19" s="225" customFormat="1" ht="45">
      <c r="A103" s="215" t="s">
        <v>778</v>
      </c>
      <c r="B103" s="215" t="s">
        <v>331</v>
      </c>
      <c r="C103" s="215" t="s">
        <v>264</v>
      </c>
      <c r="D103" s="216" t="s">
        <v>99</v>
      </c>
      <c r="E103" s="217">
        <v>3</v>
      </c>
      <c r="F103" s="218"/>
      <c r="G103" s="219"/>
      <c r="H103" s="219"/>
      <c r="I103" s="219"/>
      <c r="J103" s="219"/>
      <c r="K103" s="219"/>
      <c r="L103" s="219"/>
      <c r="M103" s="219"/>
      <c r="N103" s="219"/>
      <c r="O103" s="286">
        <v>1</v>
      </c>
      <c r="P103" s="286">
        <v>1</v>
      </c>
      <c r="Q103" s="273">
        <v>1</v>
      </c>
      <c r="R103" s="90">
        <f>SUM(F103:Q103)</f>
        <v>3</v>
      </c>
      <c r="S103" s="221"/>
    </row>
    <row r="104" spans="1:19" s="225" customFormat="1" ht="45">
      <c r="A104" s="84" t="s">
        <v>744</v>
      </c>
      <c r="B104" s="84" t="s">
        <v>331</v>
      </c>
      <c r="C104" s="84" t="s">
        <v>264</v>
      </c>
      <c r="D104" s="85" t="s">
        <v>99</v>
      </c>
      <c r="E104" s="217">
        <v>54.4</v>
      </c>
      <c r="F104" s="218">
        <v>54.4</v>
      </c>
      <c r="G104" s="219">
        <v>54.4</v>
      </c>
      <c r="H104" s="219">
        <v>54.4</v>
      </c>
      <c r="I104" s="219">
        <v>54.4</v>
      </c>
      <c r="J104" s="219">
        <v>54.4</v>
      </c>
      <c r="K104" s="219">
        <v>54.4</v>
      </c>
      <c r="L104" s="219">
        <v>54.4</v>
      </c>
      <c r="M104" s="219">
        <v>54.4</v>
      </c>
      <c r="N104" s="219">
        <v>54.4</v>
      </c>
      <c r="O104" s="219">
        <v>54.4</v>
      </c>
      <c r="P104" s="219">
        <v>54.4</v>
      </c>
      <c r="Q104" s="217">
        <v>54.4</v>
      </c>
      <c r="R104" s="220">
        <v>54.4</v>
      </c>
      <c r="S104" s="221"/>
    </row>
    <row r="105" spans="1:19" s="225" customFormat="1" ht="45.75" thickBot="1">
      <c r="A105" s="215" t="s">
        <v>796</v>
      </c>
      <c r="B105" s="215" t="s">
        <v>331</v>
      </c>
      <c r="C105" s="215" t="s">
        <v>393</v>
      </c>
      <c r="D105" s="216" t="s">
        <v>66</v>
      </c>
      <c r="E105" s="273">
        <v>12</v>
      </c>
      <c r="F105" s="285">
        <v>1</v>
      </c>
      <c r="G105" s="286">
        <v>1</v>
      </c>
      <c r="H105" s="286">
        <v>1</v>
      </c>
      <c r="I105" s="286">
        <v>1</v>
      </c>
      <c r="J105" s="286">
        <v>1</v>
      </c>
      <c r="K105" s="286">
        <v>1</v>
      </c>
      <c r="L105" s="286">
        <v>1</v>
      </c>
      <c r="M105" s="286">
        <v>1</v>
      </c>
      <c r="N105" s="286">
        <v>1</v>
      </c>
      <c r="O105" s="286">
        <v>1</v>
      </c>
      <c r="P105" s="286">
        <v>1</v>
      </c>
      <c r="Q105" s="273">
        <v>1</v>
      </c>
      <c r="R105" s="287">
        <f>SUM(F105:Q105)</f>
        <v>12</v>
      </c>
      <c r="S105" s="221"/>
    </row>
    <row r="106" spans="1:19" s="56" customFormat="1" ht="15.75" customHeight="1">
      <c r="A106" s="366" t="s">
        <v>247</v>
      </c>
      <c r="B106" s="366"/>
      <c r="C106" s="366"/>
      <c r="D106" s="366"/>
      <c r="E106" s="367"/>
      <c r="F106" s="371"/>
      <c r="G106" s="372"/>
      <c r="H106" s="372"/>
      <c r="I106" s="372"/>
      <c r="J106" s="372"/>
      <c r="K106" s="372"/>
      <c r="L106" s="372"/>
      <c r="M106" s="372"/>
      <c r="N106" s="372"/>
      <c r="O106" s="372"/>
      <c r="P106" s="372"/>
      <c r="Q106" s="372"/>
      <c r="R106" s="372"/>
      <c r="S106" s="372"/>
    </row>
    <row r="107" spans="1:19" s="56" customFormat="1" ht="45">
      <c r="A107" s="84" t="s">
        <v>779</v>
      </c>
      <c r="B107" s="84" t="s">
        <v>331</v>
      </c>
      <c r="C107" s="84" t="s">
        <v>264</v>
      </c>
      <c r="D107" s="85" t="s">
        <v>101</v>
      </c>
      <c r="E107" s="288">
        <v>1</v>
      </c>
      <c r="F107" s="289"/>
      <c r="G107" s="290"/>
      <c r="H107" s="290"/>
      <c r="I107" s="290"/>
      <c r="J107" s="290"/>
      <c r="K107" s="290"/>
      <c r="L107" s="290"/>
      <c r="M107" s="290"/>
      <c r="N107" s="290"/>
      <c r="O107" s="290"/>
      <c r="P107" s="290"/>
      <c r="Q107" s="291">
        <v>1</v>
      </c>
      <c r="R107" s="287">
        <f>SUM(F107:Q107)</f>
        <v>1</v>
      </c>
      <c r="S107" s="211"/>
    </row>
    <row r="108" spans="1:19" s="56" customFormat="1" ht="45">
      <c r="A108" s="84" t="s">
        <v>744</v>
      </c>
      <c r="B108" s="84" t="s">
        <v>331</v>
      </c>
      <c r="C108" s="84" t="s">
        <v>264</v>
      </c>
      <c r="D108" s="85" t="s">
        <v>99</v>
      </c>
      <c r="E108" s="243">
        <v>80.43</v>
      </c>
      <c r="F108" s="191">
        <v>80.43</v>
      </c>
      <c r="G108" s="192">
        <v>80.43</v>
      </c>
      <c r="H108" s="192">
        <v>80.43</v>
      </c>
      <c r="I108" s="192">
        <v>80.43</v>
      </c>
      <c r="J108" s="192">
        <v>80.43</v>
      </c>
      <c r="K108" s="192">
        <v>80.43</v>
      </c>
      <c r="L108" s="192">
        <v>80.43</v>
      </c>
      <c r="M108" s="192">
        <v>80.43</v>
      </c>
      <c r="N108" s="192">
        <v>80.43</v>
      </c>
      <c r="O108" s="192">
        <v>80.43</v>
      </c>
      <c r="P108" s="192">
        <v>80.43</v>
      </c>
      <c r="Q108" s="190">
        <v>80.43</v>
      </c>
      <c r="R108" s="220">
        <v>80.43</v>
      </c>
      <c r="S108" s="211"/>
    </row>
    <row r="109" spans="1:19" s="225" customFormat="1" ht="45.75" thickBot="1">
      <c r="A109" s="215" t="s">
        <v>796</v>
      </c>
      <c r="B109" s="215" t="s">
        <v>331</v>
      </c>
      <c r="C109" s="215" t="s">
        <v>393</v>
      </c>
      <c r="D109" s="216" t="s">
        <v>66</v>
      </c>
      <c r="E109" s="273">
        <v>12</v>
      </c>
      <c r="F109" s="285">
        <v>1</v>
      </c>
      <c r="G109" s="286">
        <v>1</v>
      </c>
      <c r="H109" s="286">
        <v>1</v>
      </c>
      <c r="I109" s="286">
        <v>1</v>
      </c>
      <c r="J109" s="286">
        <v>1</v>
      </c>
      <c r="K109" s="286">
        <v>1</v>
      </c>
      <c r="L109" s="286">
        <v>1</v>
      </c>
      <c r="M109" s="286">
        <v>1</v>
      </c>
      <c r="N109" s="286">
        <v>1</v>
      </c>
      <c r="O109" s="286">
        <v>1</v>
      </c>
      <c r="P109" s="286">
        <v>1</v>
      </c>
      <c r="Q109" s="273">
        <v>1</v>
      </c>
      <c r="R109" s="287">
        <f>SUM(F109:Q109)</f>
        <v>12</v>
      </c>
      <c r="S109" s="221"/>
    </row>
    <row r="110" spans="1:19" s="56" customFormat="1" ht="15.75" customHeight="1">
      <c r="A110" s="368" t="s">
        <v>248</v>
      </c>
      <c r="B110" s="368"/>
      <c r="C110" s="368"/>
      <c r="D110" s="368"/>
      <c r="E110" s="369"/>
      <c r="F110" s="373"/>
      <c r="G110" s="374"/>
      <c r="H110" s="374"/>
      <c r="I110" s="374"/>
      <c r="J110" s="374"/>
      <c r="K110" s="374"/>
      <c r="L110" s="374"/>
      <c r="M110" s="374"/>
      <c r="N110" s="374"/>
      <c r="O110" s="374"/>
      <c r="P110" s="374"/>
      <c r="Q110" s="374"/>
      <c r="R110" s="374"/>
      <c r="S110" s="374"/>
    </row>
    <row r="111" spans="1:19" s="225" customFormat="1" ht="45">
      <c r="A111" s="215" t="s">
        <v>780</v>
      </c>
      <c r="B111" s="215" t="s">
        <v>331</v>
      </c>
      <c r="C111" s="215" t="s">
        <v>264</v>
      </c>
      <c r="D111" s="216" t="s">
        <v>781</v>
      </c>
      <c r="E111" s="273">
        <v>1</v>
      </c>
      <c r="F111" s="285"/>
      <c r="G111" s="286"/>
      <c r="H111" s="286"/>
      <c r="I111" s="286"/>
      <c r="J111" s="286"/>
      <c r="K111" s="286"/>
      <c r="L111" s="286"/>
      <c r="M111" s="286"/>
      <c r="N111" s="286"/>
      <c r="O111" s="286"/>
      <c r="P111" s="286"/>
      <c r="Q111" s="273">
        <v>1</v>
      </c>
      <c r="R111" s="292">
        <f>SUM(F111:Q111)</f>
        <v>1</v>
      </c>
      <c r="S111" s="221"/>
    </row>
    <row r="112" spans="1:19" s="56" customFormat="1" ht="45">
      <c r="A112" s="84" t="s">
        <v>744</v>
      </c>
      <c r="B112" s="84" t="s">
        <v>331</v>
      </c>
      <c r="C112" s="84" t="s">
        <v>264</v>
      </c>
      <c r="D112" s="85" t="s">
        <v>99</v>
      </c>
      <c r="E112" s="217">
        <v>140.83</v>
      </c>
      <c r="F112" s="153">
        <v>140.83</v>
      </c>
      <c r="G112" s="154">
        <v>140.83</v>
      </c>
      <c r="H112" s="154">
        <v>140.83</v>
      </c>
      <c r="I112" s="154">
        <v>140.83</v>
      </c>
      <c r="J112" s="154">
        <v>140.83</v>
      </c>
      <c r="K112" s="154">
        <v>140.83</v>
      </c>
      <c r="L112" s="154">
        <v>140.83</v>
      </c>
      <c r="M112" s="154">
        <v>140.83</v>
      </c>
      <c r="N112" s="154">
        <v>140.83</v>
      </c>
      <c r="O112" s="154">
        <v>140.83</v>
      </c>
      <c r="P112" s="154">
        <v>140.83</v>
      </c>
      <c r="Q112" s="152">
        <v>140.83</v>
      </c>
      <c r="R112" s="193">
        <v>140.83</v>
      </c>
      <c r="S112" s="112"/>
    </row>
    <row r="113" spans="1:19" s="56" customFormat="1" ht="45">
      <c r="A113" s="73" t="s">
        <v>796</v>
      </c>
      <c r="B113" s="73" t="s">
        <v>331</v>
      </c>
      <c r="C113" s="73" t="s">
        <v>393</v>
      </c>
      <c r="D113" s="74" t="s">
        <v>66</v>
      </c>
      <c r="E113" s="276">
        <v>12</v>
      </c>
      <c r="F113" s="274">
        <v>1</v>
      </c>
      <c r="G113" s="275">
        <v>1</v>
      </c>
      <c r="H113" s="275">
        <v>1</v>
      </c>
      <c r="I113" s="275">
        <v>1</v>
      </c>
      <c r="J113" s="275">
        <v>1</v>
      </c>
      <c r="K113" s="275">
        <v>1</v>
      </c>
      <c r="L113" s="275">
        <v>1</v>
      </c>
      <c r="M113" s="275">
        <v>1</v>
      </c>
      <c r="N113" s="275">
        <v>1</v>
      </c>
      <c r="O113" s="275">
        <v>1</v>
      </c>
      <c r="P113" s="275">
        <v>1</v>
      </c>
      <c r="Q113" s="276">
        <v>1</v>
      </c>
      <c r="R113" s="292">
        <f>SUM(F113:Q113)</f>
        <v>12</v>
      </c>
      <c r="S113" s="112"/>
    </row>
    <row r="114" spans="1:19" s="56" customFormat="1" ht="15.75" customHeight="1" thickBot="1">
      <c r="A114" s="368" t="s">
        <v>249</v>
      </c>
      <c r="B114" s="368"/>
      <c r="C114" s="368"/>
      <c r="D114" s="368"/>
      <c r="E114" s="369"/>
      <c r="F114" s="371"/>
      <c r="G114" s="372"/>
      <c r="H114" s="372"/>
      <c r="I114" s="372"/>
      <c r="J114" s="372"/>
      <c r="K114" s="372"/>
      <c r="L114" s="372"/>
      <c r="M114" s="372"/>
      <c r="N114" s="372"/>
      <c r="O114" s="372"/>
      <c r="P114" s="372"/>
      <c r="Q114" s="372"/>
      <c r="R114" s="372"/>
      <c r="S114" s="372"/>
    </row>
    <row r="115" spans="1:20" s="56" customFormat="1" ht="45">
      <c r="A115" s="223" t="s">
        <v>654</v>
      </c>
      <c r="B115" s="223" t="s">
        <v>442</v>
      </c>
      <c r="C115" s="223" t="s">
        <v>264</v>
      </c>
      <c r="D115" s="72" t="s">
        <v>819</v>
      </c>
      <c r="E115" s="381">
        <v>79</v>
      </c>
      <c r="F115" s="149"/>
      <c r="G115" s="150">
        <v>5</v>
      </c>
      <c r="H115" s="150">
        <v>5</v>
      </c>
      <c r="I115" s="150">
        <v>9</v>
      </c>
      <c r="J115" s="150">
        <v>8</v>
      </c>
      <c r="K115" s="150">
        <v>6</v>
      </c>
      <c r="L115" s="150">
        <v>8</v>
      </c>
      <c r="M115" s="150">
        <v>6</v>
      </c>
      <c r="N115" s="150">
        <v>6</v>
      </c>
      <c r="O115" s="150">
        <v>8</v>
      </c>
      <c r="P115" s="150">
        <v>9</v>
      </c>
      <c r="Q115" s="148">
        <v>9</v>
      </c>
      <c r="R115" s="151">
        <f>SUM(F115:Q115)</f>
        <v>79</v>
      </c>
      <c r="S115" s="109"/>
      <c r="T115" s="259"/>
    </row>
    <row r="116" spans="1:19" s="56" customFormat="1" ht="45">
      <c r="A116" s="226" t="s">
        <v>773</v>
      </c>
      <c r="B116" s="226" t="s">
        <v>442</v>
      </c>
      <c r="C116" s="226" t="s">
        <v>264</v>
      </c>
      <c r="D116" s="196" t="s">
        <v>782</v>
      </c>
      <c r="E116" s="227">
        <v>74</v>
      </c>
      <c r="F116" s="198"/>
      <c r="G116" s="199">
        <v>6</v>
      </c>
      <c r="H116" s="199">
        <v>7</v>
      </c>
      <c r="I116" s="199">
        <v>7</v>
      </c>
      <c r="J116" s="199">
        <v>6</v>
      </c>
      <c r="K116" s="199">
        <v>5</v>
      </c>
      <c r="L116" s="199">
        <v>8</v>
      </c>
      <c r="M116" s="199">
        <v>8</v>
      </c>
      <c r="N116" s="199">
        <v>7</v>
      </c>
      <c r="O116" s="199">
        <v>6</v>
      </c>
      <c r="P116" s="199">
        <v>6</v>
      </c>
      <c r="Q116" s="197">
        <v>8</v>
      </c>
      <c r="R116" s="200"/>
      <c r="S116" s="201"/>
    </row>
    <row r="117" spans="1:19" s="56" customFormat="1" ht="45">
      <c r="A117" s="226" t="s">
        <v>742</v>
      </c>
      <c r="B117" s="226" t="s">
        <v>442</v>
      </c>
      <c r="C117" s="226" t="s">
        <v>264</v>
      </c>
      <c r="D117" s="196" t="s">
        <v>101</v>
      </c>
      <c r="E117" s="227">
        <v>9</v>
      </c>
      <c r="F117" s="198"/>
      <c r="G117" s="199"/>
      <c r="H117" s="199"/>
      <c r="I117" s="199"/>
      <c r="J117" s="199">
        <v>1</v>
      </c>
      <c r="K117" s="199"/>
      <c r="L117" s="199">
        <v>1</v>
      </c>
      <c r="M117" s="199"/>
      <c r="N117" s="199">
        <v>2</v>
      </c>
      <c r="O117" s="199">
        <v>2</v>
      </c>
      <c r="P117" s="199">
        <v>1</v>
      </c>
      <c r="Q117" s="197">
        <v>2</v>
      </c>
      <c r="R117" s="200"/>
      <c r="S117" s="201"/>
    </row>
    <row r="118" spans="1:19" s="56" customFormat="1" ht="45.75" thickBot="1">
      <c r="A118" s="195" t="s">
        <v>796</v>
      </c>
      <c r="B118" s="195" t="s">
        <v>331</v>
      </c>
      <c r="C118" s="195" t="s">
        <v>393</v>
      </c>
      <c r="D118" s="196" t="s">
        <v>66</v>
      </c>
      <c r="E118" s="293">
        <v>12</v>
      </c>
      <c r="F118" s="294">
        <v>1</v>
      </c>
      <c r="G118" s="295">
        <v>1</v>
      </c>
      <c r="H118" s="295">
        <v>1</v>
      </c>
      <c r="I118" s="295">
        <v>1</v>
      </c>
      <c r="J118" s="295">
        <v>1</v>
      </c>
      <c r="K118" s="295">
        <v>1</v>
      </c>
      <c r="L118" s="295">
        <v>1</v>
      </c>
      <c r="M118" s="295">
        <v>1</v>
      </c>
      <c r="N118" s="295">
        <v>1</v>
      </c>
      <c r="O118" s="295">
        <v>1</v>
      </c>
      <c r="P118" s="295">
        <v>1</v>
      </c>
      <c r="Q118" s="293">
        <v>1</v>
      </c>
      <c r="R118" s="292">
        <f>SUM(F118:Q118)</f>
        <v>12</v>
      </c>
      <c r="S118" s="201"/>
    </row>
    <row r="119" spans="1:19" s="56" customFormat="1" ht="15.75" customHeight="1" thickBot="1">
      <c r="A119" s="366" t="s">
        <v>250</v>
      </c>
      <c r="B119" s="366"/>
      <c r="C119" s="366"/>
      <c r="D119" s="366"/>
      <c r="E119" s="367"/>
      <c r="F119" s="371"/>
      <c r="G119" s="372"/>
      <c r="H119" s="372"/>
      <c r="I119" s="372"/>
      <c r="J119" s="372"/>
      <c r="K119" s="372"/>
      <c r="L119" s="372"/>
      <c r="M119" s="372"/>
      <c r="N119" s="372"/>
      <c r="O119" s="372"/>
      <c r="P119" s="372"/>
      <c r="Q119" s="372"/>
      <c r="R119" s="372"/>
      <c r="S119" s="372"/>
    </row>
    <row r="120" spans="1:19" s="225" customFormat="1" ht="45.75" thickBot="1">
      <c r="A120" s="223" t="s">
        <v>654</v>
      </c>
      <c r="B120" s="223" t="s">
        <v>442</v>
      </c>
      <c r="C120" s="223" t="s">
        <v>264</v>
      </c>
      <c r="D120" s="72" t="s">
        <v>819</v>
      </c>
      <c r="E120" s="380">
        <v>14.7</v>
      </c>
      <c r="F120" s="218"/>
      <c r="G120" s="219"/>
      <c r="H120" s="219"/>
      <c r="I120" s="219"/>
      <c r="J120" s="219"/>
      <c r="K120" s="219">
        <v>1</v>
      </c>
      <c r="L120" s="219">
        <v>1</v>
      </c>
      <c r="M120" s="219">
        <v>1</v>
      </c>
      <c r="N120" s="219">
        <v>2</v>
      </c>
      <c r="O120" s="219">
        <v>2</v>
      </c>
      <c r="P120" s="219">
        <v>3.7</v>
      </c>
      <c r="Q120" s="217">
        <v>4</v>
      </c>
      <c r="R120" s="220">
        <f aca="true" t="shared" si="1" ref="R120:R125">SUM(F120:Q120)</f>
        <v>14.7</v>
      </c>
      <c r="S120" s="221"/>
    </row>
    <row r="121" spans="1:19" s="225" customFormat="1" ht="36" customHeight="1">
      <c r="A121" s="226" t="s">
        <v>820</v>
      </c>
      <c r="B121" s="223" t="s">
        <v>442</v>
      </c>
      <c r="C121" s="223" t="s">
        <v>264</v>
      </c>
      <c r="D121" s="72" t="s">
        <v>819</v>
      </c>
      <c r="E121" s="391">
        <v>1</v>
      </c>
      <c r="F121" s="392"/>
      <c r="G121" s="393"/>
      <c r="H121" s="393"/>
      <c r="I121" s="393"/>
      <c r="J121" s="393"/>
      <c r="K121" s="393"/>
      <c r="L121" s="393"/>
      <c r="M121" s="393"/>
      <c r="N121" s="393"/>
      <c r="O121" s="393"/>
      <c r="P121" s="393"/>
      <c r="Q121" s="227">
        <v>1</v>
      </c>
      <c r="R121" s="220">
        <f t="shared" si="1"/>
        <v>1</v>
      </c>
      <c r="S121" s="394"/>
    </row>
    <row r="122" spans="1:19" s="56" customFormat="1" ht="45">
      <c r="A122" s="226" t="s">
        <v>243</v>
      </c>
      <c r="B122" s="226" t="s">
        <v>442</v>
      </c>
      <c r="C122" s="226" t="s">
        <v>264</v>
      </c>
      <c r="D122" s="196" t="s">
        <v>655</v>
      </c>
      <c r="E122" s="227">
        <v>33.31</v>
      </c>
      <c r="F122" s="198">
        <v>3.5676876515023186</v>
      </c>
      <c r="G122" s="199">
        <v>4.200671944696036</v>
      </c>
      <c r="H122" s="199">
        <v>3.7941553048867416</v>
      </c>
      <c r="I122" s="199">
        <v>4.200671944696036</v>
      </c>
      <c r="J122" s="199">
        <v>4.065166398092938</v>
      </c>
      <c r="K122" s="199">
        <v>2.0459881085180243</v>
      </c>
      <c r="L122" s="199">
        <v>1.4158424436426769</v>
      </c>
      <c r="M122" s="199">
        <v>1.6325136315546755</v>
      </c>
      <c r="N122" s="199">
        <v>1.2241366682038897</v>
      </c>
      <c r="O122" s="199">
        <v>0.9870466321243523</v>
      </c>
      <c r="P122" s="199">
        <v>1.0199481865284974</v>
      </c>
      <c r="Q122" s="197">
        <v>5.158220101512107</v>
      </c>
      <c r="R122" s="200">
        <f t="shared" si="1"/>
        <v>33.312049015958294</v>
      </c>
      <c r="S122" s="201"/>
    </row>
    <row r="123" spans="1:19" s="56" customFormat="1" ht="45">
      <c r="A123" s="226" t="s">
        <v>773</v>
      </c>
      <c r="B123" s="226" t="s">
        <v>442</v>
      </c>
      <c r="C123" s="226" t="s">
        <v>264</v>
      </c>
      <c r="D123" s="196" t="s">
        <v>782</v>
      </c>
      <c r="E123" s="227">
        <v>37.87</v>
      </c>
      <c r="F123" s="198">
        <v>3.895335074360064</v>
      </c>
      <c r="G123" s="199">
        <v>3.895335074360064</v>
      </c>
      <c r="H123" s="199">
        <v>3.5159103155755673</v>
      </c>
      <c r="I123" s="199">
        <v>3.2631324219177573</v>
      </c>
      <c r="J123" s="199">
        <v>2.8642201300026233</v>
      </c>
      <c r="K123" s="199">
        <v>2.9620835398023724</v>
      </c>
      <c r="L123" s="199">
        <v>2.8642201300026233</v>
      </c>
      <c r="M123" s="199">
        <v>2.9620835398023724</v>
      </c>
      <c r="N123" s="199">
        <v>2.9620835398023724</v>
      </c>
      <c r="O123" s="199">
        <v>2.8642201300026233</v>
      </c>
      <c r="P123" s="199">
        <v>2.9620835398023724</v>
      </c>
      <c r="Q123" s="197">
        <v>2.8642201300026233</v>
      </c>
      <c r="R123" s="200">
        <f t="shared" si="1"/>
        <v>37.874927565433424</v>
      </c>
      <c r="S123" s="201"/>
    </row>
    <row r="124" spans="1:19" s="56" customFormat="1" ht="45">
      <c r="A124" s="226" t="s">
        <v>244</v>
      </c>
      <c r="B124" s="226" t="s">
        <v>442</v>
      </c>
      <c r="C124" s="226" t="s">
        <v>264</v>
      </c>
      <c r="D124" s="196" t="s">
        <v>783</v>
      </c>
      <c r="E124" s="227">
        <v>93.29</v>
      </c>
      <c r="F124" s="198">
        <v>11.065048222023254</v>
      </c>
      <c r="G124" s="199">
        <v>11.065048222023254</v>
      </c>
      <c r="H124" s="199">
        <v>9.99423710376294</v>
      </c>
      <c r="I124" s="199">
        <v>11.065048222023254</v>
      </c>
      <c r="J124" s="199">
        <v>10.70811118260315</v>
      </c>
      <c r="K124" s="199">
        <v>8.122285347677705</v>
      </c>
      <c r="L124" s="199">
        <v>6.504164219252365</v>
      </c>
      <c r="M124" s="199">
        <v>6.720969693227443</v>
      </c>
      <c r="N124" s="199">
        <v>6.720969693227443</v>
      </c>
      <c r="O124" s="199">
        <v>4.429771632391202</v>
      </c>
      <c r="P124" s="199">
        <v>3.5056611835926414</v>
      </c>
      <c r="Q124" s="197">
        <v>3.392575338960621</v>
      </c>
      <c r="R124" s="200">
        <f t="shared" si="1"/>
        <v>93.29389006076528</v>
      </c>
      <c r="S124" s="365"/>
    </row>
    <row r="125" spans="1:19" s="56" customFormat="1" ht="45.75" thickBot="1">
      <c r="A125" s="195" t="s">
        <v>796</v>
      </c>
      <c r="B125" s="195" t="s">
        <v>331</v>
      </c>
      <c r="C125" s="195" t="s">
        <v>393</v>
      </c>
      <c r="D125" s="196" t="s">
        <v>66</v>
      </c>
      <c r="E125" s="293">
        <v>12</v>
      </c>
      <c r="F125" s="294">
        <v>1</v>
      </c>
      <c r="G125" s="295">
        <v>1</v>
      </c>
      <c r="H125" s="295">
        <v>1</v>
      </c>
      <c r="I125" s="295">
        <v>1</v>
      </c>
      <c r="J125" s="295">
        <v>1</v>
      </c>
      <c r="K125" s="295">
        <v>1</v>
      </c>
      <c r="L125" s="295">
        <v>1</v>
      </c>
      <c r="M125" s="295">
        <v>1</v>
      </c>
      <c r="N125" s="295">
        <v>1</v>
      </c>
      <c r="O125" s="295">
        <v>1</v>
      </c>
      <c r="P125" s="295">
        <v>1</v>
      </c>
      <c r="Q125" s="293">
        <v>1</v>
      </c>
      <c r="R125" s="296">
        <f t="shared" si="1"/>
        <v>12</v>
      </c>
      <c r="S125" s="214"/>
    </row>
    <row r="126" spans="1:19" s="56" customFormat="1" ht="15.75" customHeight="1">
      <c r="A126" s="366" t="s">
        <v>251</v>
      </c>
      <c r="B126" s="366"/>
      <c r="C126" s="366"/>
      <c r="D126" s="366"/>
      <c r="E126" s="367"/>
      <c r="F126" s="371"/>
      <c r="G126" s="372"/>
      <c r="H126" s="372"/>
      <c r="I126" s="372"/>
      <c r="J126" s="372"/>
      <c r="K126" s="372"/>
      <c r="L126" s="372"/>
      <c r="M126" s="372"/>
      <c r="N126" s="372"/>
      <c r="O126" s="372"/>
      <c r="P126" s="372"/>
      <c r="Q126" s="372"/>
      <c r="R126" s="372"/>
      <c r="S126" s="372"/>
    </row>
    <row r="127" spans="1:19" s="225" customFormat="1" ht="11.25">
      <c r="A127" s="215"/>
      <c r="B127" s="215"/>
      <c r="C127" s="215"/>
      <c r="D127" s="216"/>
      <c r="E127" s="273"/>
      <c r="F127" s="285"/>
      <c r="G127" s="286"/>
      <c r="H127" s="286"/>
      <c r="I127" s="286"/>
      <c r="J127" s="286"/>
      <c r="K127" s="286"/>
      <c r="L127" s="286"/>
      <c r="M127" s="286"/>
      <c r="N127" s="286"/>
      <c r="O127" s="286"/>
      <c r="P127" s="286"/>
      <c r="Q127" s="273"/>
      <c r="R127" s="287">
        <f>SUM(F127:Q127)</f>
        <v>0</v>
      </c>
      <c r="S127" s="221"/>
    </row>
    <row r="128" spans="1:19" s="225" customFormat="1" ht="45.75" thickBot="1">
      <c r="A128" s="195" t="s">
        <v>796</v>
      </c>
      <c r="B128" s="215" t="s">
        <v>331</v>
      </c>
      <c r="C128" s="215" t="s">
        <v>393</v>
      </c>
      <c r="D128" s="267" t="s">
        <v>66</v>
      </c>
      <c r="E128" s="273">
        <v>12</v>
      </c>
      <c r="F128" s="285">
        <v>1</v>
      </c>
      <c r="G128" s="286">
        <v>1</v>
      </c>
      <c r="H128" s="286">
        <v>1</v>
      </c>
      <c r="I128" s="286">
        <v>1</v>
      </c>
      <c r="J128" s="286">
        <v>1</v>
      </c>
      <c r="K128" s="286">
        <v>1</v>
      </c>
      <c r="L128" s="286">
        <v>1</v>
      </c>
      <c r="M128" s="286">
        <v>1</v>
      </c>
      <c r="N128" s="286">
        <v>1</v>
      </c>
      <c r="O128" s="286">
        <v>1</v>
      </c>
      <c r="P128" s="286">
        <v>1</v>
      </c>
      <c r="Q128" s="273">
        <v>1</v>
      </c>
      <c r="R128" s="287">
        <f>SUM(F128:Q128)</f>
        <v>12</v>
      </c>
      <c r="S128" s="221"/>
    </row>
    <row r="129" spans="1:19" s="56" customFormat="1" ht="15.75" customHeight="1">
      <c r="A129" s="366" t="s">
        <v>792</v>
      </c>
      <c r="B129" s="366"/>
      <c r="C129" s="366"/>
      <c r="D129" s="366"/>
      <c r="E129" s="367"/>
      <c r="F129" s="371"/>
      <c r="G129" s="372"/>
      <c r="H129" s="372"/>
      <c r="I129" s="372"/>
      <c r="J129" s="372"/>
      <c r="K129" s="372"/>
      <c r="L129" s="372"/>
      <c r="M129" s="372"/>
      <c r="N129" s="372"/>
      <c r="O129" s="372"/>
      <c r="P129" s="372"/>
      <c r="Q129" s="372"/>
      <c r="R129" s="372"/>
      <c r="S129" s="372"/>
    </row>
    <row r="130" spans="1:19" s="225" customFormat="1" ht="45">
      <c r="A130" s="215" t="s">
        <v>784</v>
      </c>
      <c r="B130" s="215" t="s">
        <v>331</v>
      </c>
      <c r="C130" s="215" t="s">
        <v>391</v>
      </c>
      <c r="D130" s="267" t="s">
        <v>782</v>
      </c>
      <c r="E130" s="273">
        <v>120</v>
      </c>
      <c r="F130" s="285">
        <v>20</v>
      </c>
      <c r="G130" s="286">
        <v>20</v>
      </c>
      <c r="H130" s="286">
        <v>20</v>
      </c>
      <c r="I130" s="286">
        <v>20</v>
      </c>
      <c r="J130" s="286">
        <v>20</v>
      </c>
      <c r="K130" s="286">
        <v>20</v>
      </c>
      <c r="L130" s="286"/>
      <c r="M130" s="286"/>
      <c r="N130" s="286"/>
      <c r="O130" s="286"/>
      <c r="P130" s="286"/>
      <c r="Q130" s="273"/>
      <c r="R130" s="287">
        <f>SUM(F130:Q130)</f>
        <v>120</v>
      </c>
      <c r="S130" s="221"/>
    </row>
    <row r="131" spans="1:19" s="225" customFormat="1" ht="45.75" thickBot="1">
      <c r="A131" s="195" t="s">
        <v>796</v>
      </c>
      <c r="B131" s="215" t="s">
        <v>331</v>
      </c>
      <c r="C131" s="215" t="s">
        <v>393</v>
      </c>
      <c r="D131" s="267" t="s">
        <v>66</v>
      </c>
      <c r="E131" s="273">
        <v>12</v>
      </c>
      <c r="F131" s="285">
        <v>1</v>
      </c>
      <c r="G131" s="286">
        <v>1</v>
      </c>
      <c r="H131" s="286">
        <v>1</v>
      </c>
      <c r="I131" s="286">
        <v>1</v>
      </c>
      <c r="J131" s="286">
        <v>1</v>
      </c>
      <c r="K131" s="286">
        <v>1</v>
      </c>
      <c r="L131" s="286">
        <v>1</v>
      </c>
      <c r="M131" s="286">
        <v>1</v>
      </c>
      <c r="N131" s="286">
        <v>1</v>
      </c>
      <c r="O131" s="286">
        <v>1</v>
      </c>
      <c r="P131" s="286">
        <v>1</v>
      </c>
      <c r="Q131" s="273">
        <v>1</v>
      </c>
      <c r="R131" s="287">
        <f>SUM(F131:Q131)</f>
        <v>12</v>
      </c>
      <c r="S131" s="221"/>
    </row>
    <row r="132" spans="1:19" s="56" customFormat="1" ht="15.75" customHeight="1">
      <c r="A132" s="366" t="s">
        <v>785</v>
      </c>
      <c r="B132" s="366"/>
      <c r="C132" s="366"/>
      <c r="D132" s="366"/>
      <c r="E132" s="367"/>
      <c r="F132" s="371"/>
      <c r="G132" s="372"/>
      <c r="H132" s="372"/>
      <c r="I132" s="372"/>
      <c r="J132" s="372"/>
      <c r="K132" s="372"/>
      <c r="L132" s="372"/>
      <c r="M132" s="372"/>
      <c r="N132" s="372"/>
      <c r="O132" s="372"/>
      <c r="P132" s="372"/>
      <c r="Q132" s="372"/>
      <c r="R132" s="372"/>
      <c r="S132" s="372"/>
    </row>
    <row r="133" spans="1:19" s="225" customFormat="1" ht="45">
      <c r="A133" s="215" t="s">
        <v>786</v>
      </c>
      <c r="B133" s="215" t="s">
        <v>331</v>
      </c>
      <c r="C133" s="215" t="s">
        <v>787</v>
      </c>
      <c r="D133" s="267" t="s">
        <v>641</v>
      </c>
      <c r="E133" s="273">
        <v>1</v>
      </c>
      <c r="F133" s="285"/>
      <c r="G133" s="286"/>
      <c r="H133" s="286"/>
      <c r="I133" s="286"/>
      <c r="J133" s="286"/>
      <c r="K133" s="286">
        <v>1</v>
      </c>
      <c r="L133" s="286"/>
      <c r="M133" s="286"/>
      <c r="N133" s="286"/>
      <c r="O133" s="286"/>
      <c r="P133" s="286"/>
      <c r="Q133" s="273"/>
      <c r="R133" s="287">
        <f aca="true" t="shared" si="2" ref="R133:R148">SUM(F133:Q133)</f>
        <v>1</v>
      </c>
      <c r="S133" s="221"/>
    </row>
    <row r="134" spans="1:19" s="225" customFormat="1" ht="45">
      <c r="A134" s="215" t="s">
        <v>788</v>
      </c>
      <c r="B134" s="215" t="s">
        <v>331</v>
      </c>
      <c r="C134" s="215" t="s">
        <v>787</v>
      </c>
      <c r="D134" s="267" t="s">
        <v>186</v>
      </c>
      <c r="E134" s="273">
        <v>1</v>
      </c>
      <c r="F134" s="285"/>
      <c r="G134" s="286"/>
      <c r="H134" s="286"/>
      <c r="I134" s="286"/>
      <c r="J134" s="286"/>
      <c r="K134" s="286"/>
      <c r="L134" s="286"/>
      <c r="M134" s="286">
        <v>1</v>
      </c>
      <c r="N134" s="286"/>
      <c r="O134" s="286"/>
      <c r="P134" s="286"/>
      <c r="Q134" s="273"/>
      <c r="R134" s="287">
        <f t="shared" si="2"/>
        <v>1</v>
      </c>
      <c r="S134" s="221"/>
    </row>
    <row r="135" spans="1:19" s="225" customFormat="1" ht="45">
      <c r="A135" s="215" t="s">
        <v>789</v>
      </c>
      <c r="B135" s="215" t="s">
        <v>331</v>
      </c>
      <c r="C135" s="215" t="s">
        <v>787</v>
      </c>
      <c r="D135" s="267" t="s">
        <v>641</v>
      </c>
      <c r="E135" s="273">
        <v>1</v>
      </c>
      <c r="F135" s="285"/>
      <c r="G135" s="286"/>
      <c r="H135" s="286"/>
      <c r="I135" s="286"/>
      <c r="J135" s="286"/>
      <c r="K135" s="286"/>
      <c r="L135" s="286"/>
      <c r="M135" s="286">
        <v>1</v>
      </c>
      <c r="N135" s="286"/>
      <c r="O135" s="286"/>
      <c r="P135" s="286"/>
      <c r="Q135" s="273"/>
      <c r="R135" s="287">
        <f t="shared" si="2"/>
        <v>1</v>
      </c>
      <c r="S135" s="221"/>
    </row>
    <row r="136" spans="1:19" s="225" customFormat="1" ht="45">
      <c r="A136" s="215" t="s">
        <v>790</v>
      </c>
      <c r="B136" s="215" t="s">
        <v>331</v>
      </c>
      <c r="C136" s="215" t="s">
        <v>787</v>
      </c>
      <c r="D136" s="267" t="s">
        <v>186</v>
      </c>
      <c r="E136" s="273">
        <v>1</v>
      </c>
      <c r="F136" s="285"/>
      <c r="G136" s="286"/>
      <c r="H136" s="286"/>
      <c r="I136" s="286"/>
      <c r="J136" s="286"/>
      <c r="K136" s="286">
        <v>1</v>
      </c>
      <c r="L136" s="286"/>
      <c r="M136" s="286"/>
      <c r="N136" s="286"/>
      <c r="O136" s="286"/>
      <c r="P136" s="286"/>
      <c r="Q136" s="273"/>
      <c r="R136" s="287">
        <f t="shared" si="2"/>
        <v>1</v>
      </c>
      <c r="S136" s="221"/>
    </row>
    <row r="137" spans="1:19" s="225" customFormat="1" ht="45.75" thickBot="1">
      <c r="A137" s="195" t="s">
        <v>796</v>
      </c>
      <c r="B137" s="215" t="s">
        <v>331</v>
      </c>
      <c r="C137" s="215" t="s">
        <v>393</v>
      </c>
      <c r="D137" s="267" t="s">
        <v>66</v>
      </c>
      <c r="E137" s="273">
        <v>12</v>
      </c>
      <c r="F137" s="285">
        <v>1</v>
      </c>
      <c r="G137" s="286">
        <v>1</v>
      </c>
      <c r="H137" s="286">
        <v>1</v>
      </c>
      <c r="I137" s="286">
        <v>1</v>
      </c>
      <c r="J137" s="286">
        <v>1</v>
      </c>
      <c r="K137" s="286">
        <v>1</v>
      </c>
      <c r="L137" s="286">
        <v>1</v>
      </c>
      <c r="M137" s="286">
        <v>1</v>
      </c>
      <c r="N137" s="286">
        <v>1</v>
      </c>
      <c r="O137" s="286">
        <v>1</v>
      </c>
      <c r="P137" s="286">
        <v>1</v>
      </c>
      <c r="Q137" s="273">
        <v>1</v>
      </c>
      <c r="R137" s="287">
        <f>SUM(F137:Q137)</f>
        <v>12</v>
      </c>
      <c r="S137" s="221"/>
    </row>
    <row r="138" spans="1:19" s="56" customFormat="1" ht="15.75" customHeight="1">
      <c r="A138" s="366" t="s">
        <v>791</v>
      </c>
      <c r="B138" s="366"/>
      <c r="C138" s="366"/>
      <c r="D138" s="366"/>
      <c r="E138" s="367"/>
      <c r="F138" s="371"/>
      <c r="G138" s="372"/>
      <c r="H138" s="372"/>
      <c r="I138" s="372"/>
      <c r="J138" s="372"/>
      <c r="K138" s="372"/>
      <c r="L138" s="372"/>
      <c r="M138" s="372"/>
      <c r="N138" s="372"/>
      <c r="O138" s="372"/>
      <c r="P138" s="372"/>
      <c r="Q138" s="372"/>
      <c r="R138" s="372"/>
      <c r="S138" s="372"/>
    </row>
    <row r="139" spans="1:19" s="225" customFormat="1" ht="45">
      <c r="A139" s="215" t="s">
        <v>786</v>
      </c>
      <c r="B139" s="215" t="s">
        <v>331</v>
      </c>
      <c r="C139" s="215" t="s">
        <v>787</v>
      </c>
      <c r="D139" s="267" t="s">
        <v>641</v>
      </c>
      <c r="E139" s="273">
        <v>1</v>
      </c>
      <c r="F139" s="285"/>
      <c r="G139" s="286"/>
      <c r="H139" s="286"/>
      <c r="I139" s="286"/>
      <c r="J139" s="286"/>
      <c r="K139" s="286">
        <v>1</v>
      </c>
      <c r="L139" s="286"/>
      <c r="M139" s="286"/>
      <c r="N139" s="286"/>
      <c r="O139" s="286"/>
      <c r="P139" s="286"/>
      <c r="Q139" s="273"/>
      <c r="R139" s="287">
        <f t="shared" si="2"/>
        <v>1</v>
      </c>
      <c r="S139" s="221"/>
    </row>
    <row r="140" spans="1:19" s="225" customFormat="1" ht="45">
      <c r="A140" s="215" t="s">
        <v>788</v>
      </c>
      <c r="B140" s="215" t="s">
        <v>331</v>
      </c>
      <c r="C140" s="215" t="s">
        <v>787</v>
      </c>
      <c r="D140" s="267" t="s">
        <v>186</v>
      </c>
      <c r="E140" s="273">
        <v>1</v>
      </c>
      <c r="F140" s="285"/>
      <c r="G140" s="286"/>
      <c r="H140" s="286"/>
      <c r="I140" s="286"/>
      <c r="J140" s="286"/>
      <c r="K140" s="286"/>
      <c r="L140" s="286"/>
      <c r="M140" s="286">
        <v>1</v>
      </c>
      <c r="N140" s="286"/>
      <c r="O140" s="286"/>
      <c r="P140" s="286"/>
      <c r="Q140" s="273"/>
      <c r="R140" s="287">
        <f t="shared" si="2"/>
        <v>1</v>
      </c>
      <c r="S140" s="221"/>
    </row>
    <row r="141" spans="1:19" s="225" customFormat="1" ht="45">
      <c r="A141" s="215" t="s">
        <v>789</v>
      </c>
      <c r="B141" s="215" t="s">
        <v>331</v>
      </c>
      <c r="C141" s="215" t="s">
        <v>787</v>
      </c>
      <c r="D141" s="267" t="s">
        <v>641</v>
      </c>
      <c r="E141" s="273">
        <v>1</v>
      </c>
      <c r="F141" s="285"/>
      <c r="G141" s="286"/>
      <c r="H141" s="286"/>
      <c r="I141" s="286"/>
      <c r="J141" s="286"/>
      <c r="K141" s="286"/>
      <c r="L141" s="286"/>
      <c r="M141" s="286">
        <v>1</v>
      </c>
      <c r="N141" s="286"/>
      <c r="O141" s="286"/>
      <c r="P141" s="286"/>
      <c r="Q141" s="273"/>
      <c r="R141" s="287">
        <f t="shared" si="2"/>
        <v>1</v>
      </c>
      <c r="S141" s="221"/>
    </row>
    <row r="142" spans="1:19" s="225" customFormat="1" ht="45">
      <c r="A142" s="215" t="s">
        <v>790</v>
      </c>
      <c r="B142" s="215" t="s">
        <v>331</v>
      </c>
      <c r="C142" s="215" t="s">
        <v>787</v>
      </c>
      <c r="D142" s="267" t="s">
        <v>186</v>
      </c>
      <c r="E142" s="273">
        <v>1</v>
      </c>
      <c r="F142" s="285"/>
      <c r="G142" s="286"/>
      <c r="H142" s="286"/>
      <c r="I142" s="286"/>
      <c r="J142" s="286"/>
      <c r="K142" s="286">
        <v>1</v>
      </c>
      <c r="L142" s="286"/>
      <c r="M142" s="286"/>
      <c r="N142" s="286"/>
      <c r="O142" s="286"/>
      <c r="P142" s="286"/>
      <c r="Q142" s="273"/>
      <c r="R142" s="287">
        <f t="shared" si="2"/>
        <v>1</v>
      </c>
      <c r="S142" s="221"/>
    </row>
    <row r="143" spans="1:19" s="225" customFormat="1" ht="45.75" thickBot="1">
      <c r="A143" s="195" t="s">
        <v>796</v>
      </c>
      <c r="B143" s="215" t="s">
        <v>331</v>
      </c>
      <c r="C143" s="215" t="s">
        <v>393</v>
      </c>
      <c r="D143" s="267" t="s">
        <v>66</v>
      </c>
      <c r="E143" s="273">
        <v>12</v>
      </c>
      <c r="F143" s="285">
        <v>1</v>
      </c>
      <c r="G143" s="286">
        <v>1</v>
      </c>
      <c r="H143" s="286">
        <v>1</v>
      </c>
      <c r="I143" s="286">
        <v>1</v>
      </c>
      <c r="J143" s="286">
        <v>1</v>
      </c>
      <c r="K143" s="286">
        <v>1</v>
      </c>
      <c r="L143" s="286">
        <v>1</v>
      </c>
      <c r="M143" s="286">
        <v>1</v>
      </c>
      <c r="N143" s="286">
        <v>1</v>
      </c>
      <c r="O143" s="286">
        <v>1</v>
      </c>
      <c r="P143" s="286">
        <v>1</v>
      </c>
      <c r="Q143" s="273">
        <v>1</v>
      </c>
      <c r="R143" s="287">
        <f>SUM(F143:Q143)</f>
        <v>12</v>
      </c>
      <c r="S143" s="221"/>
    </row>
    <row r="144" spans="1:19" s="56" customFormat="1" ht="15.75" customHeight="1">
      <c r="A144" s="366" t="s">
        <v>797</v>
      </c>
      <c r="B144" s="366"/>
      <c r="C144" s="366"/>
      <c r="D144" s="366"/>
      <c r="E144" s="367"/>
      <c r="F144" s="371"/>
      <c r="G144" s="372"/>
      <c r="H144" s="372"/>
      <c r="I144" s="372"/>
      <c r="J144" s="372"/>
      <c r="K144" s="372"/>
      <c r="L144" s="372"/>
      <c r="M144" s="372"/>
      <c r="N144" s="372"/>
      <c r="O144" s="372"/>
      <c r="P144" s="372"/>
      <c r="Q144" s="372"/>
      <c r="R144" s="372"/>
      <c r="S144" s="372"/>
    </row>
    <row r="145" spans="1:19" s="225" customFormat="1" ht="45">
      <c r="A145" s="215" t="s">
        <v>786</v>
      </c>
      <c r="B145" s="215" t="s">
        <v>331</v>
      </c>
      <c r="C145" s="215" t="s">
        <v>787</v>
      </c>
      <c r="D145" s="267" t="s">
        <v>641</v>
      </c>
      <c r="E145" s="273">
        <v>1</v>
      </c>
      <c r="F145" s="285"/>
      <c r="G145" s="286"/>
      <c r="H145" s="286"/>
      <c r="I145" s="286"/>
      <c r="J145" s="286"/>
      <c r="K145" s="286">
        <v>1</v>
      </c>
      <c r="L145" s="286"/>
      <c r="M145" s="286"/>
      <c r="N145" s="286"/>
      <c r="O145" s="286"/>
      <c r="P145" s="286"/>
      <c r="Q145" s="273"/>
      <c r="R145" s="287">
        <f t="shared" si="2"/>
        <v>1</v>
      </c>
      <c r="S145" s="221"/>
    </row>
    <row r="146" spans="1:19" s="225" customFormat="1" ht="45">
      <c r="A146" s="215" t="s">
        <v>788</v>
      </c>
      <c r="B146" s="215" t="s">
        <v>331</v>
      </c>
      <c r="C146" s="215" t="s">
        <v>787</v>
      </c>
      <c r="D146" s="267" t="s">
        <v>186</v>
      </c>
      <c r="E146" s="273">
        <v>1</v>
      </c>
      <c r="F146" s="285"/>
      <c r="G146" s="286"/>
      <c r="H146" s="286"/>
      <c r="I146" s="286"/>
      <c r="J146" s="286"/>
      <c r="K146" s="286"/>
      <c r="L146" s="286"/>
      <c r="M146" s="286">
        <v>1</v>
      </c>
      <c r="N146" s="286"/>
      <c r="O146" s="286"/>
      <c r="P146" s="286"/>
      <c r="Q146" s="273"/>
      <c r="R146" s="287">
        <f t="shared" si="2"/>
        <v>1</v>
      </c>
      <c r="S146" s="221"/>
    </row>
    <row r="147" spans="1:19" s="225" customFormat="1" ht="45">
      <c r="A147" s="215" t="s">
        <v>789</v>
      </c>
      <c r="B147" s="215" t="s">
        <v>331</v>
      </c>
      <c r="C147" s="215" t="s">
        <v>787</v>
      </c>
      <c r="D147" s="267" t="s">
        <v>641</v>
      </c>
      <c r="E147" s="273">
        <v>1</v>
      </c>
      <c r="F147" s="285"/>
      <c r="G147" s="286"/>
      <c r="H147" s="286"/>
      <c r="I147" s="286"/>
      <c r="J147" s="286"/>
      <c r="K147" s="286"/>
      <c r="L147" s="286"/>
      <c r="M147" s="286">
        <v>1</v>
      </c>
      <c r="N147" s="286"/>
      <c r="O147" s="286"/>
      <c r="P147" s="286"/>
      <c r="Q147" s="273"/>
      <c r="R147" s="287">
        <f t="shared" si="2"/>
        <v>1</v>
      </c>
      <c r="S147" s="221"/>
    </row>
    <row r="148" spans="1:19" s="225" customFormat="1" ht="45">
      <c r="A148" s="215" t="s">
        <v>790</v>
      </c>
      <c r="B148" s="215" t="s">
        <v>331</v>
      </c>
      <c r="C148" s="215" t="s">
        <v>787</v>
      </c>
      <c r="D148" s="267" t="s">
        <v>186</v>
      </c>
      <c r="E148" s="273">
        <v>1</v>
      </c>
      <c r="F148" s="285"/>
      <c r="G148" s="286"/>
      <c r="H148" s="286"/>
      <c r="I148" s="286"/>
      <c r="J148" s="286"/>
      <c r="K148" s="286">
        <v>1</v>
      </c>
      <c r="L148" s="286"/>
      <c r="M148" s="286"/>
      <c r="N148" s="286"/>
      <c r="O148" s="286"/>
      <c r="P148" s="286"/>
      <c r="Q148" s="273"/>
      <c r="R148" s="287">
        <f t="shared" si="2"/>
        <v>1</v>
      </c>
      <c r="S148" s="221"/>
    </row>
    <row r="149" spans="1:19" s="225" customFormat="1" ht="45">
      <c r="A149" s="215" t="s">
        <v>793</v>
      </c>
      <c r="B149" s="215" t="s">
        <v>442</v>
      </c>
      <c r="C149" s="215" t="s">
        <v>264</v>
      </c>
      <c r="D149" s="267" t="s">
        <v>794</v>
      </c>
      <c r="E149" s="273">
        <f>46+46+26</f>
        <v>118</v>
      </c>
      <c r="F149" s="285">
        <v>118</v>
      </c>
      <c r="G149" s="286">
        <v>118</v>
      </c>
      <c r="H149" s="286">
        <v>118</v>
      </c>
      <c r="I149" s="286">
        <v>118</v>
      </c>
      <c r="J149" s="286">
        <v>118</v>
      </c>
      <c r="K149" s="286">
        <v>118</v>
      </c>
      <c r="L149" s="286">
        <v>118</v>
      </c>
      <c r="M149" s="286">
        <v>118</v>
      </c>
      <c r="N149" s="286">
        <v>118</v>
      </c>
      <c r="O149" s="286">
        <v>118</v>
      </c>
      <c r="P149" s="286">
        <v>118</v>
      </c>
      <c r="Q149" s="273">
        <v>118</v>
      </c>
      <c r="R149" s="287">
        <v>118</v>
      </c>
      <c r="S149" s="221"/>
    </row>
    <row r="150" spans="1:19" s="225" customFormat="1" ht="45.75" thickBot="1">
      <c r="A150" s="195" t="s">
        <v>796</v>
      </c>
      <c r="B150" s="215" t="s">
        <v>331</v>
      </c>
      <c r="C150" s="215" t="s">
        <v>393</v>
      </c>
      <c r="D150" s="267" t="s">
        <v>66</v>
      </c>
      <c r="E150" s="273">
        <v>12</v>
      </c>
      <c r="F150" s="285">
        <v>1</v>
      </c>
      <c r="G150" s="286">
        <v>1</v>
      </c>
      <c r="H150" s="286">
        <v>1</v>
      </c>
      <c r="I150" s="286">
        <v>1</v>
      </c>
      <c r="J150" s="286">
        <v>1</v>
      </c>
      <c r="K150" s="286">
        <v>1</v>
      </c>
      <c r="L150" s="286">
        <v>1</v>
      </c>
      <c r="M150" s="286">
        <v>1</v>
      </c>
      <c r="N150" s="286">
        <v>1</v>
      </c>
      <c r="O150" s="286">
        <v>1</v>
      </c>
      <c r="P150" s="286">
        <v>1</v>
      </c>
      <c r="Q150" s="273">
        <v>1</v>
      </c>
      <c r="R150" s="287">
        <f>SUM(F150:Q150)</f>
        <v>12</v>
      </c>
      <c r="S150" s="221"/>
    </row>
    <row r="151" spans="1:19" s="56" customFormat="1" ht="30" customHeight="1">
      <c r="A151" s="366" t="s">
        <v>798</v>
      </c>
      <c r="B151" s="366"/>
      <c r="C151" s="366"/>
      <c r="D151" s="366"/>
      <c r="E151" s="367"/>
      <c r="F151" s="371"/>
      <c r="G151" s="372"/>
      <c r="H151" s="372"/>
      <c r="I151" s="372"/>
      <c r="J151" s="372"/>
      <c r="K151" s="372"/>
      <c r="L151" s="372"/>
      <c r="M151" s="372"/>
      <c r="N151" s="372"/>
      <c r="O151" s="372"/>
      <c r="P151" s="372"/>
      <c r="Q151" s="372"/>
      <c r="R151" s="372"/>
      <c r="S151" s="372"/>
    </row>
    <row r="152" spans="1:19" s="225" customFormat="1" ht="45">
      <c r="A152" s="215" t="s">
        <v>786</v>
      </c>
      <c r="B152" s="215" t="s">
        <v>331</v>
      </c>
      <c r="C152" s="215" t="s">
        <v>787</v>
      </c>
      <c r="D152" s="267" t="s">
        <v>641</v>
      </c>
      <c r="E152" s="273">
        <v>1</v>
      </c>
      <c r="F152" s="285"/>
      <c r="G152" s="286"/>
      <c r="H152" s="286"/>
      <c r="I152" s="286"/>
      <c r="J152" s="286"/>
      <c r="K152" s="286">
        <v>1</v>
      </c>
      <c r="L152" s="286"/>
      <c r="M152" s="286"/>
      <c r="N152" s="286"/>
      <c r="O152" s="286"/>
      <c r="P152" s="286"/>
      <c r="Q152" s="273"/>
      <c r="R152" s="287">
        <f aca="true" t="shared" si="3" ref="R152:R161">SUM(F152:Q152)</f>
        <v>1</v>
      </c>
      <c r="S152" s="221"/>
    </row>
    <row r="153" spans="1:19" s="225" customFormat="1" ht="45">
      <c r="A153" s="215" t="s">
        <v>788</v>
      </c>
      <c r="B153" s="215" t="s">
        <v>331</v>
      </c>
      <c r="C153" s="215" t="s">
        <v>787</v>
      </c>
      <c r="D153" s="267" t="s">
        <v>186</v>
      </c>
      <c r="E153" s="273">
        <v>1</v>
      </c>
      <c r="F153" s="285"/>
      <c r="G153" s="286"/>
      <c r="H153" s="286"/>
      <c r="I153" s="286"/>
      <c r="J153" s="286"/>
      <c r="K153" s="286"/>
      <c r="L153" s="286"/>
      <c r="M153" s="286">
        <v>1</v>
      </c>
      <c r="N153" s="286"/>
      <c r="O153" s="286"/>
      <c r="P153" s="286"/>
      <c r="Q153" s="273"/>
      <c r="R153" s="287">
        <f t="shared" si="3"/>
        <v>1</v>
      </c>
      <c r="S153" s="221"/>
    </row>
    <row r="154" spans="1:19" s="225" customFormat="1" ht="45">
      <c r="A154" s="215" t="s">
        <v>789</v>
      </c>
      <c r="B154" s="215" t="s">
        <v>331</v>
      </c>
      <c r="C154" s="215" t="s">
        <v>787</v>
      </c>
      <c r="D154" s="267" t="s">
        <v>641</v>
      </c>
      <c r="E154" s="273">
        <v>1</v>
      </c>
      <c r="F154" s="285"/>
      <c r="G154" s="286"/>
      <c r="H154" s="286"/>
      <c r="I154" s="286"/>
      <c r="J154" s="286"/>
      <c r="K154" s="286"/>
      <c r="L154" s="286"/>
      <c r="M154" s="286">
        <v>1</v>
      </c>
      <c r="N154" s="286"/>
      <c r="O154" s="286"/>
      <c r="P154" s="286"/>
      <c r="Q154" s="273"/>
      <c r="R154" s="287">
        <f t="shared" si="3"/>
        <v>1</v>
      </c>
      <c r="S154" s="221"/>
    </row>
    <row r="155" spans="1:19" s="225" customFormat="1" ht="45">
      <c r="A155" s="215" t="s">
        <v>790</v>
      </c>
      <c r="B155" s="215" t="s">
        <v>331</v>
      </c>
      <c r="C155" s="215" t="s">
        <v>787</v>
      </c>
      <c r="D155" s="267" t="s">
        <v>186</v>
      </c>
      <c r="E155" s="273">
        <v>1</v>
      </c>
      <c r="F155" s="285"/>
      <c r="G155" s="286"/>
      <c r="H155" s="286"/>
      <c r="I155" s="286"/>
      <c r="J155" s="286"/>
      <c r="K155" s="286">
        <v>1</v>
      </c>
      <c r="L155" s="286"/>
      <c r="M155" s="286"/>
      <c r="N155" s="286"/>
      <c r="O155" s="286"/>
      <c r="P155" s="286"/>
      <c r="Q155" s="273"/>
      <c r="R155" s="287">
        <f t="shared" si="3"/>
        <v>1</v>
      </c>
      <c r="S155" s="221"/>
    </row>
    <row r="156" spans="1:19" s="225" customFormat="1" ht="45.75" thickBot="1">
      <c r="A156" s="195" t="s">
        <v>796</v>
      </c>
      <c r="B156" s="215" t="s">
        <v>331</v>
      </c>
      <c r="C156" s="215" t="s">
        <v>393</v>
      </c>
      <c r="D156" s="267" t="s">
        <v>66</v>
      </c>
      <c r="E156" s="273">
        <v>12</v>
      </c>
      <c r="F156" s="285">
        <v>1</v>
      </c>
      <c r="G156" s="286">
        <v>1</v>
      </c>
      <c r="H156" s="286">
        <v>1</v>
      </c>
      <c r="I156" s="286">
        <v>1</v>
      </c>
      <c r="J156" s="286">
        <v>1</v>
      </c>
      <c r="K156" s="286">
        <v>1</v>
      </c>
      <c r="L156" s="286">
        <v>1</v>
      </c>
      <c r="M156" s="286">
        <v>1</v>
      </c>
      <c r="N156" s="286">
        <v>1</v>
      </c>
      <c r="O156" s="286">
        <v>1</v>
      </c>
      <c r="P156" s="286">
        <v>1</v>
      </c>
      <c r="Q156" s="273">
        <v>1</v>
      </c>
      <c r="R156" s="287">
        <f>SUM(F156:Q156)</f>
        <v>12</v>
      </c>
      <c r="S156" s="221"/>
    </row>
    <row r="157" spans="1:19" s="56" customFormat="1" ht="30" customHeight="1">
      <c r="A157" s="366" t="s">
        <v>799</v>
      </c>
      <c r="B157" s="366"/>
      <c r="C157" s="366"/>
      <c r="D157" s="366"/>
      <c r="E157" s="367"/>
      <c r="F157" s="371"/>
      <c r="G157" s="372"/>
      <c r="H157" s="372"/>
      <c r="I157" s="372"/>
      <c r="J157" s="372"/>
      <c r="K157" s="372"/>
      <c r="L157" s="372"/>
      <c r="M157" s="372"/>
      <c r="N157" s="372"/>
      <c r="O157" s="372"/>
      <c r="P157" s="372"/>
      <c r="Q157" s="372"/>
      <c r="R157" s="372"/>
      <c r="S157" s="372"/>
    </row>
    <row r="158" spans="1:19" s="225" customFormat="1" ht="45">
      <c r="A158" s="215" t="s">
        <v>786</v>
      </c>
      <c r="B158" s="215" t="s">
        <v>331</v>
      </c>
      <c r="C158" s="215" t="s">
        <v>787</v>
      </c>
      <c r="D158" s="267" t="s">
        <v>641</v>
      </c>
      <c r="E158" s="273">
        <v>1</v>
      </c>
      <c r="F158" s="285"/>
      <c r="G158" s="286"/>
      <c r="H158" s="286"/>
      <c r="I158" s="286"/>
      <c r="J158" s="286"/>
      <c r="K158" s="286">
        <v>1</v>
      </c>
      <c r="L158" s="286"/>
      <c r="M158" s="286"/>
      <c r="N158" s="286"/>
      <c r="O158" s="286"/>
      <c r="P158" s="286"/>
      <c r="Q158" s="273"/>
      <c r="R158" s="287">
        <f t="shared" si="3"/>
        <v>1</v>
      </c>
      <c r="S158" s="221"/>
    </row>
    <row r="159" spans="1:19" s="225" customFormat="1" ht="45">
      <c r="A159" s="215" t="s">
        <v>788</v>
      </c>
      <c r="B159" s="215" t="s">
        <v>331</v>
      </c>
      <c r="C159" s="215" t="s">
        <v>787</v>
      </c>
      <c r="D159" s="267" t="s">
        <v>186</v>
      </c>
      <c r="E159" s="273">
        <v>1</v>
      </c>
      <c r="F159" s="285"/>
      <c r="G159" s="286"/>
      <c r="H159" s="286"/>
      <c r="I159" s="286"/>
      <c r="J159" s="286"/>
      <c r="K159" s="286"/>
      <c r="L159" s="286"/>
      <c r="M159" s="286">
        <v>1</v>
      </c>
      <c r="N159" s="286"/>
      <c r="O159" s="286"/>
      <c r="P159" s="286"/>
      <c r="Q159" s="273"/>
      <c r="R159" s="287">
        <f t="shared" si="3"/>
        <v>1</v>
      </c>
      <c r="S159" s="221"/>
    </row>
    <row r="160" spans="1:19" s="225" customFormat="1" ht="45">
      <c r="A160" s="215" t="s">
        <v>789</v>
      </c>
      <c r="B160" s="215" t="s">
        <v>331</v>
      </c>
      <c r="C160" s="215" t="s">
        <v>787</v>
      </c>
      <c r="D160" s="267" t="s">
        <v>641</v>
      </c>
      <c r="E160" s="273">
        <v>1</v>
      </c>
      <c r="F160" s="285"/>
      <c r="G160" s="286"/>
      <c r="H160" s="286"/>
      <c r="I160" s="286"/>
      <c r="J160" s="286"/>
      <c r="K160" s="286"/>
      <c r="L160" s="286"/>
      <c r="M160" s="286">
        <v>1</v>
      </c>
      <c r="N160" s="286"/>
      <c r="O160" s="286"/>
      <c r="P160" s="286"/>
      <c r="Q160" s="273"/>
      <c r="R160" s="287">
        <f t="shared" si="3"/>
        <v>1</v>
      </c>
      <c r="S160" s="221"/>
    </row>
    <row r="161" spans="1:19" s="225" customFormat="1" ht="45">
      <c r="A161" s="215" t="s">
        <v>790</v>
      </c>
      <c r="B161" s="215" t="s">
        <v>331</v>
      </c>
      <c r="C161" s="215" t="s">
        <v>787</v>
      </c>
      <c r="D161" s="267" t="s">
        <v>186</v>
      </c>
      <c r="E161" s="273">
        <v>1</v>
      </c>
      <c r="F161" s="285"/>
      <c r="G161" s="286"/>
      <c r="H161" s="286"/>
      <c r="I161" s="286"/>
      <c r="J161" s="286"/>
      <c r="K161" s="286">
        <v>1</v>
      </c>
      <c r="L161" s="286"/>
      <c r="M161" s="286"/>
      <c r="N161" s="286"/>
      <c r="O161" s="286"/>
      <c r="P161" s="286"/>
      <c r="Q161" s="273"/>
      <c r="R161" s="287">
        <f t="shared" si="3"/>
        <v>1</v>
      </c>
      <c r="S161" s="221"/>
    </row>
    <row r="162" spans="1:19" s="225" customFormat="1" ht="45">
      <c r="A162" s="215" t="s">
        <v>793</v>
      </c>
      <c r="B162" s="215" t="s">
        <v>442</v>
      </c>
      <c r="C162" s="215" t="s">
        <v>264</v>
      </c>
      <c r="D162" s="267" t="s">
        <v>794</v>
      </c>
      <c r="E162" s="273">
        <v>140</v>
      </c>
      <c r="F162" s="285">
        <v>140</v>
      </c>
      <c r="G162" s="286">
        <v>140</v>
      </c>
      <c r="H162" s="286">
        <v>140</v>
      </c>
      <c r="I162" s="286">
        <v>140</v>
      </c>
      <c r="J162" s="286">
        <v>140</v>
      </c>
      <c r="K162" s="286">
        <v>140</v>
      </c>
      <c r="L162" s="286">
        <v>140</v>
      </c>
      <c r="M162" s="286">
        <v>140</v>
      </c>
      <c r="N162" s="286">
        <v>140</v>
      </c>
      <c r="O162" s="286">
        <v>140</v>
      </c>
      <c r="P162" s="286">
        <v>140</v>
      </c>
      <c r="Q162" s="273">
        <v>140</v>
      </c>
      <c r="R162" s="287">
        <v>140</v>
      </c>
      <c r="S162" s="221"/>
    </row>
    <row r="163" spans="1:19" s="225" customFormat="1" ht="45.75" thickBot="1">
      <c r="A163" s="195" t="s">
        <v>796</v>
      </c>
      <c r="B163" s="215" t="s">
        <v>331</v>
      </c>
      <c r="C163" s="215" t="s">
        <v>393</v>
      </c>
      <c r="D163" s="267" t="s">
        <v>66</v>
      </c>
      <c r="E163" s="273">
        <v>12</v>
      </c>
      <c r="F163" s="285">
        <v>1</v>
      </c>
      <c r="G163" s="286">
        <v>1</v>
      </c>
      <c r="H163" s="286">
        <v>1</v>
      </c>
      <c r="I163" s="286">
        <v>1</v>
      </c>
      <c r="J163" s="286">
        <v>1</v>
      </c>
      <c r="K163" s="286">
        <v>1</v>
      </c>
      <c r="L163" s="286">
        <v>1</v>
      </c>
      <c r="M163" s="286">
        <v>1</v>
      </c>
      <c r="N163" s="286">
        <v>1</v>
      </c>
      <c r="O163" s="286">
        <v>1</v>
      </c>
      <c r="P163" s="286">
        <v>1</v>
      </c>
      <c r="Q163" s="273">
        <v>1</v>
      </c>
      <c r="R163" s="287">
        <f>SUM(F163:Q163)</f>
        <v>12</v>
      </c>
      <c r="S163" s="221"/>
    </row>
    <row r="164" spans="1:19" s="56" customFormat="1" ht="30" customHeight="1">
      <c r="A164" s="366" t="s">
        <v>800</v>
      </c>
      <c r="B164" s="366"/>
      <c r="C164" s="366"/>
      <c r="D164" s="366"/>
      <c r="E164" s="367"/>
      <c r="F164" s="371"/>
      <c r="G164" s="372"/>
      <c r="H164" s="372"/>
      <c r="I164" s="372"/>
      <c r="J164" s="372"/>
      <c r="K164" s="372"/>
      <c r="L164" s="372"/>
      <c r="M164" s="372"/>
      <c r="N164" s="372"/>
      <c r="O164" s="372"/>
      <c r="P164" s="372"/>
      <c r="Q164" s="372"/>
      <c r="R164" s="372"/>
      <c r="S164" s="372"/>
    </row>
    <row r="165" spans="1:19" s="225" customFormat="1" ht="45">
      <c r="A165" s="215" t="s">
        <v>786</v>
      </c>
      <c r="B165" s="215" t="s">
        <v>331</v>
      </c>
      <c r="C165" s="215" t="s">
        <v>787</v>
      </c>
      <c r="D165" s="267" t="s">
        <v>641</v>
      </c>
      <c r="E165" s="273">
        <v>1</v>
      </c>
      <c r="F165" s="285"/>
      <c r="G165" s="286"/>
      <c r="H165" s="286"/>
      <c r="I165" s="286"/>
      <c r="J165" s="286"/>
      <c r="K165" s="286">
        <v>1</v>
      </c>
      <c r="L165" s="286"/>
      <c r="M165" s="286"/>
      <c r="N165" s="286"/>
      <c r="O165" s="286"/>
      <c r="P165" s="286"/>
      <c r="Q165" s="273"/>
      <c r="R165" s="287">
        <f aca="true" t="shared" si="4" ref="R165:R174">SUM(F165:Q165)</f>
        <v>1</v>
      </c>
      <c r="S165" s="221"/>
    </row>
    <row r="166" spans="1:19" s="225" customFormat="1" ht="45">
      <c r="A166" s="215" t="s">
        <v>788</v>
      </c>
      <c r="B166" s="215" t="s">
        <v>331</v>
      </c>
      <c r="C166" s="215" t="s">
        <v>787</v>
      </c>
      <c r="D166" s="267" t="s">
        <v>186</v>
      </c>
      <c r="E166" s="273">
        <v>1</v>
      </c>
      <c r="F166" s="285"/>
      <c r="G166" s="286"/>
      <c r="H166" s="286"/>
      <c r="I166" s="286"/>
      <c r="J166" s="286"/>
      <c r="K166" s="286"/>
      <c r="L166" s="286"/>
      <c r="M166" s="286">
        <v>1</v>
      </c>
      <c r="N166" s="286"/>
      <c r="O166" s="286"/>
      <c r="P166" s="286"/>
      <c r="Q166" s="273"/>
      <c r="R166" s="287">
        <f t="shared" si="4"/>
        <v>1</v>
      </c>
      <c r="S166" s="221"/>
    </row>
    <row r="167" spans="1:19" s="225" customFormat="1" ht="45">
      <c r="A167" s="215" t="s">
        <v>789</v>
      </c>
      <c r="B167" s="215" t="s">
        <v>331</v>
      </c>
      <c r="C167" s="215" t="s">
        <v>787</v>
      </c>
      <c r="D167" s="267" t="s">
        <v>641</v>
      </c>
      <c r="E167" s="273">
        <v>1</v>
      </c>
      <c r="F167" s="285"/>
      <c r="G167" s="286"/>
      <c r="H167" s="286"/>
      <c r="I167" s="286"/>
      <c r="J167" s="286"/>
      <c r="K167" s="286"/>
      <c r="L167" s="286"/>
      <c r="M167" s="286">
        <v>1</v>
      </c>
      <c r="N167" s="286"/>
      <c r="O167" s="286"/>
      <c r="P167" s="286"/>
      <c r="Q167" s="273"/>
      <c r="R167" s="287">
        <f t="shared" si="4"/>
        <v>1</v>
      </c>
      <c r="S167" s="221"/>
    </row>
    <row r="168" spans="1:19" s="225" customFormat="1" ht="45">
      <c r="A168" s="215" t="s">
        <v>790</v>
      </c>
      <c r="B168" s="215" t="s">
        <v>331</v>
      </c>
      <c r="C168" s="215" t="s">
        <v>787</v>
      </c>
      <c r="D168" s="267" t="s">
        <v>186</v>
      </c>
      <c r="E168" s="273">
        <v>1</v>
      </c>
      <c r="F168" s="285"/>
      <c r="G168" s="286"/>
      <c r="H168" s="286"/>
      <c r="I168" s="286"/>
      <c r="J168" s="286"/>
      <c r="K168" s="286">
        <v>1</v>
      </c>
      <c r="L168" s="286"/>
      <c r="M168" s="286"/>
      <c r="N168" s="286"/>
      <c r="O168" s="286"/>
      <c r="P168" s="286"/>
      <c r="Q168" s="273"/>
      <c r="R168" s="287">
        <f t="shared" si="4"/>
        <v>1</v>
      </c>
      <c r="S168" s="221"/>
    </row>
    <row r="169" spans="1:19" s="225" customFormat="1" ht="45.75" thickBot="1">
      <c r="A169" s="195" t="s">
        <v>796</v>
      </c>
      <c r="B169" s="215" t="s">
        <v>331</v>
      </c>
      <c r="C169" s="215" t="s">
        <v>393</v>
      </c>
      <c r="D169" s="267" t="s">
        <v>66</v>
      </c>
      <c r="E169" s="273">
        <v>12</v>
      </c>
      <c r="F169" s="285">
        <v>1</v>
      </c>
      <c r="G169" s="286">
        <v>1</v>
      </c>
      <c r="H169" s="286">
        <v>1</v>
      </c>
      <c r="I169" s="286">
        <v>1</v>
      </c>
      <c r="J169" s="286">
        <v>1</v>
      </c>
      <c r="K169" s="286">
        <v>1</v>
      </c>
      <c r="L169" s="286">
        <v>1</v>
      </c>
      <c r="M169" s="286">
        <v>1</v>
      </c>
      <c r="N169" s="286">
        <v>1</v>
      </c>
      <c r="O169" s="286">
        <v>1</v>
      </c>
      <c r="P169" s="286">
        <v>1</v>
      </c>
      <c r="Q169" s="273">
        <v>1</v>
      </c>
      <c r="R169" s="287">
        <f>SUM(F169:Q169)</f>
        <v>12</v>
      </c>
      <c r="S169" s="221"/>
    </row>
    <row r="170" spans="1:19" s="56" customFormat="1" ht="30" customHeight="1">
      <c r="A170" s="366" t="s">
        <v>801</v>
      </c>
      <c r="B170" s="366"/>
      <c r="C170" s="366"/>
      <c r="D170" s="366"/>
      <c r="E170" s="367"/>
      <c r="F170" s="371"/>
      <c r="G170" s="372"/>
      <c r="H170" s="372"/>
      <c r="I170" s="372"/>
      <c r="J170" s="372"/>
      <c r="K170" s="372"/>
      <c r="L170" s="372"/>
      <c r="M170" s="372"/>
      <c r="N170" s="372"/>
      <c r="O170" s="372"/>
      <c r="P170" s="372"/>
      <c r="Q170" s="372"/>
      <c r="R170" s="372"/>
      <c r="S170" s="372"/>
    </row>
    <row r="171" spans="1:19" s="225" customFormat="1" ht="45">
      <c r="A171" s="215" t="s">
        <v>786</v>
      </c>
      <c r="B171" s="215" t="s">
        <v>331</v>
      </c>
      <c r="C171" s="215" t="s">
        <v>787</v>
      </c>
      <c r="D171" s="267" t="s">
        <v>641</v>
      </c>
      <c r="E171" s="273">
        <v>1</v>
      </c>
      <c r="F171" s="285"/>
      <c r="G171" s="286"/>
      <c r="H171" s="286"/>
      <c r="I171" s="286"/>
      <c r="J171" s="286"/>
      <c r="K171" s="286"/>
      <c r="L171" s="286"/>
      <c r="M171" s="286"/>
      <c r="N171" s="286"/>
      <c r="O171" s="286"/>
      <c r="P171" s="286"/>
      <c r="Q171" s="273">
        <v>1</v>
      </c>
      <c r="R171" s="287">
        <f t="shared" si="4"/>
        <v>1</v>
      </c>
      <c r="S171" s="221"/>
    </row>
    <row r="172" spans="1:19" s="225" customFormat="1" ht="45.75" thickBot="1">
      <c r="A172" s="195" t="s">
        <v>796</v>
      </c>
      <c r="B172" s="215" t="s">
        <v>331</v>
      </c>
      <c r="C172" s="215" t="s">
        <v>393</v>
      </c>
      <c r="D172" s="267" t="s">
        <v>66</v>
      </c>
      <c r="E172" s="273">
        <v>12</v>
      </c>
      <c r="F172" s="285">
        <v>1</v>
      </c>
      <c r="G172" s="286">
        <v>1</v>
      </c>
      <c r="H172" s="286">
        <v>1</v>
      </c>
      <c r="I172" s="286">
        <v>1</v>
      </c>
      <c r="J172" s="286">
        <v>1</v>
      </c>
      <c r="K172" s="286">
        <v>1</v>
      </c>
      <c r="L172" s="286">
        <v>1</v>
      </c>
      <c r="M172" s="286">
        <v>1</v>
      </c>
      <c r="N172" s="286">
        <v>1</v>
      </c>
      <c r="O172" s="286">
        <v>1</v>
      </c>
      <c r="P172" s="286">
        <v>1</v>
      </c>
      <c r="Q172" s="273">
        <v>1</v>
      </c>
      <c r="R172" s="287">
        <f>SUM(F172:Q172)</f>
        <v>12</v>
      </c>
      <c r="S172" s="221"/>
    </row>
    <row r="173" spans="1:19" s="56" customFormat="1" ht="30" customHeight="1">
      <c r="A173" s="366" t="s">
        <v>802</v>
      </c>
      <c r="B173" s="366"/>
      <c r="C173" s="366"/>
      <c r="D173" s="366"/>
      <c r="E173" s="367"/>
      <c r="F173" s="371"/>
      <c r="G173" s="372"/>
      <c r="H173" s="372"/>
      <c r="I173" s="372"/>
      <c r="J173" s="372"/>
      <c r="K173" s="372"/>
      <c r="L173" s="372"/>
      <c r="M173" s="372"/>
      <c r="N173" s="372"/>
      <c r="O173" s="372"/>
      <c r="P173" s="372"/>
      <c r="Q173" s="372"/>
      <c r="R173" s="372"/>
      <c r="S173" s="372"/>
    </row>
    <row r="174" spans="1:19" s="225" customFormat="1" ht="45">
      <c r="A174" s="215" t="s">
        <v>786</v>
      </c>
      <c r="B174" s="215" t="s">
        <v>331</v>
      </c>
      <c r="C174" s="215" t="s">
        <v>787</v>
      </c>
      <c r="D174" s="267" t="s">
        <v>641</v>
      </c>
      <c r="E174" s="273">
        <v>1</v>
      </c>
      <c r="F174" s="285"/>
      <c r="G174" s="286"/>
      <c r="H174" s="286"/>
      <c r="I174" s="286"/>
      <c r="J174" s="286"/>
      <c r="K174" s="286"/>
      <c r="L174" s="286"/>
      <c r="M174" s="286"/>
      <c r="N174" s="286"/>
      <c r="O174" s="286"/>
      <c r="P174" s="286"/>
      <c r="Q174" s="273">
        <v>1</v>
      </c>
      <c r="R174" s="287">
        <f t="shared" si="4"/>
        <v>1</v>
      </c>
      <c r="S174" s="221"/>
    </row>
    <row r="175" spans="1:19" s="225" customFormat="1" ht="45">
      <c r="A175" s="195" t="s">
        <v>796</v>
      </c>
      <c r="B175" s="215" t="s">
        <v>331</v>
      </c>
      <c r="C175" s="215" t="s">
        <v>393</v>
      </c>
      <c r="D175" s="267" t="s">
        <v>66</v>
      </c>
      <c r="E175" s="273">
        <v>12</v>
      </c>
      <c r="F175" s="285">
        <v>1</v>
      </c>
      <c r="G175" s="286">
        <v>1</v>
      </c>
      <c r="H175" s="286">
        <v>1</v>
      </c>
      <c r="I175" s="286">
        <v>1</v>
      </c>
      <c r="J175" s="286">
        <v>1</v>
      </c>
      <c r="K175" s="286">
        <v>1</v>
      </c>
      <c r="L175" s="286">
        <v>1</v>
      </c>
      <c r="M175" s="286">
        <v>1</v>
      </c>
      <c r="N175" s="286">
        <v>1</v>
      </c>
      <c r="O175" s="286">
        <v>1</v>
      </c>
      <c r="P175" s="286">
        <v>1</v>
      </c>
      <c r="Q175" s="273">
        <v>1</v>
      </c>
      <c r="R175" s="287">
        <f>SUM(F175:Q175)</f>
        <v>12</v>
      </c>
      <c r="S175" s="221"/>
    </row>
    <row r="176" spans="1:19" s="225" customFormat="1" ht="11.25">
      <c r="A176" s="297"/>
      <c r="B176" s="297"/>
      <c r="C176" s="297"/>
      <c r="D176" s="298"/>
      <c r="E176" s="299"/>
      <c r="F176" s="299"/>
      <c r="G176" s="299"/>
      <c r="H176" s="299"/>
      <c r="I176" s="299"/>
      <c r="J176" s="299"/>
      <c r="K176" s="299"/>
      <c r="L176" s="299"/>
      <c r="M176" s="299"/>
      <c r="N176" s="299"/>
      <c r="O176" s="299"/>
      <c r="P176" s="299"/>
      <c r="Q176" s="299"/>
      <c r="R176" s="300"/>
      <c r="S176" s="301"/>
    </row>
    <row r="177" spans="1:19" s="225" customFormat="1" ht="11.25">
      <c r="A177" s="297"/>
      <c r="B177" s="297"/>
      <c r="C177" s="297"/>
      <c r="D177" s="298"/>
      <c r="E177" s="299"/>
      <c r="F177" s="299"/>
      <c r="G177" s="299"/>
      <c r="H177" s="299"/>
      <c r="I177" s="299"/>
      <c r="J177" s="299"/>
      <c r="K177" s="299"/>
      <c r="L177" s="299"/>
      <c r="M177" s="299"/>
      <c r="N177" s="299"/>
      <c r="O177" s="299"/>
      <c r="P177" s="299"/>
      <c r="Q177" s="299"/>
      <c r="R177" s="300"/>
      <c r="S177" s="301"/>
    </row>
    <row r="178" spans="1:19" s="24" customFormat="1" ht="16.5" customHeight="1">
      <c r="A178" s="425" t="s">
        <v>245</v>
      </c>
      <c r="B178" s="425"/>
      <c r="C178" s="425"/>
      <c r="D178" s="425"/>
      <c r="E178" s="425"/>
      <c r="F178" s="425"/>
      <c r="G178" s="425"/>
      <c r="H178" s="425"/>
      <c r="I178" s="425"/>
      <c r="J178" s="425"/>
      <c r="K178" s="425"/>
      <c r="L178" s="425"/>
      <c r="M178" s="425"/>
      <c r="N178" s="425"/>
      <c r="O178" s="425"/>
      <c r="P178" s="425"/>
      <c r="Q178" s="425"/>
      <c r="R178" s="425"/>
      <c r="S178" s="425"/>
    </row>
    <row r="179" spans="1:19" s="225" customFormat="1" ht="15.75" customHeight="1">
      <c r="A179" s="430" t="s">
        <v>803</v>
      </c>
      <c r="B179" s="430"/>
      <c r="C179" s="430"/>
      <c r="D179" s="430"/>
      <c r="E179" s="431"/>
      <c r="F179" s="428"/>
      <c r="G179" s="429"/>
      <c r="H179" s="429"/>
      <c r="I179" s="429"/>
      <c r="J179" s="429"/>
      <c r="K179" s="429"/>
      <c r="L179" s="429"/>
      <c r="M179" s="429"/>
      <c r="N179" s="429"/>
      <c r="O179" s="429"/>
      <c r="P179" s="429"/>
      <c r="Q179" s="429"/>
      <c r="R179" s="429"/>
      <c r="S179" s="429"/>
    </row>
    <row r="180" spans="1:19" s="225" customFormat="1" ht="45">
      <c r="A180" s="215" t="s">
        <v>441</v>
      </c>
      <c r="B180" s="215" t="s">
        <v>442</v>
      </c>
      <c r="C180" s="215" t="s">
        <v>264</v>
      </c>
      <c r="D180" s="74" t="s">
        <v>655</v>
      </c>
      <c r="E180" s="380">
        <v>4.2</v>
      </c>
      <c r="F180" s="153"/>
      <c r="G180" s="154"/>
      <c r="H180" s="154"/>
      <c r="I180" s="154"/>
      <c r="J180" s="154"/>
      <c r="K180" s="154"/>
      <c r="L180" s="154"/>
      <c r="M180" s="154"/>
      <c r="N180" s="154">
        <v>0.245</v>
      </c>
      <c r="O180" s="154">
        <v>0.2</v>
      </c>
      <c r="P180" s="154">
        <v>1.855</v>
      </c>
      <c r="Q180" s="152">
        <v>1.9</v>
      </c>
      <c r="R180" s="155">
        <f>SUM(F180:Q180)</f>
        <v>4.199999999999999</v>
      </c>
      <c r="S180" s="112"/>
    </row>
    <row r="181" spans="1:19" s="225" customFormat="1" ht="45">
      <c r="A181" s="215" t="s">
        <v>443</v>
      </c>
      <c r="B181" s="215" t="s">
        <v>442</v>
      </c>
      <c r="C181" s="215" t="s">
        <v>264</v>
      </c>
      <c r="D181" s="74" t="s">
        <v>126</v>
      </c>
      <c r="E181" s="273">
        <v>1</v>
      </c>
      <c r="F181" s="153"/>
      <c r="G181" s="154"/>
      <c r="H181" s="154"/>
      <c r="I181" s="154">
        <v>0.05</v>
      </c>
      <c r="J181" s="154">
        <v>0.1</v>
      </c>
      <c r="K181" s="154">
        <v>0.1</v>
      </c>
      <c r="L181" s="154">
        <v>0.1</v>
      </c>
      <c r="M181" s="154">
        <v>0.1</v>
      </c>
      <c r="N181" s="154">
        <v>0.1</v>
      </c>
      <c r="O181" s="154">
        <v>0.1</v>
      </c>
      <c r="P181" s="154">
        <v>0.15</v>
      </c>
      <c r="Q181" s="152">
        <v>0.2</v>
      </c>
      <c r="R181" s="155">
        <f>SUM(F181:Q181)</f>
        <v>1</v>
      </c>
      <c r="S181" s="112"/>
    </row>
    <row r="182" spans="1:19" s="225" customFormat="1" ht="45">
      <c r="A182" s="215" t="s">
        <v>444</v>
      </c>
      <c r="B182" s="215" t="s">
        <v>442</v>
      </c>
      <c r="C182" s="215" t="s">
        <v>264</v>
      </c>
      <c r="D182" s="74" t="s">
        <v>126</v>
      </c>
      <c r="E182" s="273">
        <v>1</v>
      </c>
      <c r="F182" s="153"/>
      <c r="G182" s="275">
        <v>1</v>
      </c>
      <c r="H182" s="154"/>
      <c r="I182" s="154"/>
      <c r="J182" s="154"/>
      <c r="K182" s="154"/>
      <c r="L182" s="154"/>
      <c r="M182" s="154"/>
      <c r="N182" s="154"/>
      <c r="O182" s="154"/>
      <c r="P182" s="154"/>
      <c r="Q182" s="152"/>
      <c r="R182" s="277">
        <f>SUM(F182:Q182)</f>
        <v>1</v>
      </c>
      <c r="S182" s="112"/>
    </row>
    <row r="183" spans="1:19" s="225" customFormat="1" ht="45">
      <c r="A183" s="215" t="s">
        <v>445</v>
      </c>
      <c r="B183" s="215" t="s">
        <v>442</v>
      </c>
      <c r="C183" s="215" t="s">
        <v>264</v>
      </c>
      <c r="D183" s="74" t="s">
        <v>126</v>
      </c>
      <c r="E183" s="273">
        <v>1</v>
      </c>
      <c r="F183" s="274">
        <v>1</v>
      </c>
      <c r="G183" s="154"/>
      <c r="H183" s="154"/>
      <c r="I183" s="154"/>
      <c r="J183" s="154"/>
      <c r="K183" s="154"/>
      <c r="L183" s="154"/>
      <c r="M183" s="154"/>
      <c r="N183" s="154"/>
      <c r="O183" s="154"/>
      <c r="P183" s="154"/>
      <c r="Q183" s="152"/>
      <c r="R183" s="277">
        <f>SUM(F183:Q183)</f>
        <v>1</v>
      </c>
      <c r="S183" s="112"/>
    </row>
    <row r="184" spans="1:19" s="225" customFormat="1" ht="45">
      <c r="A184" s="215" t="s">
        <v>446</v>
      </c>
      <c r="B184" s="215" t="s">
        <v>442</v>
      </c>
      <c r="C184" s="215" t="s">
        <v>264</v>
      </c>
      <c r="D184" s="74" t="s">
        <v>126</v>
      </c>
      <c r="E184" s="273">
        <v>2</v>
      </c>
      <c r="F184" s="153"/>
      <c r="G184" s="154"/>
      <c r="H184" s="154"/>
      <c r="I184" s="154"/>
      <c r="J184" s="154"/>
      <c r="K184" s="154"/>
      <c r="L184" s="275">
        <v>2</v>
      </c>
      <c r="M184" s="154"/>
      <c r="N184" s="154"/>
      <c r="O184" s="154"/>
      <c r="P184" s="154"/>
      <c r="Q184" s="152"/>
      <c r="R184" s="277">
        <f>SUM(F184:Q184)</f>
        <v>2</v>
      </c>
      <c r="S184" s="112"/>
    </row>
    <row r="185" spans="1:19" s="225" customFormat="1" ht="45">
      <c r="A185" s="84" t="s">
        <v>744</v>
      </c>
      <c r="B185" s="84" t="s">
        <v>331</v>
      </c>
      <c r="C185" s="84" t="s">
        <v>264</v>
      </c>
      <c r="D185" s="85" t="s">
        <v>99</v>
      </c>
      <c r="E185" s="217">
        <v>388.82</v>
      </c>
      <c r="F185" s="153">
        <v>388.82</v>
      </c>
      <c r="G185" s="154">
        <v>388.82</v>
      </c>
      <c r="H185" s="154">
        <v>388.82</v>
      </c>
      <c r="I185" s="154">
        <v>388.82</v>
      </c>
      <c r="J185" s="154">
        <v>388.82</v>
      </c>
      <c r="K185" s="154">
        <v>388.82</v>
      </c>
      <c r="L185" s="275">
        <v>388.82</v>
      </c>
      <c r="M185" s="154">
        <v>388.82</v>
      </c>
      <c r="N185" s="154">
        <v>388.82</v>
      </c>
      <c r="O185" s="154">
        <v>388.82</v>
      </c>
      <c r="P185" s="154">
        <v>388.82</v>
      </c>
      <c r="Q185" s="152">
        <v>388.82</v>
      </c>
      <c r="R185" s="155">
        <v>388.82</v>
      </c>
      <c r="S185" s="112"/>
    </row>
    <row r="186" spans="1:19" s="225" customFormat="1" ht="45">
      <c r="A186" s="215" t="s">
        <v>812</v>
      </c>
      <c r="B186" s="215" t="s">
        <v>331</v>
      </c>
      <c r="C186" s="215" t="s">
        <v>393</v>
      </c>
      <c r="D186" s="74" t="s">
        <v>66</v>
      </c>
      <c r="E186" s="273">
        <v>36</v>
      </c>
      <c r="F186" s="274">
        <v>3</v>
      </c>
      <c r="G186" s="275">
        <v>3</v>
      </c>
      <c r="H186" s="275">
        <v>3</v>
      </c>
      <c r="I186" s="275">
        <v>3</v>
      </c>
      <c r="J186" s="275">
        <v>3</v>
      </c>
      <c r="K186" s="275">
        <v>3</v>
      </c>
      <c r="L186" s="275">
        <v>3</v>
      </c>
      <c r="M186" s="275">
        <v>3</v>
      </c>
      <c r="N186" s="275">
        <v>3</v>
      </c>
      <c r="O186" s="275">
        <v>3</v>
      </c>
      <c r="P186" s="275">
        <v>3</v>
      </c>
      <c r="Q186" s="276">
        <v>3</v>
      </c>
      <c r="R186" s="277">
        <f>SUM(F186:Q186)</f>
        <v>36</v>
      </c>
      <c r="S186" s="112"/>
    </row>
    <row r="187" spans="1:19" s="56" customFormat="1" ht="15.75" customHeight="1">
      <c r="A187" s="430" t="s">
        <v>804</v>
      </c>
      <c r="B187" s="430"/>
      <c r="C187" s="430"/>
      <c r="D187" s="430"/>
      <c r="E187" s="431"/>
      <c r="F187" s="428"/>
      <c r="G187" s="429"/>
      <c r="H187" s="429"/>
      <c r="I187" s="429"/>
      <c r="J187" s="429"/>
      <c r="K187" s="429"/>
      <c r="L187" s="429"/>
      <c r="M187" s="429"/>
      <c r="N187" s="429"/>
      <c r="O187" s="429"/>
      <c r="P187" s="429"/>
      <c r="Q187" s="429"/>
      <c r="R187" s="429"/>
      <c r="S187" s="429"/>
    </row>
    <row r="188" spans="1:19" s="56" customFormat="1" ht="45">
      <c r="A188" s="73" t="s">
        <v>435</v>
      </c>
      <c r="B188" s="73" t="s">
        <v>331</v>
      </c>
      <c r="C188" s="73" t="s">
        <v>391</v>
      </c>
      <c r="D188" s="74" t="s">
        <v>655</v>
      </c>
      <c r="E188" s="380">
        <v>0.98</v>
      </c>
      <c r="F188" s="274"/>
      <c r="G188" s="275"/>
      <c r="H188" s="275"/>
      <c r="I188" s="275"/>
      <c r="J188" s="275"/>
      <c r="K188" s="154">
        <v>0.3</v>
      </c>
      <c r="L188" s="154">
        <v>0.58</v>
      </c>
      <c r="M188" s="154">
        <v>0.09999999999999998</v>
      </c>
      <c r="N188" s="275"/>
      <c r="O188" s="275"/>
      <c r="P188" s="275"/>
      <c r="Q188" s="276"/>
      <c r="R188" s="155">
        <f aca="true" t="shared" si="5" ref="R188:R193">SUM(F188:Q188)</f>
        <v>0.9799999999999999</v>
      </c>
      <c r="S188" s="112"/>
    </row>
    <row r="189" spans="1:19" s="56" customFormat="1" ht="45">
      <c r="A189" s="73" t="s">
        <v>436</v>
      </c>
      <c r="B189" s="73" t="s">
        <v>331</v>
      </c>
      <c r="C189" s="73" t="s">
        <v>391</v>
      </c>
      <c r="D189" s="74" t="s">
        <v>655</v>
      </c>
      <c r="E189" s="380">
        <v>0.1</v>
      </c>
      <c r="F189" s="153"/>
      <c r="G189" s="154"/>
      <c r="H189" s="154"/>
      <c r="I189" s="154"/>
      <c r="J189" s="154"/>
      <c r="K189" s="154"/>
      <c r="L189" s="154">
        <v>0.1</v>
      </c>
      <c r="M189" s="154"/>
      <c r="N189" s="154"/>
      <c r="O189" s="154"/>
      <c r="P189" s="154"/>
      <c r="Q189" s="152"/>
      <c r="R189" s="155">
        <f t="shared" si="5"/>
        <v>0.1</v>
      </c>
      <c r="S189" s="112"/>
    </row>
    <row r="190" spans="1:19" s="56" customFormat="1" ht="45">
      <c r="A190" s="73" t="s">
        <v>437</v>
      </c>
      <c r="B190" s="73" t="s">
        <v>331</v>
      </c>
      <c r="C190" s="215" t="s">
        <v>391</v>
      </c>
      <c r="D190" s="74" t="s">
        <v>655</v>
      </c>
      <c r="E190" s="380">
        <v>0.88</v>
      </c>
      <c r="F190" s="153">
        <v>0.1</v>
      </c>
      <c r="G190" s="154">
        <v>0.1</v>
      </c>
      <c r="H190" s="154">
        <v>0.1</v>
      </c>
      <c r="I190" s="154">
        <v>0.1</v>
      </c>
      <c r="J190" s="154">
        <v>0.1</v>
      </c>
      <c r="K190" s="154">
        <v>0.1</v>
      </c>
      <c r="L190" s="154">
        <v>0.1</v>
      </c>
      <c r="M190" s="154">
        <v>0.1</v>
      </c>
      <c r="N190" s="154">
        <v>0.08000000000000013</v>
      </c>
      <c r="O190" s="154"/>
      <c r="P190" s="154"/>
      <c r="Q190" s="152"/>
      <c r="R190" s="155">
        <f t="shared" si="5"/>
        <v>0.8800000000000001</v>
      </c>
      <c r="S190" s="112"/>
    </row>
    <row r="191" spans="1:19" s="56" customFormat="1" ht="45">
      <c r="A191" s="73" t="s">
        <v>438</v>
      </c>
      <c r="B191" s="73" t="s">
        <v>331</v>
      </c>
      <c r="C191" s="215" t="s">
        <v>391</v>
      </c>
      <c r="D191" s="74" t="s">
        <v>655</v>
      </c>
      <c r="E191" s="380">
        <v>0.57</v>
      </c>
      <c r="F191" s="153">
        <v>0.1</v>
      </c>
      <c r="G191" s="154">
        <v>0.2</v>
      </c>
      <c r="H191" s="154">
        <v>0.26999999999999996</v>
      </c>
      <c r="I191" s="154"/>
      <c r="J191" s="154"/>
      <c r="K191" s="154"/>
      <c r="L191" s="154"/>
      <c r="M191" s="154"/>
      <c r="N191" s="154"/>
      <c r="O191" s="154"/>
      <c r="P191" s="154"/>
      <c r="Q191" s="152"/>
      <c r="R191" s="155">
        <f t="shared" si="5"/>
        <v>0.5700000000000001</v>
      </c>
      <c r="S191" s="112"/>
    </row>
    <row r="192" spans="1:19" s="56" customFormat="1" ht="45">
      <c r="A192" s="73" t="s">
        <v>439</v>
      </c>
      <c r="B192" s="73" t="s">
        <v>331</v>
      </c>
      <c r="C192" s="215" t="s">
        <v>391</v>
      </c>
      <c r="D192" s="74" t="s">
        <v>655</v>
      </c>
      <c r="E192" s="380">
        <v>0.525</v>
      </c>
      <c r="F192" s="153">
        <v>0.05</v>
      </c>
      <c r="G192" s="154">
        <v>0.1</v>
      </c>
      <c r="H192" s="154">
        <v>0.1</v>
      </c>
      <c r="I192" s="154">
        <v>0.1</v>
      </c>
      <c r="J192" s="154">
        <v>0.1</v>
      </c>
      <c r="K192" s="154">
        <v>0.07500000000000001</v>
      </c>
      <c r="L192" s="154"/>
      <c r="M192" s="154"/>
      <c r="N192" s="154"/>
      <c r="O192" s="154"/>
      <c r="P192" s="154"/>
      <c r="Q192" s="152"/>
      <c r="R192" s="155">
        <f t="shared" si="5"/>
        <v>0.5249999999999999</v>
      </c>
      <c r="S192" s="112"/>
    </row>
    <row r="193" spans="1:19" s="56" customFormat="1" ht="45">
      <c r="A193" s="73" t="s">
        <v>440</v>
      </c>
      <c r="B193" s="73" t="s">
        <v>331</v>
      </c>
      <c r="C193" s="215" t="s">
        <v>391</v>
      </c>
      <c r="D193" s="74" t="s">
        <v>655</v>
      </c>
      <c r="E193" s="380">
        <v>0.16</v>
      </c>
      <c r="F193" s="153"/>
      <c r="G193" s="154"/>
      <c r="H193" s="154"/>
      <c r="I193" s="154">
        <f>SUM(I192)</f>
        <v>0.1</v>
      </c>
      <c r="J193" s="154"/>
      <c r="K193" s="154"/>
      <c r="L193" s="154">
        <v>0.16</v>
      </c>
      <c r="M193" s="154"/>
      <c r="N193" s="154"/>
      <c r="O193" s="154"/>
      <c r="P193" s="154"/>
      <c r="Q193" s="152"/>
      <c r="R193" s="155">
        <f t="shared" si="5"/>
        <v>0.26</v>
      </c>
      <c r="S193" s="112"/>
    </row>
    <row r="194" spans="1:19" s="56" customFormat="1" ht="45">
      <c r="A194" s="84" t="s">
        <v>744</v>
      </c>
      <c r="B194" s="84" t="s">
        <v>331</v>
      </c>
      <c r="C194" s="84" t="s">
        <v>264</v>
      </c>
      <c r="D194" s="85" t="s">
        <v>99</v>
      </c>
      <c r="E194" s="273">
        <v>322</v>
      </c>
      <c r="F194" s="274">
        <v>322</v>
      </c>
      <c r="G194" s="275">
        <v>322</v>
      </c>
      <c r="H194" s="275">
        <v>322</v>
      </c>
      <c r="I194" s="275">
        <v>322</v>
      </c>
      <c r="J194" s="275">
        <v>322</v>
      </c>
      <c r="K194" s="275">
        <v>322</v>
      </c>
      <c r="L194" s="275">
        <v>322</v>
      </c>
      <c r="M194" s="275">
        <v>322</v>
      </c>
      <c r="N194" s="275">
        <v>322</v>
      </c>
      <c r="O194" s="275">
        <v>322</v>
      </c>
      <c r="P194" s="275">
        <v>322</v>
      </c>
      <c r="Q194" s="276">
        <v>322</v>
      </c>
      <c r="R194" s="277">
        <v>322</v>
      </c>
      <c r="S194" s="112"/>
    </row>
    <row r="195" spans="1:19" s="56" customFormat="1" ht="45.75" thickBot="1">
      <c r="A195" s="73" t="s">
        <v>812</v>
      </c>
      <c r="B195" s="73" t="s">
        <v>331</v>
      </c>
      <c r="C195" s="215" t="s">
        <v>393</v>
      </c>
      <c r="D195" s="74" t="s">
        <v>66</v>
      </c>
      <c r="E195" s="273">
        <v>24</v>
      </c>
      <c r="F195" s="274">
        <v>2</v>
      </c>
      <c r="G195" s="275">
        <v>2</v>
      </c>
      <c r="H195" s="275">
        <v>2</v>
      </c>
      <c r="I195" s="275">
        <v>2</v>
      </c>
      <c r="J195" s="275">
        <v>2</v>
      </c>
      <c r="K195" s="275">
        <v>2</v>
      </c>
      <c r="L195" s="275">
        <v>2</v>
      </c>
      <c r="M195" s="275">
        <v>2</v>
      </c>
      <c r="N195" s="275">
        <v>2</v>
      </c>
      <c r="O195" s="275">
        <v>2</v>
      </c>
      <c r="P195" s="275">
        <v>2</v>
      </c>
      <c r="Q195" s="276">
        <v>2</v>
      </c>
      <c r="R195" s="277">
        <f>SUM(F195:Q195)</f>
        <v>24</v>
      </c>
      <c r="S195" s="112"/>
    </row>
    <row r="196" spans="1:19" s="56" customFormat="1" ht="15.75" customHeight="1">
      <c r="A196" s="423" t="s">
        <v>805</v>
      </c>
      <c r="B196" s="423"/>
      <c r="C196" s="423"/>
      <c r="D196" s="423"/>
      <c r="E196" s="424"/>
      <c r="F196" s="428"/>
      <c r="G196" s="429"/>
      <c r="H196" s="429"/>
      <c r="I196" s="429"/>
      <c r="J196" s="429"/>
      <c r="K196" s="429"/>
      <c r="L196" s="429"/>
      <c r="M196" s="429"/>
      <c r="N196" s="429"/>
      <c r="O196" s="429"/>
      <c r="P196" s="429"/>
      <c r="Q196" s="429"/>
      <c r="R196" s="429"/>
      <c r="S196" s="429"/>
    </row>
    <row r="197" spans="1:19" s="56" customFormat="1" ht="22.5" customHeight="1">
      <c r="A197" s="420" t="s">
        <v>410</v>
      </c>
      <c r="B197" s="421"/>
      <c r="C197" s="421"/>
      <c r="D197" s="421"/>
      <c r="E197" s="435"/>
      <c r="F197" s="245"/>
      <c r="G197" s="246"/>
      <c r="H197" s="246"/>
      <c r="I197" s="246"/>
      <c r="J197" s="246"/>
      <c r="K197" s="246"/>
      <c r="L197" s="246"/>
      <c r="M197" s="246"/>
      <c r="N197" s="246"/>
      <c r="O197" s="246"/>
      <c r="P197" s="246"/>
      <c r="Q197" s="244"/>
      <c r="R197" s="247"/>
      <c r="S197" s="76"/>
    </row>
    <row r="198" spans="1:19" s="56" customFormat="1" ht="45">
      <c r="A198" s="73" t="s">
        <v>187</v>
      </c>
      <c r="B198" s="73" t="s">
        <v>331</v>
      </c>
      <c r="C198" s="73" t="s">
        <v>391</v>
      </c>
      <c r="D198" s="74" t="s">
        <v>101</v>
      </c>
      <c r="E198" s="273">
        <v>1</v>
      </c>
      <c r="F198" s="153"/>
      <c r="G198" s="154"/>
      <c r="H198" s="154"/>
      <c r="I198" s="154">
        <v>0.16666666666666666</v>
      </c>
      <c r="J198" s="154">
        <v>0.16666666666666666</v>
      </c>
      <c r="K198" s="154">
        <v>0.16666666666666666</v>
      </c>
      <c r="L198" s="154">
        <v>0.16666666666666666</v>
      </c>
      <c r="M198" s="154">
        <v>0.16666666666666666</v>
      </c>
      <c r="N198" s="154">
        <v>0.16666666666666666</v>
      </c>
      <c r="O198" s="154"/>
      <c r="P198" s="154"/>
      <c r="Q198" s="152"/>
      <c r="R198" s="277">
        <f aca="true" t="shared" si="6" ref="R198:R220">SUM(F198:Q198)</f>
        <v>0.9999999999999999</v>
      </c>
      <c r="S198" s="76"/>
    </row>
    <row r="199" spans="1:19" s="56" customFormat="1" ht="45">
      <c r="A199" s="73" t="s">
        <v>188</v>
      </c>
      <c r="B199" s="73" t="s">
        <v>331</v>
      </c>
      <c r="C199" s="73" t="s">
        <v>391</v>
      </c>
      <c r="D199" s="74" t="s">
        <v>101</v>
      </c>
      <c r="E199" s="273">
        <v>1</v>
      </c>
      <c r="F199" s="153">
        <v>0.53</v>
      </c>
      <c r="G199" s="154">
        <v>0.16</v>
      </c>
      <c r="H199" s="154">
        <v>0.16</v>
      </c>
      <c r="I199" s="154">
        <v>0.15</v>
      </c>
      <c r="J199" s="154"/>
      <c r="K199" s="154"/>
      <c r="L199" s="154"/>
      <c r="M199" s="154"/>
      <c r="N199" s="154"/>
      <c r="O199" s="154"/>
      <c r="P199" s="154"/>
      <c r="Q199" s="152"/>
      <c r="R199" s="277">
        <f t="shared" si="6"/>
        <v>1</v>
      </c>
      <c r="S199" s="76"/>
    </row>
    <row r="200" spans="1:19" s="56" customFormat="1" ht="45">
      <c r="A200" s="73" t="s">
        <v>189</v>
      </c>
      <c r="B200" s="73" t="s">
        <v>331</v>
      </c>
      <c r="C200" s="73" t="s">
        <v>391</v>
      </c>
      <c r="D200" s="74" t="s">
        <v>101</v>
      </c>
      <c r="E200" s="273">
        <v>1</v>
      </c>
      <c r="F200" s="153">
        <v>0.67</v>
      </c>
      <c r="G200" s="154">
        <v>0.11</v>
      </c>
      <c r="H200" s="154">
        <v>0.11</v>
      </c>
      <c r="I200" s="154">
        <v>0.11</v>
      </c>
      <c r="J200" s="154"/>
      <c r="K200" s="154"/>
      <c r="L200" s="154"/>
      <c r="M200" s="154"/>
      <c r="N200" s="154"/>
      <c r="O200" s="154"/>
      <c r="P200" s="154"/>
      <c r="Q200" s="152"/>
      <c r="R200" s="277">
        <f t="shared" si="6"/>
        <v>1</v>
      </c>
      <c r="S200" s="76"/>
    </row>
    <row r="201" spans="1:19" s="56" customFormat="1" ht="45">
      <c r="A201" s="73" t="s">
        <v>190</v>
      </c>
      <c r="B201" s="73" t="s">
        <v>331</v>
      </c>
      <c r="C201" s="73" t="s">
        <v>391</v>
      </c>
      <c r="D201" s="74" t="s">
        <v>101</v>
      </c>
      <c r="E201" s="273">
        <v>1</v>
      </c>
      <c r="F201" s="153">
        <v>0.53</v>
      </c>
      <c r="G201" s="154">
        <v>0.16</v>
      </c>
      <c r="H201" s="154">
        <v>0.16</v>
      </c>
      <c r="I201" s="154">
        <v>0.15</v>
      </c>
      <c r="J201" s="154"/>
      <c r="K201" s="154"/>
      <c r="L201" s="154"/>
      <c r="M201" s="154"/>
      <c r="N201" s="154"/>
      <c r="O201" s="154"/>
      <c r="P201" s="154"/>
      <c r="Q201" s="152"/>
      <c r="R201" s="277">
        <f t="shared" si="6"/>
        <v>1</v>
      </c>
      <c r="S201" s="76"/>
    </row>
    <row r="202" spans="1:19" s="56" customFormat="1" ht="45">
      <c r="A202" s="73" t="s">
        <v>191</v>
      </c>
      <c r="B202" s="73" t="s">
        <v>331</v>
      </c>
      <c r="C202" s="73" t="s">
        <v>391</v>
      </c>
      <c r="D202" s="74" t="s">
        <v>101</v>
      </c>
      <c r="E202" s="273">
        <v>1</v>
      </c>
      <c r="F202" s="153">
        <v>0.49</v>
      </c>
      <c r="G202" s="154">
        <v>0.17</v>
      </c>
      <c r="H202" s="154">
        <v>0.17</v>
      </c>
      <c r="I202" s="154">
        <v>0.17</v>
      </c>
      <c r="J202" s="154"/>
      <c r="K202" s="154"/>
      <c r="L202" s="154"/>
      <c r="M202" s="154"/>
      <c r="N202" s="154"/>
      <c r="O202" s="154"/>
      <c r="P202" s="154"/>
      <c r="Q202" s="152"/>
      <c r="R202" s="277">
        <f t="shared" si="6"/>
        <v>1</v>
      </c>
      <c r="S202" s="76"/>
    </row>
    <row r="203" spans="1:19" s="56" customFormat="1" ht="45">
      <c r="A203" s="73" t="s">
        <v>192</v>
      </c>
      <c r="B203" s="73" t="s">
        <v>331</v>
      </c>
      <c r="C203" s="73" t="s">
        <v>391</v>
      </c>
      <c r="D203" s="74" t="s">
        <v>101</v>
      </c>
      <c r="E203" s="273">
        <v>1</v>
      </c>
      <c r="F203" s="153">
        <v>0.6</v>
      </c>
      <c r="G203" s="154">
        <v>0.14</v>
      </c>
      <c r="H203" s="154">
        <v>0.13</v>
      </c>
      <c r="I203" s="154">
        <v>0.13</v>
      </c>
      <c r="J203" s="154"/>
      <c r="K203" s="154"/>
      <c r="L203" s="154"/>
      <c r="M203" s="154"/>
      <c r="N203" s="154"/>
      <c r="O203" s="154"/>
      <c r="P203" s="154"/>
      <c r="Q203" s="152"/>
      <c r="R203" s="277">
        <f t="shared" si="6"/>
        <v>1</v>
      </c>
      <c r="S203" s="76"/>
    </row>
    <row r="204" spans="1:19" s="56" customFormat="1" ht="45">
      <c r="A204" s="73" t="s">
        <v>193</v>
      </c>
      <c r="B204" s="73" t="s">
        <v>331</v>
      </c>
      <c r="C204" s="73" t="s">
        <v>391</v>
      </c>
      <c r="D204" s="74" t="s">
        <v>101</v>
      </c>
      <c r="E204" s="273">
        <v>1</v>
      </c>
      <c r="F204" s="153">
        <v>0.45</v>
      </c>
      <c r="G204" s="154">
        <v>0.18</v>
      </c>
      <c r="H204" s="154">
        <v>0.18</v>
      </c>
      <c r="I204" s="154">
        <v>0.19</v>
      </c>
      <c r="J204" s="154"/>
      <c r="K204" s="154"/>
      <c r="L204" s="154"/>
      <c r="M204" s="154"/>
      <c r="N204" s="154"/>
      <c r="O204" s="154"/>
      <c r="P204" s="154"/>
      <c r="Q204" s="152"/>
      <c r="R204" s="277">
        <f t="shared" si="6"/>
        <v>1</v>
      </c>
      <c r="S204" s="76"/>
    </row>
    <row r="205" spans="1:19" s="56" customFormat="1" ht="45">
      <c r="A205" s="73" t="s">
        <v>194</v>
      </c>
      <c r="B205" s="73" t="s">
        <v>331</v>
      </c>
      <c r="C205" s="73" t="s">
        <v>391</v>
      </c>
      <c r="D205" s="74" t="s">
        <v>101</v>
      </c>
      <c r="E205" s="273">
        <v>1</v>
      </c>
      <c r="F205" s="153">
        <v>0.41</v>
      </c>
      <c r="G205" s="154">
        <v>0.2</v>
      </c>
      <c r="H205" s="154">
        <v>0.2</v>
      </c>
      <c r="I205" s="154">
        <v>0.19</v>
      </c>
      <c r="J205" s="154"/>
      <c r="K205" s="154"/>
      <c r="L205" s="154"/>
      <c r="M205" s="154"/>
      <c r="N205" s="154"/>
      <c r="O205" s="154"/>
      <c r="P205" s="154"/>
      <c r="Q205" s="152"/>
      <c r="R205" s="277">
        <f t="shared" si="6"/>
        <v>1</v>
      </c>
      <c r="S205" s="76"/>
    </row>
    <row r="206" spans="1:19" s="56" customFormat="1" ht="45">
      <c r="A206" s="73" t="s">
        <v>195</v>
      </c>
      <c r="B206" s="73" t="s">
        <v>331</v>
      </c>
      <c r="C206" s="73" t="s">
        <v>391</v>
      </c>
      <c r="D206" s="74" t="s">
        <v>101</v>
      </c>
      <c r="E206" s="273">
        <v>1</v>
      </c>
      <c r="F206" s="153">
        <v>0.59</v>
      </c>
      <c r="G206" s="154">
        <v>0.14</v>
      </c>
      <c r="H206" s="154">
        <v>0.14</v>
      </c>
      <c r="I206" s="154">
        <v>0.13</v>
      </c>
      <c r="J206" s="154"/>
      <c r="K206" s="154"/>
      <c r="L206" s="154"/>
      <c r="M206" s="154"/>
      <c r="N206" s="154"/>
      <c r="O206" s="154"/>
      <c r="P206" s="154"/>
      <c r="Q206" s="152"/>
      <c r="R206" s="277">
        <f t="shared" si="6"/>
        <v>1</v>
      </c>
      <c r="S206" s="76"/>
    </row>
    <row r="207" spans="1:19" s="56" customFormat="1" ht="45">
      <c r="A207" s="73" t="s">
        <v>196</v>
      </c>
      <c r="B207" s="73" t="s">
        <v>331</v>
      </c>
      <c r="C207" s="73" t="s">
        <v>391</v>
      </c>
      <c r="D207" s="74" t="s">
        <v>101</v>
      </c>
      <c r="E207" s="273">
        <v>1</v>
      </c>
      <c r="F207" s="153">
        <v>0.89</v>
      </c>
      <c r="G207" s="154">
        <v>0.11</v>
      </c>
      <c r="H207" s="154"/>
      <c r="I207" s="154"/>
      <c r="J207" s="154"/>
      <c r="K207" s="154"/>
      <c r="L207" s="154"/>
      <c r="M207" s="154"/>
      <c r="N207" s="154"/>
      <c r="O207" s="154"/>
      <c r="P207" s="154"/>
      <c r="Q207" s="152"/>
      <c r="R207" s="277">
        <f t="shared" si="6"/>
        <v>1</v>
      </c>
      <c r="S207" s="76"/>
    </row>
    <row r="208" spans="1:19" s="56" customFormat="1" ht="45">
      <c r="A208" s="73" t="s">
        <v>197</v>
      </c>
      <c r="B208" s="73" t="s">
        <v>331</v>
      </c>
      <c r="C208" s="73" t="s">
        <v>391</v>
      </c>
      <c r="D208" s="74" t="s">
        <v>101</v>
      </c>
      <c r="E208" s="273">
        <v>1</v>
      </c>
      <c r="F208" s="153">
        <v>0.47</v>
      </c>
      <c r="G208" s="154">
        <v>0.18</v>
      </c>
      <c r="H208" s="154">
        <v>0.18</v>
      </c>
      <c r="I208" s="154">
        <v>0.17</v>
      </c>
      <c r="J208" s="154"/>
      <c r="K208" s="154"/>
      <c r="L208" s="154"/>
      <c r="M208" s="154"/>
      <c r="N208" s="154"/>
      <c r="O208" s="154"/>
      <c r="P208" s="154"/>
      <c r="Q208" s="152"/>
      <c r="R208" s="277">
        <f t="shared" si="6"/>
        <v>0.9999999999999999</v>
      </c>
      <c r="S208" s="76"/>
    </row>
    <row r="209" spans="1:19" s="56" customFormat="1" ht="45">
      <c r="A209" s="73" t="s">
        <v>198</v>
      </c>
      <c r="B209" s="73" t="s">
        <v>331</v>
      </c>
      <c r="C209" s="73" t="s">
        <v>391</v>
      </c>
      <c r="D209" s="74" t="s">
        <v>101</v>
      </c>
      <c r="E209" s="273">
        <v>1</v>
      </c>
      <c r="F209" s="153">
        <v>0.63</v>
      </c>
      <c r="G209" s="154">
        <v>0.12</v>
      </c>
      <c r="H209" s="154">
        <v>0.12</v>
      </c>
      <c r="I209" s="154">
        <v>0.13</v>
      </c>
      <c r="J209" s="154"/>
      <c r="K209" s="154"/>
      <c r="L209" s="154"/>
      <c r="M209" s="154"/>
      <c r="N209" s="154"/>
      <c r="O209" s="154"/>
      <c r="P209" s="154"/>
      <c r="Q209" s="152"/>
      <c r="R209" s="277">
        <f t="shared" si="6"/>
        <v>1</v>
      </c>
      <c r="S209" s="76"/>
    </row>
    <row r="210" spans="1:19" s="56" customFormat="1" ht="45">
      <c r="A210" s="73" t="s">
        <v>199</v>
      </c>
      <c r="B210" s="73" t="s">
        <v>331</v>
      </c>
      <c r="C210" s="73" t="s">
        <v>391</v>
      </c>
      <c r="D210" s="74" t="s">
        <v>101</v>
      </c>
      <c r="E210" s="273">
        <v>1</v>
      </c>
      <c r="F210" s="153">
        <v>0.6</v>
      </c>
      <c r="G210" s="154">
        <v>0.14</v>
      </c>
      <c r="H210" s="154">
        <v>0.13</v>
      </c>
      <c r="I210" s="154">
        <v>0.13</v>
      </c>
      <c r="J210" s="154"/>
      <c r="K210" s="154"/>
      <c r="L210" s="154"/>
      <c r="M210" s="154"/>
      <c r="N210" s="154"/>
      <c r="O210" s="154"/>
      <c r="P210" s="154"/>
      <c r="Q210" s="152"/>
      <c r="R210" s="277">
        <f t="shared" si="6"/>
        <v>1</v>
      </c>
      <c r="S210" s="76"/>
    </row>
    <row r="211" spans="1:19" s="56" customFormat="1" ht="45">
      <c r="A211" s="73" t="s">
        <v>200</v>
      </c>
      <c r="B211" s="73" t="s">
        <v>331</v>
      </c>
      <c r="C211" s="73" t="s">
        <v>391</v>
      </c>
      <c r="D211" s="74" t="s">
        <v>101</v>
      </c>
      <c r="E211" s="273">
        <v>1</v>
      </c>
      <c r="F211" s="153">
        <v>0</v>
      </c>
      <c r="G211" s="154">
        <v>0.17</v>
      </c>
      <c r="H211" s="154">
        <v>0.17</v>
      </c>
      <c r="I211" s="154">
        <v>0.17</v>
      </c>
      <c r="J211" s="154">
        <v>0.17</v>
      </c>
      <c r="K211" s="154">
        <v>0.17</v>
      </c>
      <c r="L211" s="154">
        <v>0.15</v>
      </c>
      <c r="M211" s="154"/>
      <c r="N211" s="154"/>
      <c r="O211" s="154"/>
      <c r="P211" s="154"/>
      <c r="Q211" s="152"/>
      <c r="R211" s="277">
        <f t="shared" si="6"/>
        <v>1</v>
      </c>
      <c r="S211" s="76"/>
    </row>
    <row r="212" spans="1:19" s="56" customFormat="1" ht="45">
      <c r="A212" s="73" t="s">
        <v>411</v>
      </c>
      <c r="B212" s="73" t="s">
        <v>331</v>
      </c>
      <c r="C212" s="73" t="s">
        <v>391</v>
      </c>
      <c r="D212" s="74" t="s">
        <v>101</v>
      </c>
      <c r="E212" s="273">
        <v>1</v>
      </c>
      <c r="F212" s="153">
        <v>0</v>
      </c>
      <c r="G212" s="154">
        <v>0.17</v>
      </c>
      <c r="H212" s="154">
        <v>0.17</v>
      </c>
      <c r="I212" s="154">
        <v>0.17</v>
      </c>
      <c r="J212" s="154">
        <v>0.17</v>
      </c>
      <c r="K212" s="154">
        <v>0.17</v>
      </c>
      <c r="L212" s="154">
        <v>0.15</v>
      </c>
      <c r="M212" s="154"/>
      <c r="N212" s="154"/>
      <c r="O212" s="154"/>
      <c r="P212" s="154"/>
      <c r="Q212" s="152"/>
      <c r="R212" s="277">
        <f t="shared" si="6"/>
        <v>1</v>
      </c>
      <c r="S212" s="76"/>
    </row>
    <row r="213" spans="1:19" s="56" customFormat="1" ht="45">
      <c r="A213" s="73" t="s">
        <v>201</v>
      </c>
      <c r="B213" s="73" t="s">
        <v>331</v>
      </c>
      <c r="C213" s="73" t="s">
        <v>391</v>
      </c>
      <c r="D213" s="74" t="s">
        <v>101</v>
      </c>
      <c r="E213" s="273">
        <v>1</v>
      </c>
      <c r="F213" s="153">
        <v>0.64</v>
      </c>
      <c r="G213" s="154">
        <v>0.12</v>
      </c>
      <c r="H213" s="154">
        <v>0.12</v>
      </c>
      <c r="I213" s="154">
        <v>0.12</v>
      </c>
      <c r="J213" s="154"/>
      <c r="K213" s="154"/>
      <c r="L213" s="154"/>
      <c r="M213" s="154"/>
      <c r="N213" s="154"/>
      <c r="O213" s="154"/>
      <c r="P213" s="154"/>
      <c r="Q213" s="152"/>
      <c r="R213" s="277">
        <f t="shared" si="6"/>
        <v>1</v>
      </c>
      <c r="S213" s="76"/>
    </row>
    <row r="214" spans="1:19" s="56" customFormat="1" ht="15" customHeight="1">
      <c r="A214" s="420" t="s">
        <v>412</v>
      </c>
      <c r="B214" s="421"/>
      <c r="C214" s="421"/>
      <c r="D214" s="422"/>
      <c r="E214" s="281"/>
      <c r="F214" s="282"/>
      <c r="G214" s="283"/>
      <c r="H214" s="283"/>
      <c r="I214" s="283"/>
      <c r="J214" s="283"/>
      <c r="K214" s="283"/>
      <c r="L214" s="283"/>
      <c r="M214" s="283"/>
      <c r="N214" s="283"/>
      <c r="O214" s="283"/>
      <c r="P214" s="283"/>
      <c r="Q214" s="281"/>
      <c r="R214" s="284"/>
      <c r="S214" s="76"/>
    </row>
    <row r="215" spans="1:19" s="56" customFormat="1" ht="45">
      <c r="A215" s="73" t="s">
        <v>202</v>
      </c>
      <c r="B215" s="73" t="s">
        <v>331</v>
      </c>
      <c r="C215" s="73" t="s">
        <v>391</v>
      </c>
      <c r="D215" s="74" t="s">
        <v>413</v>
      </c>
      <c r="E215" s="273">
        <v>1</v>
      </c>
      <c r="F215" s="153">
        <v>0.7</v>
      </c>
      <c r="G215" s="154">
        <v>0.15</v>
      </c>
      <c r="H215" s="154">
        <v>0.15</v>
      </c>
      <c r="I215" s="275"/>
      <c r="J215" s="275"/>
      <c r="K215" s="275"/>
      <c r="L215" s="275"/>
      <c r="M215" s="275"/>
      <c r="N215" s="275"/>
      <c r="O215" s="275"/>
      <c r="P215" s="275"/>
      <c r="Q215" s="276"/>
      <c r="R215" s="277">
        <f t="shared" si="6"/>
        <v>1</v>
      </c>
      <c r="S215" s="76"/>
    </row>
    <row r="216" spans="1:19" s="56" customFormat="1" ht="45">
      <c r="A216" s="73" t="s">
        <v>203</v>
      </c>
      <c r="B216" s="73" t="s">
        <v>331</v>
      </c>
      <c r="C216" s="73" t="s">
        <v>391</v>
      </c>
      <c r="D216" s="74" t="s">
        <v>413</v>
      </c>
      <c r="E216" s="273">
        <v>1</v>
      </c>
      <c r="F216" s="153">
        <v>0.85</v>
      </c>
      <c r="G216" s="154">
        <v>0.15</v>
      </c>
      <c r="H216" s="154"/>
      <c r="I216" s="275"/>
      <c r="J216" s="275"/>
      <c r="K216" s="275"/>
      <c r="L216" s="275"/>
      <c r="M216" s="275"/>
      <c r="N216" s="275"/>
      <c r="O216" s="275"/>
      <c r="P216" s="275"/>
      <c r="Q216" s="276"/>
      <c r="R216" s="277">
        <f t="shared" si="6"/>
        <v>1</v>
      </c>
      <c r="S216" s="76"/>
    </row>
    <row r="217" spans="1:19" s="56" customFormat="1" ht="45">
      <c r="A217" s="73" t="s">
        <v>188</v>
      </c>
      <c r="B217" s="73" t="s">
        <v>331</v>
      </c>
      <c r="C217" s="73" t="s">
        <v>391</v>
      </c>
      <c r="D217" s="74" t="s">
        <v>413</v>
      </c>
      <c r="E217" s="273">
        <v>1</v>
      </c>
      <c r="F217" s="153">
        <v>0.74</v>
      </c>
      <c r="G217" s="154">
        <v>0.13</v>
      </c>
      <c r="H217" s="154">
        <v>0.13</v>
      </c>
      <c r="I217" s="275"/>
      <c r="J217" s="275"/>
      <c r="K217" s="275"/>
      <c r="L217" s="275"/>
      <c r="M217" s="275"/>
      <c r="N217" s="275"/>
      <c r="O217" s="275"/>
      <c r="P217" s="275"/>
      <c r="Q217" s="276"/>
      <c r="R217" s="277">
        <f t="shared" si="6"/>
        <v>1</v>
      </c>
      <c r="S217" s="76"/>
    </row>
    <row r="218" spans="1:19" s="56" customFormat="1" ht="45">
      <c r="A218" s="73" t="s">
        <v>192</v>
      </c>
      <c r="B218" s="73" t="s">
        <v>331</v>
      </c>
      <c r="C218" s="73" t="s">
        <v>391</v>
      </c>
      <c r="D218" s="74" t="s">
        <v>413</v>
      </c>
      <c r="E218" s="273">
        <v>1</v>
      </c>
      <c r="F218" s="153">
        <v>0.7</v>
      </c>
      <c r="G218" s="154">
        <v>0.15</v>
      </c>
      <c r="H218" s="154">
        <v>0.15</v>
      </c>
      <c r="I218" s="275"/>
      <c r="J218" s="275"/>
      <c r="K218" s="275"/>
      <c r="L218" s="275"/>
      <c r="M218" s="275"/>
      <c r="N218" s="275"/>
      <c r="O218" s="275"/>
      <c r="P218" s="275"/>
      <c r="Q218" s="276"/>
      <c r="R218" s="277">
        <f t="shared" si="6"/>
        <v>1</v>
      </c>
      <c r="S218" s="76"/>
    </row>
    <row r="219" spans="1:19" s="56" customFormat="1" ht="45">
      <c r="A219" s="73" t="s">
        <v>204</v>
      </c>
      <c r="B219" s="73" t="s">
        <v>331</v>
      </c>
      <c r="C219" s="73" t="s">
        <v>391</v>
      </c>
      <c r="D219" s="74" t="s">
        <v>413</v>
      </c>
      <c r="E219" s="273">
        <v>1</v>
      </c>
      <c r="F219" s="153">
        <v>0.82</v>
      </c>
      <c r="G219" s="154">
        <v>0.18</v>
      </c>
      <c r="H219" s="154"/>
      <c r="I219" s="275"/>
      <c r="J219" s="275"/>
      <c r="K219" s="275"/>
      <c r="L219" s="275"/>
      <c r="M219" s="275"/>
      <c r="N219" s="275"/>
      <c r="O219" s="275"/>
      <c r="P219" s="275"/>
      <c r="Q219" s="276"/>
      <c r="R219" s="277">
        <f t="shared" si="6"/>
        <v>1</v>
      </c>
      <c r="S219" s="76"/>
    </row>
    <row r="220" spans="1:19" s="56" customFormat="1" ht="45">
      <c r="A220" s="73" t="s">
        <v>205</v>
      </c>
      <c r="B220" s="73" t="s">
        <v>331</v>
      </c>
      <c r="C220" s="73" t="s">
        <v>391</v>
      </c>
      <c r="D220" s="74" t="s">
        <v>413</v>
      </c>
      <c r="E220" s="273">
        <v>1</v>
      </c>
      <c r="F220" s="153">
        <v>0.48</v>
      </c>
      <c r="G220" s="154"/>
      <c r="H220" s="154"/>
      <c r="I220" s="275"/>
      <c r="J220" s="275"/>
      <c r="K220" s="275"/>
      <c r="L220" s="154">
        <v>0.18</v>
      </c>
      <c r="M220" s="154">
        <v>0.17</v>
      </c>
      <c r="N220" s="154">
        <v>0.17</v>
      </c>
      <c r="O220" s="275"/>
      <c r="P220" s="275"/>
      <c r="Q220" s="276"/>
      <c r="R220" s="277">
        <f t="shared" si="6"/>
        <v>1</v>
      </c>
      <c r="S220" s="76"/>
    </row>
    <row r="221" spans="1:19" s="56" customFormat="1" ht="15" customHeight="1">
      <c r="A221" s="420" t="s">
        <v>414</v>
      </c>
      <c r="B221" s="421"/>
      <c r="C221" s="421"/>
      <c r="D221" s="422"/>
      <c r="E221" s="281"/>
      <c r="F221" s="282"/>
      <c r="G221" s="283"/>
      <c r="H221" s="283"/>
      <c r="I221" s="283"/>
      <c r="J221" s="283"/>
      <c r="K221" s="283"/>
      <c r="L221" s="283"/>
      <c r="M221" s="283"/>
      <c r="N221" s="283"/>
      <c r="O221" s="283"/>
      <c r="P221" s="283"/>
      <c r="Q221" s="281"/>
      <c r="R221" s="284"/>
      <c r="S221" s="76"/>
    </row>
    <row r="222" spans="1:19" s="56" customFormat="1" ht="45">
      <c r="A222" s="73" t="s">
        <v>415</v>
      </c>
      <c r="B222" s="73" t="s">
        <v>331</v>
      </c>
      <c r="C222" s="73" t="s">
        <v>391</v>
      </c>
      <c r="D222" s="74" t="s">
        <v>421</v>
      </c>
      <c r="E222" s="273">
        <v>1</v>
      </c>
      <c r="F222" s="153"/>
      <c r="G222" s="154">
        <v>0.33</v>
      </c>
      <c r="H222" s="154">
        <v>0.33</v>
      </c>
      <c r="I222" s="154">
        <v>0.34</v>
      </c>
      <c r="J222" s="275"/>
      <c r="K222" s="275"/>
      <c r="L222" s="275"/>
      <c r="M222" s="275"/>
      <c r="N222" s="275"/>
      <c r="O222" s="275"/>
      <c r="P222" s="275"/>
      <c r="Q222" s="276"/>
      <c r="R222" s="277"/>
      <c r="S222" s="76"/>
    </row>
    <row r="223" spans="1:19" s="56" customFormat="1" ht="45">
      <c r="A223" s="73" t="s">
        <v>416</v>
      </c>
      <c r="B223" s="73" t="s">
        <v>331</v>
      </c>
      <c r="C223" s="73" t="s">
        <v>391</v>
      </c>
      <c r="D223" s="74" t="s">
        <v>422</v>
      </c>
      <c r="E223" s="273">
        <v>1</v>
      </c>
      <c r="F223" s="153"/>
      <c r="G223" s="154">
        <v>0.5</v>
      </c>
      <c r="H223" s="154">
        <v>0.5</v>
      </c>
      <c r="I223" s="275"/>
      <c r="J223" s="275"/>
      <c r="K223" s="275"/>
      <c r="L223" s="275"/>
      <c r="M223" s="275"/>
      <c r="N223" s="275"/>
      <c r="O223" s="275"/>
      <c r="P223" s="275"/>
      <c r="Q223" s="276"/>
      <c r="R223" s="277"/>
      <c r="S223" s="76"/>
    </row>
    <row r="224" spans="1:19" s="56" customFormat="1" ht="45">
      <c r="A224" s="73" t="s">
        <v>417</v>
      </c>
      <c r="B224" s="73" t="s">
        <v>331</v>
      </c>
      <c r="C224" s="73" t="s">
        <v>391</v>
      </c>
      <c r="D224" s="74" t="s">
        <v>423</v>
      </c>
      <c r="E224" s="273">
        <v>1</v>
      </c>
      <c r="F224" s="153">
        <v>0.11</v>
      </c>
      <c r="G224" s="154">
        <v>0.11</v>
      </c>
      <c r="H224" s="154">
        <v>0.11</v>
      </c>
      <c r="I224" s="154">
        <v>0.11</v>
      </c>
      <c r="J224" s="154">
        <v>0.11</v>
      </c>
      <c r="K224" s="154">
        <v>0.11</v>
      </c>
      <c r="L224" s="154">
        <v>0.11</v>
      </c>
      <c r="M224" s="154">
        <v>0.11</v>
      </c>
      <c r="N224" s="154">
        <v>0.12</v>
      </c>
      <c r="O224" s="275"/>
      <c r="P224" s="275"/>
      <c r="Q224" s="276"/>
      <c r="R224" s="277"/>
      <c r="S224" s="76"/>
    </row>
    <row r="225" spans="1:19" s="56" customFormat="1" ht="45">
      <c r="A225" s="73" t="s">
        <v>418</v>
      </c>
      <c r="B225" s="73" t="s">
        <v>331</v>
      </c>
      <c r="C225" s="73" t="s">
        <v>391</v>
      </c>
      <c r="D225" s="74" t="s">
        <v>423</v>
      </c>
      <c r="E225" s="273">
        <v>1</v>
      </c>
      <c r="F225" s="153">
        <v>0.11</v>
      </c>
      <c r="G225" s="154">
        <v>0.11</v>
      </c>
      <c r="H225" s="154">
        <v>0.11</v>
      </c>
      <c r="I225" s="154">
        <v>0.11</v>
      </c>
      <c r="J225" s="154">
        <v>0.11</v>
      </c>
      <c r="K225" s="154">
        <v>0.11</v>
      </c>
      <c r="L225" s="154">
        <v>0.11</v>
      </c>
      <c r="M225" s="154">
        <v>0.11</v>
      </c>
      <c r="N225" s="154">
        <v>0.12</v>
      </c>
      <c r="O225" s="275"/>
      <c r="P225" s="275"/>
      <c r="Q225" s="276"/>
      <c r="R225" s="277"/>
      <c r="S225" s="76"/>
    </row>
    <row r="226" spans="1:19" s="56" customFormat="1" ht="45">
      <c r="A226" s="73" t="s">
        <v>419</v>
      </c>
      <c r="B226" s="73" t="s">
        <v>331</v>
      </c>
      <c r="C226" s="73" t="s">
        <v>391</v>
      </c>
      <c r="D226" s="74" t="s">
        <v>175</v>
      </c>
      <c r="E226" s="273">
        <v>1</v>
      </c>
      <c r="F226" s="153">
        <v>0.13</v>
      </c>
      <c r="G226" s="154">
        <v>0.13</v>
      </c>
      <c r="H226" s="154">
        <v>0.13</v>
      </c>
      <c r="I226" s="154">
        <v>0.13</v>
      </c>
      <c r="J226" s="154">
        <v>0.12</v>
      </c>
      <c r="K226" s="154">
        <v>0.12</v>
      </c>
      <c r="L226" s="154">
        <v>0.12</v>
      </c>
      <c r="M226" s="154">
        <v>0.12</v>
      </c>
      <c r="N226" s="154"/>
      <c r="O226" s="275"/>
      <c r="P226" s="275"/>
      <c r="Q226" s="276"/>
      <c r="R226" s="277"/>
      <c r="S226" s="76"/>
    </row>
    <row r="227" spans="1:19" s="56" customFormat="1" ht="45">
      <c r="A227" s="73" t="s">
        <v>420</v>
      </c>
      <c r="B227" s="73" t="s">
        <v>331</v>
      </c>
      <c r="C227" s="73" t="s">
        <v>391</v>
      </c>
      <c r="D227" s="74" t="s">
        <v>175</v>
      </c>
      <c r="E227" s="273">
        <v>1</v>
      </c>
      <c r="F227" s="153">
        <v>0.13</v>
      </c>
      <c r="G227" s="154">
        <v>0.13</v>
      </c>
      <c r="H227" s="154">
        <v>0.13</v>
      </c>
      <c r="I227" s="154">
        <v>0.13</v>
      </c>
      <c r="J227" s="154">
        <v>0.12</v>
      </c>
      <c r="K227" s="154">
        <v>0.12</v>
      </c>
      <c r="L227" s="154">
        <v>0.12</v>
      </c>
      <c r="M227" s="154">
        <v>0.12</v>
      </c>
      <c r="N227" s="154"/>
      <c r="O227" s="275"/>
      <c r="P227" s="275"/>
      <c r="Q227" s="276"/>
      <c r="R227" s="277"/>
      <c r="S227" s="76"/>
    </row>
    <row r="228" spans="1:19" s="56" customFormat="1" ht="45.75" thickBot="1">
      <c r="A228" s="73" t="s">
        <v>812</v>
      </c>
      <c r="B228" s="73" t="s">
        <v>331</v>
      </c>
      <c r="C228" s="73" t="s">
        <v>393</v>
      </c>
      <c r="D228" s="74" t="s">
        <v>66</v>
      </c>
      <c r="E228" s="273">
        <v>24</v>
      </c>
      <c r="F228" s="274">
        <v>2</v>
      </c>
      <c r="G228" s="275">
        <v>2</v>
      </c>
      <c r="H228" s="275">
        <v>2</v>
      </c>
      <c r="I228" s="275">
        <v>2</v>
      </c>
      <c r="J228" s="275">
        <v>2</v>
      </c>
      <c r="K228" s="275">
        <v>2</v>
      </c>
      <c r="L228" s="275">
        <v>2</v>
      </c>
      <c r="M228" s="275">
        <v>2</v>
      </c>
      <c r="N228" s="275">
        <v>2</v>
      </c>
      <c r="O228" s="275">
        <v>2</v>
      </c>
      <c r="P228" s="275">
        <v>2</v>
      </c>
      <c r="Q228" s="276">
        <v>2</v>
      </c>
      <c r="R228" s="277">
        <f>SUM(F228:Q228)</f>
        <v>24</v>
      </c>
      <c r="S228" s="76"/>
    </row>
    <row r="229" spans="1:19" s="56" customFormat="1" ht="12" customHeight="1">
      <c r="A229" s="430" t="s">
        <v>806</v>
      </c>
      <c r="B229" s="430"/>
      <c r="C229" s="430"/>
      <c r="D229" s="430"/>
      <c r="E229" s="431"/>
      <c r="F229" s="449"/>
      <c r="G229" s="450"/>
      <c r="H229" s="450"/>
      <c r="I229" s="450"/>
      <c r="J229" s="450"/>
      <c r="K229" s="450"/>
      <c r="L229" s="450"/>
      <c r="M229" s="450"/>
      <c r="N229" s="450"/>
      <c r="O229" s="450"/>
      <c r="P229" s="450"/>
      <c r="Q229" s="450"/>
      <c r="R229" s="450"/>
      <c r="S229" s="450"/>
    </row>
    <row r="230" spans="1:19" s="56" customFormat="1" ht="45">
      <c r="A230" s="189" t="s">
        <v>424</v>
      </c>
      <c r="B230" s="189" t="s">
        <v>331</v>
      </c>
      <c r="C230" s="189" t="s">
        <v>391</v>
      </c>
      <c r="D230" s="179" t="s">
        <v>655</v>
      </c>
      <c r="E230" s="243">
        <v>0.18</v>
      </c>
      <c r="F230" s="289"/>
      <c r="G230" s="290"/>
      <c r="H230" s="290"/>
      <c r="I230" s="290"/>
      <c r="J230" s="290"/>
      <c r="K230" s="290"/>
      <c r="L230" s="290"/>
      <c r="M230" s="290"/>
      <c r="N230" s="290"/>
      <c r="O230" s="290"/>
      <c r="P230" s="290"/>
      <c r="Q230" s="353">
        <v>0.18</v>
      </c>
      <c r="R230" s="193">
        <f>SUM(F230:Q230)</f>
        <v>0.18</v>
      </c>
      <c r="S230" s="194"/>
    </row>
    <row r="231" spans="1:19" s="56" customFormat="1" ht="45">
      <c r="A231" s="189" t="s">
        <v>425</v>
      </c>
      <c r="B231" s="189" t="s">
        <v>331</v>
      </c>
      <c r="C231" s="189" t="s">
        <v>391</v>
      </c>
      <c r="D231" s="179" t="s">
        <v>655</v>
      </c>
      <c r="E231" s="332">
        <v>4.3</v>
      </c>
      <c r="F231" s="289"/>
      <c r="G231" s="290"/>
      <c r="H231" s="290"/>
      <c r="I231" s="290"/>
      <c r="J231" s="290"/>
      <c r="K231" s="290"/>
      <c r="L231" s="290"/>
      <c r="M231" s="290"/>
      <c r="N231" s="290"/>
      <c r="O231" s="290"/>
      <c r="P231" s="290"/>
      <c r="Q231" s="353">
        <v>4.3</v>
      </c>
      <c r="R231" s="352">
        <f aca="true" t="shared" si="7" ref="R231:R240">SUM(F231:Q231)</f>
        <v>4.3</v>
      </c>
      <c r="S231" s="194"/>
    </row>
    <row r="232" spans="1:19" s="56" customFormat="1" ht="45">
      <c r="A232" s="189" t="s">
        <v>426</v>
      </c>
      <c r="B232" s="189" t="s">
        <v>331</v>
      </c>
      <c r="C232" s="189" t="s">
        <v>391</v>
      </c>
      <c r="D232" s="179" t="s">
        <v>655</v>
      </c>
      <c r="E232" s="243">
        <v>0.26</v>
      </c>
      <c r="F232" s="289"/>
      <c r="G232" s="290"/>
      <c r="H232" s="290"/>
      <c r="I232" s="290"/>
      <c r="J232" s="290"/>
      <c r="K232" s="290"/>
      <c r="L232" s="290"/>
      <c r="M232" s="290"/>
      <c r="N232" s="290"/>
      <c r="O232" s="290"/>
      <c r="P232" s="290"/>
      <c r="Q232" s="353">
        <v>0.26</v>
      </c>
      <c r="R232" s="352">
        <f t="shared" si="7"/>
        <v>0.26</v>
      </c>
      <c r="S232" s="194"/>
    </row>
    <row r="233" spans="1:19" s="56" customFormat="1" ht="45">
      <c r="A233" s="189" t="s">
        <v>427</v>
      </c>
      <c r="B233" s="189" t="s">
        <v>331</v>
      </c>
      <c r="C233" s="189" t="s">
        <v>391</v>
      </c>
      <c r="D233" s="179" t="s">
        <v>655</v>
      </c>
      <c r="E233" s="383">
        <v>0.18</v>
      </c>
      <c r="F233" s="289"/>
      <c r="G233" s="290"/>
      <c r="H233" s="290"/>
      <c r="I233" s="290"/>
      <c r="J233" s="290"/>
      <c r="K233" s="290"/>
      <c r="L233" s="290"/>
      <c r="M233" s="290"/>
      <c r="N233" s="290"/>
      <c r="O233" s="290"/>
      <c r="P233" s="290"/>
      <c r="Q233" s="353">
        <v>0.18</v>
      </c>
      <c r="R233" s="352">
        <f t="shared" si="7"/>
        <v>0.18</v>
      </c>
      <c r="S233" s="194"/>
    </row>
    <row r="234" spans="1:19" s="56" customFormat="1" ht="45">
      <c r="A234" s="189" t="s">
        <v>428</v>
      </c>
      <c r="B234" s="189" t="s">
        <v>331</v>
      </c>
      <c r="C234" s="189" t="s">
        <v>391</v>
      </c>
      <c r="D234" s="179" t="s">
        <v>174</v>
      </c>
      <c r="E234" s="288">
        <v>1</v>
      </c>
      <c r="F234" s="289"/>
      <c r="G234" s="290"/>
      <c r="H234" s="290"/>
      <c r="I234" s="290"/>
      <c r="J234" s="290"/>
      <c r="K234" s="290"/>
      <c r="L234" s="290"/>
      <c r="M234" s="290"/>
      <c r="N234" s="290"/>
      <c r="O234" s="290"/>
      <c r="P234" s="290"/>
      <c r="Q234" s="291">
        <v>1</v>
      </c>
      <c r="R234" s="292">
        <f t="shared" si="7"/>
        <v>1</v>
      </c>
      <c r="S234" s="194"/>
    </row>
    <row r="235" spans="1:19" s="56" customFormat="1" ht="45">
      <c r="A235" s="189" t="s">
        <v>429</v>
      </c>
      <c r="B235" s="189" t="s">
        <v>331</v>
      </c>
      <c r="C235" s="189" t="s">
        <v>391</v>
      </c>
      <c r="D235" s="179" t="s">
        <v>174</v>
      </c>
      <c r="E235" s="288">
        <v>1</v>
      </c>
      <c r="F235" s="289"/>
      <c r="G235" s="290"/>
      <c r="H235" s="290"/>
      <c r="I235" s="290"/>
      <c r="J235" s="290"/>
      <c r="K235" s="290"/>
      <c r="L235" s="290"/>
      <c r="M235" s="290"/>
      <c r="N235" s="290"/>
      <c r="O235" s="290"/>
      <c r="P235" s="290"/>
      <c r="Q235" s="291">
        <v>1</v>
      </c>
      <c r="R235" s="292">
        <f t="shared" si="7"/>
        <v>1</v>
      </c>
      <c r="S235" s="194"/>
    </row>
    <row r="236" spans="1:19" s="56" customFormat="1" ht="45">
      <c r="A236" s="189" t="s">
        <v>430</v>
      </c>
      <c r="B236" s="189" t="s">
        <v>331</v>
      </c>
      <c r="C236" s="189" t="s">
        <v>391</v>
      </c>
      <c r="D236" s="179" t="s">
        <v>655</v>
      </c>
      <c r="E236" s="382">
        <v>4.33</v>
      </c>
      <c r="F236" s="289"/>
      <c r="G236" s="290"/>
      <c r="H236" s="290"/>
      <c r="I236" s="290"/>
      <c r="J236" s="290"/>
      <c r="K236" s="290"/>
      <c r="L236" s="290"/>
      <c r="M236" s="290"/>
      <c r="N236" s="290"/>
      <c r="O236" s="290"/>
      <c r="P236" s="290"/>
      <c r="Q236" s="353">
        <v>4.3</v>
      </c>
      <c r="R236" s="352">
        <f t="shared" si="7"/>
        <v>4.3</v>
      </c>
      <c r="S236" s="194"/>
    </row>
    <row r="237" spans="1:19" s="56" customFormat="1" ht="45">
      <c r="A237" s="189" t="s">
        <v>431</v>
      </c>
      <c r="B237" s="189" t="s">
        <v>331</v>
      </c>
      <c r="C237" s="189" t="s">
        <v>391</v>
      </c>
      <c r="D237" s="179" t="s">
        <v>174</v>
      </c>
      <c r="E237" s="288">
        <v>1</v>
      </c>
      <c r="F237" s="289"/>
      <c r="G237" s="290"/>
      <c r="H237" s="290"/>
      <c r="I237" s="290"/>
      <c r="J237" s="290"/>
      <c r="K237" s="290"/>
      <c r="L237" s="290"/>
      <c r="M237" s="290"/>
      <c r="N237" s="290"/>
      <c r="O237" s="290"/>
      <c r="P237" s="290"/>
      <c r="Q237" s="291">
        <v>1</v>
      </c>
      <c r="R237" s="292">
        <f t="shared" si="7"/>
        <v>1</v>
      </c>
      <c r="S237" s="194"/>
    </row>
    <row r="238" spans="1:19" s="56" customFormat="1" ht="45">
      <c r="A238" s="189" t="s">
        <v>432</v>
      </c>
      <c r="B238" s="189" t="s">
        <v>331</v>
      </c>
      <c r="C238" s="189" t="s">
        <v>391</v>
      </c>
      <c r="D238" s="179" t="s">
        <v>174</v>
      </c>
      <c r="E238" s="288">
        <v>1</v>
      </c>
      <c r="F238" s="289"/>
      <c r="G238" s="290"/>
      <c r="H238" s="290"/>
      <c r="I238" s="290"/>
      <c r="J238" s="290"/>
      <c r="K238" s="290"/>
      <c r="L238" s="290"/>
      <c r="M238" s="290"/>
      <c r="N238" s="290"/>
      <c r="O238" s="290"/>
      <c r="P238" s="290"/>
      <c r="Q238" s="291">
        <v>1</v>
      </c>
      <c r="R238" s="292">
        <f t="shared" si="7"/>
        <v>1</v>
      </c>
      <c r="S238" s="194"/>
    </row>
    <row r="239" spans="1:19" s="56" customFormat="1" ht="45">
      <c r="A239" s="189" t="s">
        <v>433</v>
      </c>
      <c r="B239" s="189" t="s">
        <v>331</v>
      </c>
      <c r="C239" s="189" t="s">
        <v>391</v>
      </c>
      <c r="D239" s="179" t="s">
        <v>174</v>
      </c>
      <c r="E239" s="332">
        <v>2</v>
      </c>
      <c r="F239" s="289"/>
      <c r="G239" s="290"/>
      <c r="H239" s="290"/>
      <c r="I239" s="290"/>
      <c r="J239" s="290"/>
      <c r="K239" s="290"/>
      <c r="L239" s="290"/>
      <c r="M239" s="290"/>
      <c r="N239" s="290"/>
      <c r="O239" s="290"/>
      <c r="P239" s="290"/>
      <c r="Q239" s="291">
        <v>2</v>
      </c>
      <c r="R239" s="292">
        <f t="shared" si="7"/>
        <v>2</v>
      </c>
      <c r="S239" s="194"/>
    </row>
    <row r="240" spans="1:19" s="56" customFormat="1" ht="45">
      <c r="A240" s="189" t="s">
        <v>434</v>
      </c>
      <c r="B240" s="189" t="s">
        <v>331</v>
      </c>
      <c r="C240" s="189" t="s">
        <v>391</v>
      </c>
      <c r="D240" s="179" t="s">
        <v>655</v>
      </c>
      <c r="E240" s="382">
        <v>5.56</v>
      </c>
      <c r="F240" s="289"/>
      <c r="G240" s="290"/>
      <c r="H240" s="290"/>
      <c r="I240" s="290"/>
      <c r="J240" s="290"/>
      <c r="K240" s="290"/>
      <c r="L240" s="290"/>
      <c r="M240" s="290"/>
      <c r="N240" s="290"/>
      <c r="O240" s="290"/>
      <c r="P240" s="290"/>
      <c r="Q240" s="353">
        <v>5.6</v>
      </c>
      <c r="R240" s="352">
        <f t="shared" si="7"/>
        <v>5.6</v>
      </c>
      <c r="S240" s="194"/>
    </row>
    <row r="241" spans="1:19" s="56" customFormat="1" ht="45">
      <c r="A241" s="84" t="s">
        <v>744</v>
      </c>
      <c r="B241" s="84" t="s">
        <v>331</v>
      </c>
      <c r="C241" s="84" t="s">
        <v>264</v>
      </c>
      <c r="D241" s="85" t="s">
        <v>99</v>
      </c>
      <c r="E241" s="332">
        <v>68.4</v>
      </c>
      <c r="F241" s="354">
        <v>68.4</v>
      </c>
      <c r="G241" s="355">
        <v>68.4</v>
      </c>
      <c r="H241" s="355">
        <v>68.4</v>
      </c>
      <c r="I241" s="355">
        <v>68.4</v>
      </c>
      <c r="J241" s="355">
        <v>68.4</v>
      </c>
      <c r="K241" s="355">
        <v>68.4</v>
      </c>
      <c r="L241" s="355">
        <v>68.4</v>
      </c>
      <c r="M241" s="355">
        <v>68.4</v>
      </c>
      <c r="N241" s="355">
        <v>68.4</v>
      </c>
      <c r="O241" s="355">
        <v>68.4</v>
      </c>
      <c r="P241" s="355">
        <v>68.4</v>
      </c>
      <c r="Q241" s="353">
        <v>68.4</v>
      </c>
      <c r="R241" s="352">
        <v>68.4</v>
      </c>
      <c r="S241" s="194"/>
    </row>
    <row r="242" spans="1:19" s="56" customFormat="1" ht="45">
      <c r="A242" s="189" t="s">
        <v>812</v>
      </c>
      <c r="B242" s="189" t="s">
        <v>331</v>
      </c>
      <c r="C242" s="189" t="s">
        <v>393</v>
      </c>
      <c r="D242" s="179" t="s">
        <v>66</v>
      </c>
      <c r="E242" s="288">
        <v>24</v>
      </c>
      <c r="F242" s="289">
        <v>2</v>
      </c>
      <c r="G242" s="290">
        <v>2</v>
      </c>
      <c r="H242" s="290">
        <v>2</v>
      </c>
      <c r="I242" s="290">
        <v>2</v>
      </c>
      <c r="J242" s="290">
        <v>2</v>
      </c>
      <c r="K242" s="290">
        <v>2</v>
      </c>
      <c r="L242" s="290">
        <v>2</v>
      </c>
      <c r="M242" s="290">
        <v>2</v>
      </c>
      <c r="N242" s="290">
        <v>2</v>
      </c>
      <c r="O242" s="290">
        <v>2</v>
      </c>
      <c r="P242" s="290">
        <v>2</v>
      </c>
      <c r="Q242" s="291">
        <v>2</v>
      </c>
      <c r="R242" s="292">
        <f>SUM(F242:Q242)</f>
        <v>24</v>
      </c>
      <c r="S242" s="194"/>
    </row>
    <row r="243" spans="1:19" s="56" customFormat="1" ht="12" thickBot="1">
      <c r="A243" s="212"/>
      <c r="B243" s="212"/>
      <c r="C243" s="212"/>
      <c r="D243" s="181"/>
      <c r="E243" s="278"/>
      <c r="F243" s="279"/>
      <c r="G243" s="280"/>
      <c r="H243" s="280"/>
      <c r="I243" s="280"/>
      <c r="J243" s="280"/>
      <c r="K243" s="280"/>
      <c r="L243" s="280"/>
      <c r="M243" s="280"/>
      <c r="N243" s="280"/>
      <c r="O243" s="280"/>
      <c r="P243" s="280"/>
      <c r="Q243" s="278"/>
      <c r="R243" s="292"/>
      <c r="S243" s="213"/>
    </row>
    <row r="244" spans="1:19" s="56" customFormat="1" ht="15.75" customHeight="1">
      <c r="A244" s="423" t="s">
        <v>807</v>
      </c>
      <c r="B244" s="423"/>
      <c r="C244" s="423"/>
      <c r="D244" s="423"/>
      <c r="E244" s="424"/>
      <c r="F244" s="449"/>
      <c r="G244" s="450"/>
      <c r="H244" s="450"/>
      <c r="I244" s="450"/>
      <c r="J244" s="450"/>
      <c r="K244" s="450"/>
      <c r="L244" s="450"/>
      <c r="M244" s="450"/>
      <c r="N244" s="450"/>
      <c r="O244" s="450"/>
      <c r="P244" s="450"/>
      <c r="Q244" s="450"/>
      <c r="R244" s="450"/>
      <c r="S244" s="450"/>
    </row>
    <row r="245" spans="1:19" s="56" customFormat="1" ht="45">
      <c r="A245" s="189" t="s">
        <v>447</v>
      </c>
      <c r="B245" s="189" t="s">
        <v>442</v>
      </c>
      <c r="C245" s="189" t="s">
        <v>264</v>
      </c>
      <c r="D245" s="179" t="s">
        <v>448</v>
      </c>
      <c r="E245" s="288">
        <v>1</v>
      </c>
      <c r="F245" s="289">
        <v>1</v>
      </c>
      <c r="G245" s="290"/>
      <c r="H245" s="290"/>
      <c r="I245" s="290"/>
      <c r="J245" s="290"/>
      <c r="K245" s="290"/>
      <c r="L245" s="290"/>
      <c r="M245" s="290"/>
      <c r="N245" s="290"/>
      <c r="O245" s="290"/>
      <c r="P245" s="290"/>
      <c r="Q245" s="291"/>
      <c r="R245" s="292">
        <f>SUM(F245:Q245)</f>
        <v>1</v>
      </c>
      <c r="S245" s="194"/>
    </row>
    <row r="246" spans="1:19" s="56" customFormat="1" ht="45">
      <c r="A246" s="189" t="s">
        <v>449</v>
      </c>
      <c r="B246" s="189" t="s">
        <v>442</v>
      </c>
      <c r="C246" s="189" t="s">
        <v>264</v>
      </c>
      <c r="D246" s="179" t="s">
        <v>450</v>
      </c>
      <c r="E246" s="288">
        <v>3</v>
      </c>
      <c r="F246" s="289"/>
      <c r="G246" s="290"/>
      <c r="H246" s="290"/>
      <c r="I246" s="290">
        <v>3</v>
      </c>
      <c r="J246" s="290"/>
      <c r="K246" s="290"/>
      <c r="L246" s="290"/>
      <c r="M246" s="290"/>
      <c r="N246" s="290"/>
      <c r="O246" s="290"/>
      <c r="P246" s="290"/>
      <c r="Q246" s="291"/>
      <c r="R246" s="292">
        <f>SUM(F246:Q246)</f>
        <v>3</v>
      </c>
      <c r="S246" s="194"/>
    </row>
    <row r="247" spans="1:19" s="56" customFormat="1" ht="45">
      <c r="A247" s="189" t="s">
        <v>451</v>
      </c>
      <c r="B247" s="189" t="s">
        <v>442</v>
      </c>
      <c r="C247" s="189" t="s">
        <v>264</v>
      </c>
      <c r="D247" s="179" t="s">
        <v>452</v>
      </c>
      <c r="E247" s="288">
        <v>1</v>
      </c>
      <c r="F247" s="289"/>
      <c r="G247" s="290"/>
      <c r="H247" s="290"/>
      <c r="I247" s="290">
        <v>1</v>
      </c>
      <c r="J247" s="290"/>
      <c r="K247" s="290"/>
      <c r="L247" s="290"/>
      <c r="M247" s="290"/>
      <c r="N247" s="290"/>
      <c r="O247" s="290"/>
      <c r="P247" s="290"/>
      <c r="Q247" s="291"/>
      <c r="R247" s="292">
        <f>SUM(F247:Q247)</f>
        <v>1</v>
      </c>
      <c r="S247" s="194"/>
    </row>
    <row r="248" spans="1:19" s="56" customFormat="1" ht="45">
      <c r="A248" s="189" t="s">
        <v>453</v>
      </c>
      <c r="B248" s="189" t="s">
        <v>442</v>
      </c>
      <c r="C248" s="189" t="s">
        <v>264</v>
      </c>
      <c r="D248" s="179" t="s">
        <v>454</v>
      </c>
      <c r="E248" s="288">
        <v>1</v>
      </c>
      <c r="F248" s="289"/>
      <c r="G248" s="290"/>
      <c r="H248" s="290"/>
      <c r="I248" s="290">
        <v>1</v>
      </c>
      <c r="J248" s="290"/>
      <c r="K248" s="290"/>
      <c r="L248" s="290"/>
      <c r="M248" s="290"/>
      <c r="N248" s="290"/>
      <c r="O248" s="290"/>
      <c r="P248" s="290"/>
      <c r="Q248" s="291"/>
      <c r="R248" s="292">
        <f>SUM(F248:Q248)</f>
        <v>1</v>
      </c>
      <c r="S248" s="194"/>
    </row>
    <row r="249" spans="1:19" s="56" customFormat="1" ht="45">
      <c r="A249" s="84" t="s">
        <v>744</v>
      </c>
      <c r="B249" s="84" t="s">
        <v>331</v>
      </c>
      <c r="C249" s="84" t="s">
        <v>264</v>
      </c>
      <c r="D249" s="85" t="s">
        <v>99</v>
      </c>
      <c r="E249" s="288">
        <v>138.9</v>
      </c>
      <c r="F249" s="289">
        <v>138.9</v>
      </c>
      <c r="G249" s="290">
        <v>138.9</v>
      </c>
      <c r="H249" s="290">
        <v>138.9</v>
      </c>
      <c r="I249" s="290">
        <v>138.9</v>
      </c>
      <c r="J249" s="290">
        <v>138.9</v>
      </c>
      <c r="K249" s="290">
        <v>138.9</v>
      </c>
      <c r="L249" s="290">
        <v>138.9</v>
      </c>
      <c r="M249" s="290">
        <v>138.9</v>
      </c>
      <c r="N249" s="290">
        <v>138.9</v>
      </c>
      <c r="O249" s="290">
        <v>138.9</v>
      </c>
      <c r="P249" s="290">
        <v>138.9</v>
      </c>
      <c r="Q249" s="291">
        <v>138.9</v>
      </c>
      <c r="R249" s="292">
        <v>138.9</v>
      </c>
      <c r="S249" s="194"/>
    </row>
    <row r="250" spans="1:19" s="56" customFormat="1" ht="45.75" thickBot="1">
      <c r="A250" s="189" t="s">
        <v>812</v>
      </c>
      <c r="B250" s="189" t="s">
        <v>331</v>
      </c>
      <c r="C250" s="189" t="s">
        <v>393</v>
      </c>
      <c r="D250" s="179" t="s">
        <v>66</v>
      </c>
      <c r="E250" s="288">
        <v>24</v>
      </c>
      <c r="F250" s="289">
        <v>2</v>
      </c>
      <c r="G250" s="290">
        <v>2</v>
      </c>
      <c r="H250" s="290">
        <v>2</v>
      </c>
      <c r="I250" s="290">
        <v>2</v>
      </c>
      <c r="J250" s="290">
        <v>2</v>
      </c>
      <c r="K250" s="290">
        <v>2</v>
      </c>
      <c r="L250" s="290">
        <v>2</v>
      </c>
      <c r="M250" s="290">
        <v>2</v>
      </c>
      <c r="N250" s="290">
        <v>2</v>
      </c>
      <c r="O250" s="290">
        <v>2</v>
      </c>
      <c r="P250" s="290">
        <v>2</v>
      </c>
      <c r="Q250" s="291">
        <v>2</v>
      </c>
      <c r="R250" s="292">
        <f>SUM(F250:Q250)</f>
        <v>24</v>
      </c>
      <c r="S250" s="194"/>
    </row>
    <row r="251" spans="1:19" s="56" customFormat="1" ht="15.75" customHeight="1">
      <c r="A251" s="423" t="s">
        <v>808</v>
      </c>
      <c r="B251" s="423"/>
      <c r="C251" s="423"/>
      <c r="D251" s="423"/>
      <c r="E251" s="424"/>
      <c r="F251" s="449"/>
      <c r="G251" s="450"/>
      <c r="H251" s="450"/>
      <c r="I251" s="450"/>
      <c r="J251" s="450"/>
      <c r="K251" s="450"/>
      <c r="L251" s="450"/>
      <c r="M251" s="450"/>
      <c r="N251" s="450"/>
      <c r="O251" s="450"/>
      <c r="P251" s="450"/>
      <c r="Q251" s="450"/>
      <c r="R251" s="450"/>
      <c r="S251" s="450"/>
    </row>
    <row r="252" spans="1:19" s="56" customFormat="1" ht="45">
      <c r="A252" s="189" t="s">
        <v>181</v>
      </c>
      <c r="B252" s="189" t="s">
        <v>331</v>
      </c>
      <c r="C252" s="189" t="s">
        <v>391</v>
      </c>
      <c r="D252" s="179" t="s">
        <v>819</v>
      </c>
      <c r="E252" s="382">
        <v>14.5</v>
      </c>
      <c r="F252" s="191"/>
      <c r="G252" s="192"/>
      <c r="H252" s="192"/>
      <c r="I252" s="192"/>
      <c r="J252" s="192"/>
      <c r="K252" s="192"/>
      <c r="L252" s="192"/>
      <c r="M252" s="192"/>
      <c r="N252" s="192"/>
      <c r="O252" s="192"/>
      <c r="P252" s="192"/>
      <c r="Q252" s="353">
        <v>14.5</v>
      </c>
      <c r="R252" s="352">
        <f aca="true" t="shared" si="8" ref="R252:R257">SUM(F252:Q252)</f>
        <v>14.5</v>
      </c>
      <c r="S252" s="194"/>
    </row>
    <row r="253" spans="1:19" s="56" customFormat="1" ht="45">
      <c r="A253" s="189" t="s">
        <v>177</v>
      </c>
      <c r="B253" s="189" t="s">
        <v>331</v>
      </c>
      <c r="C253" s="189" t="s">
        <v>391</v>
      </c>
      <c r="D253" s="179" t="s">
        <v>819</v>
      </c>
      <c r="E253" s="384">
        <v>8</v>
      </c>
      <c r="F253" s="191"/>
      <c r="G253" s="192"/>
      <c r="H253" s="192"/>
      <c r="I253" s="192"/>
      <c r="J253" s="192"/>
      <c r="K253" s="192"/>
      <c r="L253" s="192"/>
      <c r="M253" s="192"/>
      <c r="N253" s="192"/>
      <c r="O253" s="192"/>
      <c r="P253" s="192"/>
      <c r="Q253" s="291">
        <v>8</v>
      </c>
      <c r="R253" s="292">
        <f t="shared" si="8"/>
        <v>8</v>
      </c>
      <c r="S253" s="194"/>
    </row>
    <row r="254" spans="1:19" s="56" customFormat="1" ht="45">
      <c r="A254" s="189" t="s">
        <v>178</v>
      </c>
      <c r="B254" s="189" t="s">
        <v>331</v>
      </c>
      <c r="C254" s="189" t="s">
        <v>391</v>
      </c>
      <c r="D254" s="179" t="s">
        <v>819</v>
      </c>
      <c r="E254" s="384">
        <v>12</v>
      </c>
      <c r="F254" s="191"/>
      <c r="G254" s="192"/>
      <c r="H254" s="192"/>
      <c r="I254" s="192"/>
      <c r="J254" s="192"/>
      <c r="K254" s="192"/>
      <c r="L254" s="192"/>
      <c r="M254" s="192"/>
      <c r="N254" s="192"/>
      <c r="O254" s="192"/>
      <c r="P254" s="192"/>
      <c r="Q254" s="291">
        <v>12</v>
      </c>
      <c r="R254" s="292">
        <f t="shared" si="8"/>
        <v>12</v>
      </c>
      <c r="S254" s="194"/>
    </row>
    <row r="255" spans="1:19" s="56" customFormat="1" ht="45">
      <c r="A255" s="189" t="s">
        <v>180</v>
      </c>
      <c r="B255" s="189" t="s">
        <v>331</v>
      </c>
      <c r="C255" s="189" t="s">
        <v>391</v>
      </c>
      <c r="D255" s="179" t="s">
        <v>819</v>
      </c>
      <c r="E255" s="384">
        <v>3</v>
      </c>
      <c r="F255" s="289"/>
      <c r="G255" s="290"/>
      <c r="H255" s="290"/>
      <c r="I255" s="290"/>
      <c r="J255" s="290"/>
      <c r="K255" s="290"/>
      <c r="L255" s="290">
        <v>3</v>
      </c>
      <c r="M255" s="290"/>
      <c r="N255" s="290"/>
      <c r="O255" s="290"/>
      <c r="P255" s="290"/>
      <c r="Q255" s="291"/>
      <c r="R255" s="352">
        <f t="shared" si="8"/>
        <v>3</v>
      </c>
      <c r="S255" s="194"/>
    </row>
    <row r="256" spans="1:19" s="56" customFormat="1" ht="45">
      <c r="A256" s="189" t="s">
        <v>176</v>
      </c>
      <c r="B256" s="189" t="s">
        <v>331</v>
      </c>
      <c r="C256" s="189" t="s">
        <v>391</v>
      </c>
      <c r="D256" s="179" t="s">
        <v>655</v>
      </c>
      <c r="E256" s="332">
        <v>2.6</v>
      </c>
      <c r="F256" s="354"/>
      <c r="G256" s="355">
        <v>2.6</v>
      </c>
      <c r="H256" s="290"/>
      <c r="I256" s="290"/>
      <c r="J256" s="290"/>
      <c r="K256" s="290"/>
      <c r="L256" s="290"/>
      <c r="M256" s="290"/>
      <c r="N256" s="290"/>
      <c r="O256" s="290"/>
      <c r="P256" s="290"/>
      <c r="Q256" s="291"/>
      <c r="R256" s="352">
        <f t="shared" si="8"/>
        <v>2.6</v>
      </c>
      <c r="S256" s="194"/>
    </row>
    <row r="257" spans="1:19" s="56" customFormat="1" ht="45">
      <c r="A257" s="189" t="s">
        <v>179</v>
      </c>
      <c r="B257" s="189" t="s">
        <v>331</v>
      </c>
      <c r="C257" s="189" t="s">
        <v>391</v>
      </c>
      <c r="D257" s="179" t="s">
        <v>182</v>
      </c>
      <c r="E257" s="288">
        <v>1</v>
      </c>
      <c r="F257" s="289"/>
      <c r="G257" s="290"/>
      <c r="H257" s="290"/>
      <c r="I257" s="290"/>
      <c r="J257" s="290"/>
      <c r="K257" s="290"/>
      <c r="L257" s="290">
        <v>1</v>
      </c>
      <c r="M257" s="290"/>
      <c r="N257" s="290"/>
      <c r="O257" s="290"/>
      <c r="P257" s="290"/>
      <c r="Q257" s="291"/>
      <c r="R257" s="292">
        <f t="shared" si="8"/>
        <v>1</v>
      </c>
      <c r="S257" s="333"/>
    </row>
    <row r="258" spans="1:19" s="56" customFormat="1" ht="45">
      <c r="A258" s="84" t="s">
        <v>744</v>
      </c>
      <c r="B258" s="84" t="s">
        <v>331</v>
      </c>
      <c r="C258" s="84" t="s">
        <v>264</v>
      </c>
      <c r="D258" s="85" t="s">
        <v>99</v>
      </c>
      <c r="E258" s="288">
        <v>183.2</v>
      </c>
      <c r="F258" s="289">
        <v>183.2</v>
      </c>
      <c r="G258" s="290">
        <v>183.2</v>
      </c>
      <c r="H258" s="290">
        <v>183.2</v>
      </c>
      <c r="I258" s="290">
        <v>183.2</v>
      </c>
      <c r="J258" s="290">
        <v>183.2</v>
      </c>
      <c r="K258" s="290">
        <v>183.2</v>
      </c>
      <c r="L258" s="290">
        <v>183.2</v>
      </c>
      <c r="M258" s="290">
        <v>183.2</v>
      </c>
      <c r="N258" s="290">
        <v>183.2</v>
      </c>
      <c r="O258" s="290">
        <v>183.2</v>
      </c>
      <c r="P258" s="290">
        <v>183.2</v>
      </c>
      <c r="Q258" s="291">
        <v>183.2</v>
      </c>
      <c r="R258" s="292">
        <v>183.2</v>
      </c>
      <c r="S258" s="333"/>
    </row>
    <row r="259" spans="1:19" s="56" customFormat="1" ht="45.75" thickBot="1">
      <c r="A259" s="189" t="s">
        <v>812</v>
      </c>
      <c r="B259" s="189" t="s">
        <v>331</v>
      </c>
      <c r="C259" s="189" t="s">
        <v>393</v>
      </c>
      <c r="D259" s="179" t="s">
        <v>66</v>
      </c>
      <c r="E259" s="288">
        <v>24</v>
      </c>
      <c r="F259" s="289">
        <v>2</v>
      </c>
      <c r="G259" s="290">
        <v>2</v>
      </c>
      <c r="H259" s="290">
        <v>2</v>
      </c>
      <c r="I259" s="290">
        <v>2</v>
      </c>
      <c r="J259" s="290">
        <v>2</v>
      </c>
      <c r="K259" s="290">
        <v>2</v>
      </c>
      <c r="L259" s="290">
        <v>2</v>
      </c>
      <c r="M259" s="290">
        <v>2</v>
      </c>
      <c r="N259" s="290">
        <v>2</v>
      </c>
      <c r="O259" s="290">
        <v>2</v>
      </c>
      <c r="P259" s="290">
        <v>2</v>
      </c>
      <c r="Q259" s="291">
        <v>2</v>
      </c>
      <c r="R259" s="292">
        <f>SUM(F259:Q259)</f>
        <v>24</v>
      </c>
      <c r="S259" s="333"/>
    </row>
    <row r="260" spans="1:19" s="56" customFormat="1" ht="11.25" customHeight="1">
      <c r="A260" s="452" t="s">
        <v>809</v>
      </c>
      <c r="B260" s="452"/>
      <c r="C260" s="452"/>
      <c r="D260" s="452"/>
      <c r="E260" s="453"/>
      <c r="F260" s="449"/>
      <c r="G260" s="450"/>
      <c r="H260" s="450"/>
      <c r="I260" s="450"/>
      <c r="J260" s="450"/>
      <c r="K260" s="450"/>
      <c r="L260" s="450"/>
      <c r="M260" s="450"/>
      <c r="N260" s="450"/>
      <c r="O260" s="450"/>
      <c r="P260" s="450"/>
      <c r="Q260" s="450"/>
      <c r="R260" s="450"/>
      <c r="S260" s="450"/>
    </row>
    <row r="261" spans="1:19" s="225" customFormat="1" ht="45">
      <c r="A261" s="215" t="s">
        <v>401</v>
      </c>
      <c r="B261" s="215" t="s">
        <v>331</v>
      </c>
      <c r="C261" s="215" t="s">
        <v>391</v>
      </c>
      <c r="D261" s="216" t="s">
        <v>819</v>
      </c>
      <c r="E261" s="380">
        <v>1.8</v>
      </c>
      <c r="F261" s="218"/>
      <c r="G261" s="219">
        <v>0.163</v>
      </c>
      <c r="H261" s="219">
        <v>0.163</v>
      </c>
      <c r="I261" s="219">
        <v>0.163</v>
      </c>
      <c r="J261" s="219">
        <v>0.163</v>
      </c>
      <c r="K261" s="219">
        <v>0.163</v>
      </c>
      <c r="L261" s="219">
        <v>0.163</v>
      </c>
      <c r="M261" s="219">
        <v>0.163</v>
      </c>
      <c r="N261" s="219">
        <v>0.163</v>
      </c>
      <c r="O261" s="219">
        <v>0.163</v>
      </c>
      <c r="P261" s="219">
        <v>0.163</v>
      </c>
      <c r="Q261" s="217">
        <v>0.17</v>
      </c>
      <c r="R261" s="220">
        <f aca="true" t="shared" si="9" ref="R261:R270">SUM(F261:Q261)</f>
        <v>1.8</v>
      </c>
      <c r="S261" s="221"/>
    </row>
    <row r="262" spans="1:19" s="225" customFormat="1" ht="45">
      <c r="A262" s="215" t="s">
        <v>183</v>
      </c>
      <c r="B262" s="215" t="s">
        <v>331</v>
      </c>
      <c r="C262" s="215" t="s">
        <v>391</v>
      </c>
      <c r="D262" s="216" t="s">
        <v>655</v>
      </c>
      <c r="E262" s="380">
        <v>6.6</v>
      </c>
      <c r="F262" s="218"/>
      <c r="G262" s="219"/>
      <c r="H262" s="219">
        <v>0.6599999999999999</v>
      </c>
      <c r="I262" s="219">
        <v>0.6599999999999999</v>
      </c>
      <c r="J262" s="219">
        <v>0.6599999999999999</v>
      </c>
      <c r="K262" s="219">
        <v>0.6599999999999999</v>
      </c>
      <c r="L262" s="219">
        <v>0.6599999999999999</v>
      </c>
      <c r="M262" s="219">
        <v>0.6599999999999999</v>
      </c>
      <c r="N262" s="219">
        <v>0.6599999999999999</v>
      </c>
      <c r="O262" s="219">
        <v>0.6599999999999999</v>
      </c>
      <c r="P262" s="219">
        <v>0.6599999999999999</v>
      </c>
      <c r="Q262" s="217">
        <v>0.6599999999999999</v>
      </c>
      <c r="R262" s="220">
        <f t="shared" si="9"/>
        <v>6.6000000000000005</v>
      </c>
      <c r="S262" s="221"/>
    </row>
    <row r="263" spans="1:19" s="225" customFormat="1" ht="45">
      <c r="A263" s="215" t="s">
        <v>402</v>
      </c>
      <c r="B263" s="215" t="s">
        <v>331</v>
      </c>
      <c r="C263" s="215" t="s">
        <v>391</v>
      </c>
      <c r="D263" s="216" t="s">
        <v>655</v>
      </c>
      <c r="E263" s="380">
        <v>0.6</v>
      </c>
      <c r="F263" s="218">
        <v>0.2</v>
      </c>
      <c r="G263" s="219">
        <v>0.2</v>
      </c>
      <c r="H263" s="219">
        <v>0.2</v>
      </c>
      <c r="I263" s="219"/>
      <c r="J263" s="219"/>
      <c r="K263" s="219"/>
      <c r="L263" s="219"/>
      <c r="M263" s="219"/>
      <c r="N263" s="219"/>
      <c r="O263" s="219"/>
      <c r="P263" s="219"/>
      <c r="Q263" s="217"/>
      <c r="R263" s="220">
        <f t="shared" si="9"/>
        <v>0.6000000000000001</v>
      </c>
      <c r="S263" s="221"/>
    </row>
    <row r="264" spans="1:19" s="225" customFormat="1" ht="45">
      <c r="A264" s="215" t="s">
        <v>403</v>
      </c>
      <c r="B264" s="215" t="s">
        <v>331</v>
      </c>
      <c r="C264" s="215" t="s">
        <v>391</v>
      </c>
      <c r="D264" s="216" t="s">
        <v>655</v>
      </c>
      <c r="E264" s="385">
        <v>16</v>
      </c>
      <c r="F264" s="218"/>
      <c r="G264" s="219"/>
      <c r="H264" s="219">
        <v>0.25</v>
      </c>
      <c r="I264" s="219">
        <v>0.25</v>
      </c>
      <c r="J264" s="219">
        <v>1.5</v>
      </c>
      <c r="K264" s="219">
        <v>2</v>
      </c>
      <c r="L264" s="219">
        <v>2</v>
      </c>
      <c r="M264" s="219">
        <v>2</v>
      </c>
      <c r="N264" s="219">
        <v>2</v>
      </c>
      <c r="O264" s="219">
        <v>2</v>
      </c>
      <c r="P264" s="219">
        <v>2</v>
      </c>
      <c r="Q264" s="217">
        <v>2</v>
      </c>
      <c r="R264" s="220">
        <f t="shared" si="9"/>
        <v>16</v>
      </c>
      <c r="S264" s="221"/>
    </row>
    <row r="265" spans="1:19" s="225" customFormat="1" ht="45">
      <c r="A265" s="215" t="s">
        <v>404</v>
      </c>
      <c r="B265" s="215" t="s">
        <v>331</v>
      </c>
      <c r="C265" s="215" t="s">
        <v>391</v>
      </c>
      <c r="D265" s="216" t="s">
        <v>184</v>
      </c>
      <c r="E265" s="273">
        <v>58</v>
      </c>
      <c r="F265" s="285">
        <v>5</v>
      </c>
      <c r="G265" s="286">
        <v>10</v>
      </c>
      <c r="H265" s="286">
        <v>10</v>
      </c>
      <c r="I265" s="286">
        <v>10</v>
      </c>
      <c r="J265" s="286">
        <v>10</v>
      </c>
      <c r="K265" s="286">
        <v>10</v>
      </c>
      <c r="L265" s="286">
        <v>3</v>
      </c>
      <c r="M265" s="286"/>
      <c r="N265" s="286"/>
      <c r="O265" s="286"/>
      <c r="P265" s="286"/>
      <c r="Q265" s="273"/>
      <c r="R265" s="287">
        <f t="shared" si="9"/>
        <v>58</v>
      </c>
      <c r="S265" s="221"/>
    </row>
    <row r="266" spans="1:19" s="225" customFormat="1" ht="45">
      <c r="A266" s="215" t="s">
        <v>405</v>
      </c>
      <c r="B266" s="215" t="s">
        <v>331</v>
      </c>
      <c r="C266" s="215" t="s">
        <v>391</v>
      </c>
      <c r="D266" s="216" t="s">
        <v>185</v>
      </c>
      <c r="E266" s="273">
        <v>2</v>
      </c>
      <c r="F266" s="285"/>
      <c r="G266" s="286"/>
      <c r="H266" s="286"/>
      <c r="I266" s="286">
        <v>1</v>
      </c>
      <c r="J266" s="286"/>
      <c r="K266" s="286"/>
      <c r="L266" s="286"/>
      <c r="M266" s="286"/>
      <c r="N266" s="286"/>
      <c r="O266" s="286"/>
      <c r="P266" s="286"/>
      <c r="Q266" s="273">
        <v>1</v>
      </c>
      <c r="R266" s="287">
        <f t="shared" si="9"/>
        <v>2</v>
      </c>
      <c r="S266" s="221"/>
    </row>
    <row r="267" spans="1:19" s="225" customFormat="1" ht="45">
      <c r="A267" s="215" t="s">
        <v>406</v>
      </c>
      <c r="B267" s="215" t="s">
        <v>331</v>
      </c>
      <c r="C267" s="215" t="s">
        <v>391</v>
      </c>
      <c r="D267" s="216" t="s">
        <v>185</v>
      </c>
      <c r="E267" s="273">
        <v>3</v>
      </c>
      <c r="F267" s="285"/>
      <c r="G267" s="286">
        <v>0.27</v>
      </c>
      <c r="H267" s="286">
        <v>0.27</v>
      </c>
      <c r="I267" s="286">
        <v>0.27</v>
      </c>
      <c r="J267" s="286">
        <v>0.27</v>
      </c>
      <c r="K267" s="286">
        <v>0.27</v>
      </c>
      <c r="L267" s="286">
        <v>0.27</v>
      </c>
      <c r="M267" s="286">
        <v>0.27</v>
      </c>
      <c r="N267" s="286">
        <v>0.27</v>
      </c>
      <c r="O267" s="286">
        <v>0.27</v>
      </c>
      <c r="P267" s="286">
        <v>0.27</v>
      </c>
      <c r="Q267" s="273">
        <v>0.3</v>
      </c>
      <c r="R267" s="287">
        <f t="shared" si="9"/>
        <v>3</v>
      </c>
      <c r="S267" s="221"/>
    </row>
    <row r="268" spans="1:19" s="225" customFormat="1" ht="45">
      <c r="A268" s="215" t="s">
        <v>407</v>
      </c>
      <c r="B268" s="215" t="s">
        <v>331</v>
      </c>
      <c r="C268" s="215" t="s">
        <v>391</v>
      </c>
      <c r="D268" s="216" t="s">
        <v>185</v>
      </c>
      <c r="E268" s="273">
        <v>1</v>
      </c>
      <c r="F268" s="285"/>
      <c r="G268" s="286"/>
      <c r="H268" s="286"/>
      <c r="I268" s="286">
        <v>1</v>
      </c>
      <c r="J268" s="286"/>
      <c r="K268" s="286"/>
      <c r="L268" s="286"/>
      <c r="M268" s="286"/>
      <c r="N268" s="286"/>
      <c r="O268" s="286"/>
      <c r="P268" s="286"/>
      <c r="Q268" s="273"/>
      <c r="R268" s="287">
        <f t="shared" si="9"/>
        <v>1</v>
      </c>
      <c r="S268" s="221"/>
    </row>
    <row r="269" spans="1:19" s="225" customFormat="1" ht="45">
      <c r="A269" s="215" t="s">
        <v>408</v>
      </c>
      <c r="B269" s="215" t="s">
        <v>331</v>
      </c>
      <c r="C269" s="215" t="s">
        <v>391</v>
      </c>
      <c r="D269" s="216" t="s">
        <v>185</v>
      </c>
      <c r="E269" s="273">
        <v>1</v>
      </c>
      <c r="F269" s="285">
        <v>0.33</v>
      </c>
      <c r="G269" s="286">
        <v>0.3333333333333333</v>
      </c>
      <c r="H269" s="286">
        <v>0.33</v>
      </c>
      <c r="I269" s="286"/>
      <c r="J269" s="286"/>
      <c r="K269" s="286"/>
      <c r="L269" s="286"/>
      <c r="M269" s="286"/>
      <c r="N269" s="286"/>
      <c r="O269" s="286"/>
      <c r="P269" s="286"/>
      <c r="Q269" s="273"/>
      <c r="R269" s="287">
        <f t="shared" si="9"/>
        <v>0.9933333333333334</v>
      </c>
      <c r="S269" s="221"/>
    </row>
    <row r="270" spans="1:19" s="225" customFormat="1" ht="45">
      <c r="A270" s="215" t="s">
        <v>409</v>
      </c>
      <c r="B270" s="215" t="s">
        <v>331</v>
      </c>
      <c r="C270" s="215" t="s">
        <v>391</v>
      </c>
      <c r="D270" s="216" t="s">
        <v>184</v>
      </c>
      <c r="E270" s="273">
        <v>30</v>
      </c>
      <c r="F270" s="285">
        <v>3</v>
      </c>
      <c r="G270" s="286">
        <v>4</v>
      </c>
      <c r="H270" s="286">
        <v>5</v>
      </c>
      <c r="I270" s="286">
        <v>5</v>
      </c>
      <c r="J270" s="286">
        <v>5</v>
      </c>
      <c r="K270" s="286">
        <v>5</v>
      </c>
      <c r="L270" s="286">
        <v>3</v>
      </c>
      <c r="M270" s="286"/>
      <c r="N270" s="286"/>
      <c r="O270" s="286"/>
      <c r="P270" s="286"/>
      <c r="Q270" s="273"/>
      <c r="R270" s="287">
        <f t="shared" si="9"/>
        <v>30</v>
      </c>
      <c r="S270" s="221"/>
    </row>
    <row r="271" spans="1:19" s="225" customFormat="1" ht="45">
      <c r="A271" s="84" t="s">
        <v>744</v>
      </c>
      <c r="B271" s="84" t="s">
        <v>331</v>
      </c>
      <c r="C271" s="84" t="s">
        <v>264</v>
      </c>
      <c r="D271" s="85" t="s">
        <v>99</v>
      </c>
      <c r="E271" s="273">
        <v>257</v>
      </c>
      <c r="F271" s="285">
        <v>257</v>
      </c>
      <c r="G271" s="286">
        <v>257</v>
      </c>
      <c r="H271" s="286">
        <v>257</v>
      </c>
      <c r="I271" s="286">
        <v>257</v>
      </c>
      <c r="J271" s="286">
        <v>257</v>
      </c>
      <c r="K271" s="286">
        <v>257</v>
      </c>
      <c r="L271" s="286">
        <v>257</v>
      </c>
      <c r="M271" s="286">
        <v>257</v>
      </c>
      <c r="N271" s="286">
        <v>257</v>
      </c>
      <c r="O271" s="286">
        <v>257</v>
      </c>
      <c r="P271" s="286">
        <v>257</v>
      </c>
      <c r="Q271" s="273">
        <v>257</v>
      </c>
      <c r="R271" s="287">
        <v>257</v>
      </c>
      <c r="S271" s="221"/>
    </row>
    <row r="272" spans="1:19" s="56" customFormat="1" ht="45">
      <c r="A272" s="73" t="s">
        <v>812</v>
      </c>
      <c r="B272" s="73" t="s">
        <v>331</v>
      </c>
      <c r="C272" s="73" t="s">
        <v>393</v>
      </c>
      <c r="D272" s="74" t="s">
        <v>236</v>
      </c>
      <c r="E272" s="273">
        <v>24</v>
      </c>
      <c r="F272" s="274">
        <v>2</v>
      </c>
      <c r="G272" s="275">
        <v>2</v>
      </c>
      <c r="H272" s="275">
        <v>2</v>
      </c>
      <c r="I272" s="275">
        <v>2</v>
      </c>
      <c r="J272" s="275">
        <v>2</v>
      </c>
      <c r="K272" s="275">
        <v>2</v>
      </c>
      <c r="L272" s="275">
        <v>2</v>
      </c>
      <c r="M272" s="275">
        <v>2</v>
      </c>
      <c r="N272" s="275">
        <v>2</v>
      </c>
      <c r="O272" s="275">
        <v>2</v>
      </c>
      <c r="P272" s="275">
        <v>2</v>
      </c>
      <c r="Q272" s="276">
        <v>2</v>
      </c>
      <c r="R272" s="287">
        <f>SUM(F272:Q272)</f>
        <v>24</v>
      </c>
      <c r="S272" s="76"/>
    </row>
    <row r="273" spans="1:19" s="56" customFormat="1" ht="11.25">
      <c r="A273" s="73"/>
      <c r="B273" s="73"/>
      <c r="C273" s="73"/>
      <c r="D273" s="74"/>
      <c r="E273" s="276"/>
      <c r="F273" s="274"/>
      <c r="G273" s="275"/>
      <c r="H273" s="275"/>
      <c r="I273" s="275"/>
      <c r="J273" s="275"/>
      <c r="K273" s="275"/>
      <c r="L273" s="275"/>
      <c r="M273" s="275"/>
      <c r="N273" s="275"/>
      <c r="O273" s="275"/>
      <c r="P273" s="275"/>
      <c r="Q273" s="276"/>
      <c r="R273" s="292">
        <f>SUM(F273:Q273)</f>
        <v>0</v>
      </c>
      <c r="S273" s="76"/>
    </row>
    <row r="274" spans="1:19" s="56" customFormat="1" ht="15.75" customHeight="1">
      <c r="A274" s="430" t="s">
        <v>810</v>
      </c>
      <c r="B274" s="430"/>
      <c r="C274" s="430"/>
      <c r="D274" s="430"/>
      <c r="E274" s="431"/>
      <c r="F274" s="428"/>
      <c r="G274" s="429"/>
      <c r="H274" s="429"/>
      <c r="I274" s="429"/>
      <c r="J274" s="429"/>
      <c r="K274" s="429"/>
      <c r="L274" s="429"/>
      <c r="M274" s="429"/>
      <c r="N274" s="429"/>
      <c r="O274" s="429"/>
      <c r="P274" s="429"/>
      <c r="Q274" s="429"/>
      <c r="R274" s="429"/>
      <c r="S274" s="429"/>
    </row>
    <row r="275" spans="1:19" s="225" customFormat="1" ht="45">
      <c r="A275" s="215" t="s">
        <v>388</v>
      </c>
      <c r="B275" s="215" t="s">
        <v>331</v>
      </c>
      <c r="C275" s="215" t="s">
        <v>389</v>
      </c>
      <c r="D275" s="216" t="s">
        <v>186</v>
      </c>
      <c r="E275" s="273">
        <v>1</v>
      </c>
      <c r="F275" s="218"/>
      <c r="G275" s="219"/>
      <c r="H275" s="219"/>
      <c r="I275" s="219"/>
      <c r="J275" s="219"/>
      <c r="K275" s="219"/>
      <c r="L275" s="286">
        <v>1</v>
      </c>
      <c r="M275" s="219"/>
      <c r="N275" s="219"/>
      <c r="O275" s="219"/>
      <c r="P275" s="219"/>
      <c r="Q275" s="217"/>
      <c r="R275" s="220">
        <f>SUM(F275:Q275)</f>
        <v>1</v>
      </c>
      <c r="S275" s="221"/>
    </row>
    <row r="276" spans="1:19" s="225" customFormat="1" ht="45">
      <c r="A276" s="215" t="s">
        <v>390</v>
      </c>
      <c r="B276" s="215" t="s">
        <v>331</v>
      </c>
      <c r="C276" s="215" t="s">
        <v>391</v>
      </c>
      <c r="D276" s="216" t="s">
        <v>394</v>
      </c>
      <c r="E276" s="273">
        <v>1</v>
      </c>
      <c r="F276" s="285"/>
      <c r="G276" s="286"/>
      <c r="H276" s="286"/>
      <c r="I276" s="286"/>
      <c r="J276" s="286"/>
      <c r="K276" s="286"/>
      <c r="L276" s="286"/>
      <c r="M276" s="286"/>
      <c r="N276" s="286"/>
      <c r="O276" s="286"/>
      <c r="P276" s="286">
        <v>1</v>
      </c>
      <c r="Q276" s="273"/>
      <c r="R276" s="287">
        <f>SUM(F276:Q276)</f>
        <v>1</v>
      </c>
      <c r="S276" s="221"/>
    </row>
    <row r="277" spans="1:19" s="225" customFormat="1" ht="45">
      <c r="A277" s="215" t="s">
        <v>392</v>
      </c>
      <c r="B277" s="215" t="s">
        <v>331</v>
      </c>
      <c r="C277" s="215" t="s">
        <v>391</v>
      </c>
      <c r="D277" s="216" t="s">
        <v>173</v>
      </c>
      <c r="E277" s="273">
        <v>1</v>
      </c>
      <c r="F277" s="285"/>
      <c r="G277" s="286"/>
      <c r="H277" s="286"/>
      <c r="I277" s="286"/>
      <c r="J277" s="286"/>
      <c r="K277" s="286"/>
      <c r="L277" s="286" t="s">
        <v>395</v>
      </c>
      <c r="M277" s="286"/>
      <c r="N277" s="286"/>
      <c r="O277" s="286"/>
      <c r="P277" s="286"/>
      <c r="Q277" s="273">
        <v>0.9</v>
      </c>
      <c r="R277" s="287">
        <f>SUM(F277:Q277)</f>
        <v>0.9</v>
      </c>
      <c r="S277" s="221"/>
    </row>
    <row r="278" spans="1:19" s="225" customFormat="1" ht="45">
      <c r="A278" s="215" t="s">
        <v>812</v>
      </c>
      <c r="B278" s="215" t="s">
        <v>331</v>
      </c>
      <c r="C278" s="215" t="s">
        <v>393</v>
      </c>
      <c r="D278" s="216" t="s">
        <v>236</v>
      </c>
      <c r="E278" s="273">
        <v>36</v>
      </c>
      <c r="F278" s="285">
        <v>3</v>
      </c>
      <c r="G278" s="286">
        <v>3</v>
      </c>
      <c r="H278" s="286">
        <v>3</v>
      </c>
      <c r="I278" s="286">
        <v>3</v>
      </c>
      <c r="J278" s="286">
        <v>3</v>
      </c>
      <c r="K278" s="286">
        <v>3</v>
      </c>
      <c r="L278" s="286">
        <v>3</v>
      </c>
      <c r="M278" s="286">
        <v>3</v>
      </c>
      <c r="N278" s="286">
        <v>3</v>
      </c>
      <c r="O278" s="286">
        <v>3</v>
      </c>
      <c r="P278" s="286">
        <v>3</v>
      </c>
      <c r="Q278" s="273">
        <v>3</v>
      </c>
      <c r="R278" s="287">
        <f>SUM(F278:Q278)</f>
        <v>36</v>
      </c>
      <c r="S278" s="221"/>
    </row>
    <row r="279" spans="1:19" s="56" customFormat="1" ht="15.75" customHeight="1">
      <c r="A279" s="430" t="s">
        <v>811</v>
      </c>
      <c r="B279" s="430"/>
      <c r="C279" s="430"/>
      <c r="D279" s="430"/>
      <c r="E279" s="431"/>
      <c r="F279" s="428"/>
      <c r="G279" s="429"/>
      <c r="H279" s="429"/>
      <c r="I279" s="429"/>
      <c r="J279" s="429"/>
      <c r="K279" s="429"/>
      <c r="L279" s="429"/>
      <c r="M279" s="429"/>
      <c r="N279" s="429"/>
      <c r="O279" s="429"/>
      <c r="P279" s="429"/>
      <c r="Q279" s="429"/>
      <c r="R279" s="429"/>
      <c r="S279" s="429"/>
    </row>
    <row r="280" spans="1:19" s="225" customFormat="1" ht="45">
      <c r="A280" s="215" t="s">
        <v>396</v>
      </c>
      <c r="B280" s="215" t="s">
        <v>331</v>
      </c>
      <c r="C280" s="215" t="s">
        <v>391</v>
      </c>
      <c r="D280" s="216" t="s">
        <v>819</v>
      </c>
      <c r="E280" s="380">
        <f>28.8026590005376-7.66</f>
        <v>21.1426590005376</v>
      </c>
      <c r="F280" s="218"/>
      <c r="G280" s="219"/>
      <c r="H280" s="219"/>
      <c r="I280" s="219">
        <v>0.5370072210440036</v>
      </c>
      <c r="J280" s="219">
        <v>0.93632757566884</v>
      </c>
      <c r="K280" s="219">
        <v>1.89466510969445</v>
      </c>
      <c r="L280" s="219">
        <v>2.54601834825558</v>
      </c>
      <c r="M280" s="219">
        <v>2.86365647185426</v>
      </c>
      <c r="N280" s="219">
        <v>2.29431900070079</v>
      </c>
      <c r="O280" s="219">
        <v>3.5373861079998603</v>
      </c>
      <c r="P280" s="219">
        <f>3.63049725228546-0.66</f>
        <v>2.97049725228546</v>
      </c>
      <c r="Q280" s="217">
        <v>3.562781913034359</v>
      </c>
      <c r="R280" s="220">
        <f aca="true" t="shared" si="10" ref="R280:R286">SUM(F280:Q280)</f>
        <v>21.142659000537602</v>
      </c>
      <c r="S280" s="387"/>
    </row>
    <row r="281" spans="1:19" s="225" customFormat="1" ht="45">
      <c r="A281" s="215" t="s">
        <v>397</v>
      </c>
      <c r="B281" s="215" t="s">
        <v>331</v>
      </c>
      <c r="C281" s="215" t="s">
        <v>391</v>
      </c>
      <c r="D281" s="216" t="s">
        <v>819</v>
      </c>
      <c r="E281" s="380">
        <f>37.6746901920731-3.9-5.97</f>
        <v>27.804690192073103</v>
      </c>
      <c r="F281" s="218"/>
      <c r="G281" s="219">
        <v>1.5007159147831315</v>
      </c>
      <c r="H281" s="219">
        <v>3.566326243425734</v>
      </c>
      <c r="I281" s="219">
        <f>5.68144972203863-3.9</f>
        <v>1.7814497220386305</v>
      </c>
      <c r="J281" s="219">
        <f>6.4561460298518-5.97</f>
        <v>0.4861460298517999</v>
      </c>
      <c r="K281" s="219">
        <v>2.769178680214879</v>
      </c>
      <c r="L281" s="219">
        <v>2.437244209847774</v>
      </c>
      <c r="M281" s="219">
        <v>2.907524388129768</v>
      </c>
      <c r="N281" s="219">
        <v>2.8263304651002956</v>
      </c>
      <c r="O281" s="219">
        <v>3.713084542192419</v>
      </c>
      <c r="P281" s="219">
        <v>2.9845765842388605</v>
      </c>
      <c r="Q281" s="217">
        <v>2.8321134122498277</v>
      </c>
      <c r="R281" s="220">
        <f t="shared" si="10"/>
        <v>27.80469019207312</v>
      </c>
      <c r="S281" s="386"/>
    </row>
    <row r="282" spans="1:19" s="225" customFormat="1" ht="45">
      <c r="A282" s="215" t="s">
        <v>398</v>
      </c>
      <c r="B282" s="215" t="s">
        <v>331</v>
      </c>
      <c r="C282" s="215" t="s">
        <v>391</v>
      </c>
      <c r="D282" s="216" t="s">
        <v>819</v>
      </c>
      <c r="E282" s="380">
        <f>17.7276039108432+4.27</f>
        <v>21.9976039108432</v>
      </c>
      <c r="F282" s="218">
        <v>1.190449716623885</v>
      </c>
      <c r="G282" s="219">
        <v>1.00541337331944</v>
      </c>
      <c r="H282" s="219">
        <v>0.797035034437187</v>
      </c>
      <c r="I282" s="219">
        <v>0.797035034437187</v>
      </c>
      <c r="J282" s="219">
        <v>0.797035034437187</v>
      </c>
      <c r="K282" s="219">
        <v>0.797035034437187</v>
      </c>
      <c r="L282" s="219">
        <v>0.3453964088748825</v>
      </c>
      <c r="M282" s="219">
        <v>0.8671064884696931</v>
      </c>
      <c r="N282" s="219">
        <v>1.5608151306151372</v>
      </c>
      <c r="O282" s="219">
        <v>3.242647152260655</v>
      </c>
      <c r="P282" s="219">
        <v>3.002452537677587</v>
      </c>
      <c r="Q282" s="217">
        <f>3.32518296525321+4.27</f>
        <v>7.59518296525321</v>
      </c>
      <c r="R282" s="220">
        <f t="shared" si="10"/>
        <v>21.99760391084324</v>
      </c>
      <c r="S282" s="387"/>
    </row>
    <row r="283" spans="1:19" s="225" customFormat="1" ht="45">
      <c r="A283" s="215" t="s">
        <v>399</v>
      </c>
      <c r="B283" s="215" t="s">
        <v>331</v>
      </c>
      <c r="C283" s="215" t="s">
        <v>391</v>
      </c>
      <c r="D283" s="216" t="s">
        <v>819</v>
      </c>
      <c r="E283" s="380">
        <f>45.3716733616716-10.62</f>
        <v>34.7516733616716</v>
      </c>
      <c r="F283" s="218">
        <v>1.622609405300972</v>
      </c>
      <c r="G283" s="219">
        <v>3.8333949989925467</v>
      </c>
      <c r="H283" s="219">
        <v>3.07723808762684</v>
      </c>
      <c r="I283" s="219">
        <v>3.54546838462122</v>
      </c>
      <c r="J283" s="219">
        <v>3.16828451010108</v>
      </c>
      <c r="K283" s="219">
        <v>1.0290338151066927</v>
      </c>
      <c r="L283" s="219">
        <v>0.5628244665341353</v>
      </c>
      <c r="M283" s="219">
        <v>2.4516944016605358</v>
      </c>
      <c r="N283" s="219">
        <v>3.34409254354141</v>
      </c>
      <c r="O283" s="219">
        <v>3.8158414557592626</v>
      </c>
      <c r="P283" s="219">
        <v>4.056282268060448</v>
      </c>
      <c r="Q283" s="217">
        <f>5.86490902436649-1.59</f>
        <v>4.27490902436649</v>
      </c>
      <c r="R283" s="220">
        <f t="shared" si="10"/>
        <v>34.781673361671636</v>
      </c>
      <c r="S283" s="386"/>
    </row>
    <row r="284" spans="1:19" s="225" customFormat="1" ht="45">
      <c r="A284" s="215" t="s">
        <v>400</v>
      </c>
      <c r="B284" s="215" t="s">
        <v>331</v>
      </c>
      <c r="C284" s="215" t="s">
        <v>391</v>
      </c>
      <c r="D284" s="216" t="s">
        <v>819</v>
      </c>
      <c r="E284" s="380">
        <f>16.1966507354543+5.51</f>
        <v>21.706650735454296</v>
      </c>
      <c r="F284" s="218"/>
      <c r="G284" s="219"/>
      <c r="H284" s="219">
        <f>2.34032411651522-1.09</f>
        <v>1.25032411651522</v>
      </c>
      <c r="I284" s="219">
        <v>1.7687948484903484</v>
      </c>
      <c r="J284" s="219">
        <v>1.03433609567284</v>
      </c>
      <c r="K284" s="219">
        <v>1.6637890798210018</v>
      </c>
      <c r="L284" s="219">
        <v>1.618529005805696</v>
      </c>
      <c r="M284" s="219">
        <v>1.3121509855720854</v>
      </c>
      <c r="N284" s="219">
        <v>0.6916802979280421</v>
      </c>
      <c r="O284" s="219">
        <v>0.6317570212397774</v>
      </c>
      <c r="P284" s="219">
        <v>0.584964441723361</v>
      </c>
      <c r="Q284" s="217">
        <f>0.593200881424801+5.51</f>
        <v>6.103200881424801</v>
      </c>
      <c r="R284" s="220">
        <f t="shared" si="10"/>
        <v>16.659526774193175</v>
      </c>
      <c r="S284" s="386"/>
    </row>
    <row r="285" spans="1:19" s="225" customFormat="1" ht="45">
      <c r="A285" s="215" t="s">
        <v>814</v>
      </c>
      <c r="B285" s="215" t="s">
        <v>331</v>
      </c>
      <c r="C285" s="215" t="s">
        <v>391</v>
      </c>
      <c r="D285" s="216" t="s">
        <v>655</v>
      </c>
      <c r="E285" s="217">
        <v>7.24</v>
      </c>
      <c r="F285" s="218"/>
      <c r="G285" s="219">
        <v>3.2232162406425817</v>
      </c>
      <c r="H285" s="219">
        <v>3.2232162406425817</v>
      </c>
      <c r="I285" s="219"/>
      <c r="J285" s="219"/>
      <c r="K285" s="219"/>
      <c r="L285" s="219"/>
      <c r="M285" s="219"/>
      <c r="N285" s="219"/>
      <c r="O285" s="219"/>
      <c r="P285" s="219">
        <v>0.08433029358228053</v>
      </c>
      <c r="Q285" s="217">
        <v>0.711575323949754</v>
      </c>
      <c r="R285" s="220">
        <f t="shared" si="10"/>
        <v>7.242338098817198</v>
      </c>
      <c r="S285" s="221"/>
    </row>
    <row r="286" spans="1:19" s="225" customFormat="1" ht="45">
      <c r="A286" s="215" t="s">
        <v>815</v>
      </c>
      <c r="B286" s="215" t="s">
        <v>331</v>
      </c>
      <c r="C286" s="215" t="s">
        <v>391</v>
      </c>
      <c r="D286" s="216" t="s">
        <v>655</v>
      </c>
      <c r="E286" s="217">
        <v>7.43</v>
      </c>
      <c r="F286" s="218">
        <v>0.8821429811321515</v>
      </c>
      <c r="G286" s="219">
        <v>2.599126125061728</v>
      </c>
      <c r="H286" s="219">
        <v>3.1995295048310908</v>
      </c>
      <c r="I286" s="219"/>
      <c r="J286" s="219">
        <v>0.20649137222678718</v>
      </c>
      <c r="K286" s="219">
        <v>0.4549712407559572</v>
      </c>
      <c r="L286" s="219">
        <v>0.038537387017255544</v>
      </c>
      <c r="M286" s="219"/>
      <c r="N286" s="219"/>
      <c r="O286" s="219"/>
      <c r="P286" s="219"/>
      <c r="Q286" s="217">
        <v>0.04498457207816813</v>
      </c>
      <c r="R286" s="220">
        <f t="shared" si="10"/>
        <v>7.425783183103138</v>
      </c>
      <c r="S286" s="221"/>
    </row>
    <row r="287" spans="1:19" s="225" customFormat="1" ht="45">
      <c r="A287" s="84" t="s">
        <v>744</v>
      </c>
      <c r="B287" s="84" t="s">
        <v>331</v>
      </c>
      <c r="C287" s="84" t="s">
        <v>264</v>
      </c>
      <c r="D287" s="85" t="s">
        <v>99</v>
      </c>
      <c r="E287" s="217">
        <v>465</v>
      </c>
      <c r="F287" s="285">
        <v>465</v>
      </c>
      <c r="G287" s="286">
        <v>465</v>
      </c>
      <c r="H287" s="286">
        <v>465</v>
      </c>
      <c r="I287" s="286">
        <v>465</v>
      </c>
      <c r="J287" s="286">
        <v>465</v>
      </c>
      <c r="K287" s="286">
        <v>465</v>
      </c>
      <c r="L287" s="286">
        <v>465</v>
      </c>
      <c r="M287" s="286">
        <v>465</v>
      </c>
      <c r="N287" s="286">
        <v>465</v>
      </c>
      <c r="O287" s="286">
        <v>465</v>
      </c>
      <c r="P287" s="286">
        <v>465</v>
      </c>
      <c r="Q287" s="273">
        <v>465</v>
      </c>
      <c r="R287" s="287">
        <v>465</v>
      </c>
      <c r="S287" s="221"/>
    </row>
    <row r="288" spans="1:19" s="225" customFormat="1" ht="45">
      <c r="A288" s="215" t="s">
        <v>812</v>
      </c>
      <c r="B288" s="215" t="s">
        <v>331</v>
      </c>
      <c r="C288" s="215" t="s">
        <v>393</v>
      </c>
      <c r="D288" s="216" t="s">
        <v>813</v>
      </c>
      <c r="E288" s="273">
        <v>24</v>
      </c>
      <c r="F288" s="285">
        <v>2</v>
      </c>
      <c r="G288" s="286">
        <v>2</v>
      </c>
      <c r="H288" s="286">
        <v>2</v>
      </c>
      <c r="I288" s="286">
        <v>2</v>
      </c>
      <c r="J288" s="286">
        <v>2</v>
      </c>
      <c r="K288" s="286">
        <v>2</v>
      </c>
      <c r="L288" s="286">
        <v>2</v>
      </c>
      <c r="M288" s="286">
        <v>2</v>
      </c>
      <c r="N288" s="286">
        <v>2</v>
      </c>
      <c r="O288" s="286">
        <v>2</v>
      </c>
      <c r="P288" s="286">
        <v>2</v>
      </c>
      <c r="Q288" s="273">
        <v>2</v>
      </c>
      <c r="R288" s="287">
        <f>SUM(F288:Q288)</f>
        <v>24</v>
      </c>
      <c r="S288" s="221"/>
    </row>
    <row r="289" spans="1:19" s="225" customFormat="1" ht="11.25">
      <c r="A289" s="215"/>
      <c r="B289" s="215"/>
      <c r="C289" s="215"/>
      <c r="D289" s="216"/>
      <c r="E289" s="217"/>
      <c r="F289" s="218"/>
      <c r="G289" s="219"/>
      <c r="H289" s="219"/>
      <c r="I289" s="219"/>
      <c r="J289" s="219"/>
      <c r="K289" s="219"/>
      <c r="L289" s="219"/>
      <c r="M289" s="219"/>
      <c r="N289" s="219"/>
      <c r="O289" s="219"/>
      <c r="P289" s="219"/>
      <c r="Q289" s="217"/>
      <c r="R289" s="220"/>
      <c r="S289" s="221"/>
    </row>
    <row r="290" spans="1:19" s="225" customFormat="1" ht="11.25">
      <c r="A290" s="297"/>
      <c r="B290" s="297"/>
      <c r="C290" s="297"/>
      <c r="D290" s="298"/>
      <c r="E290" s="299"/>
      <c r="F290" s="299"/>
      <c r="G290" s="299"/>
      <c r="H290" s="299"/>
      <c r="I290" s="299"/>
      <c r="J290" s="299"/>
      <c r="K290" s="299"/>
      <c r="L290" s="299"/>
      <c r="M290" s="299"/>
      <c r="N290" s="299"/>
      <c r="O290" s="299"/>
      <c r="P290" s="299"/>
      <c r="Q290" s="299"/>
      <c r="R290" s="300"/>
      <c r="S290" s="301"/>
    </row>
    <row r="291" spans="1:19" s="225" customFormat="1" ht="11.25">
      <c r="A291" s="297"/>
      <c r="B291" s="297"/>
      <c r="C291" s="297"/>
      <c r="D291" s="298"/>
      <c r="E291" s="299"/>
      <c r="F291" s="299"/>
      <c r="G291" s="299"/>
      <c r="H291" s="299"/>
      <c r="I291" s="299"/>
      <c r="J291" s="299"/>
      <c r="K291" s="299"/>
      <c r="L291" s="299"/>
      <c r="M291" s="299"/>
      <c r="N291" s="299"/>
      <c r="O291" s="299"/>
      <c r="P291" s="299"/>
      <c r="Q291" s="299"/>
      <c r="R291" s="300"/>
      <c r="S291" s="301"/>
    </row>
    <row r="292" spans="1:19" s="56" customFormat="1" ht="11.25">
      <c r="A292" s="263"/>
      <c r="B292" s="263"/>
      <c r="C292" s="263"/>
      <c r="D292" s="63"/>
      <c r="E292" s="264"/>
      <c r="F292" s="264"/>
      <c r="G292" s="264"/>
      <c r="H292" s="264"/>
      <c r="I292" s="264"/>
      <c r="J292" s="264"/>
      <c r="K292" s="264"/>
      <c r="L292" s="264"/>
      <c r="M292" s="264"/>
      <c r="N292" s="264"/>
      <c r="O292" s="264"/>
      <c r="P292" s="264"/>
      <c r="Q292" s="264"/>
      <c r="R292" s="265"/>
      <c r="S292" s="266"/>
    </row>
    <row r="293" spans="1:19" s="24" customFormat="1" ht="16.5" customHeight="1" thickBot="1">
      <c r="A293" s="425" t="s">
        <v>771</v>
      </c>
      <c r="B293" s="425"/>
      <c r="C293" s="425"/>
      <c r="D293" s="425"/>
      <c r="E293" s="425"/>
      <c r="F293" s="425"/>
      <c r="G293" s="425"/>
      <c r="H293" s="425"/>
      <c r="I293" s="425"/>
      <c r="J293" s="425"/>
      <c r="K293" s="425"/>
      <c r="L293" s="425"/>
      <c r="M293" s="425"/>
      <c r="N293" s="425"/>
      <c r="O293" s="425"/>
      <c r="P293" s="425"/>
      <c r="Q293" s="425"/>
      <c r="R293" s="425"/>
      <c r="S293" s="425"/>
    </row>
    <row r="294" spans="1:19" ht="45">
      <c r="A294" s="113" t="s">
        <v>656</v>
      </c>
      <c r="B294" s="113" t="s">
        <v>680</v>
      </c>
      <c r="C294" s="113" t="s">
        <v>663</v>
      </c>
      <c r="D294" s="82" t="s">
        <v>664</v>
      </c>
      <c r="E294" s="114">
        <v>60</v>
      </c>
      <c r="F294" s="79">
        <v>5</v>
      </c>
      <c r="G294" s="72">
        <v>5</v>
      </c>
      <c r="H294" s="72">
        <v>5</v>
      </c>
      <c r="I294" s="72">
        <v>5</v>
      </c>
      <c r="J294" s="72">
        <v>5</v>
      </c>
      <c r="K294" s="72">
        <v>5</v>
      </c>
      <c r="L294" s="72">
        <v>5</v>
      </c>
      <c r="M294" s="72">
        <v>5</v>
      </c>
      <c r="N294" s="72">
        <v>5</v>
      </c>
      <c r="O294" s="72">
        <v>5</v>
      </c>
      <c r="P294" s="72">
        <v>5</v>
      </c>
      <c r="Q294" s="101">
        <v>5</v>
      </c>
      <c r="R294" s="83">
        <f aca="true" t="shared" si="11" ref="R294:R307">SUM(F294:Q294)</f>
        <v>60</v>
      </c>
      <c r="S294" s="102"/>
    </row>
    <row r="295" spans="1:19" ht="56.25">
      <c r="A295" s="347" t="s">
        <v>657</v>
      </c>
      <c r="B295" s="347" t="s">
        <v>680</v>
      </c>
      <c r="C295" s="347" t="s">
        <v>663</v>
      </c>
      <c r="D295" s="348" t="s">
        <v>664</v>
      </c>
      <c r="E295" s="349">
        <v>60</v>
      </c>
      <c r="F295" s="312">
        <v>5</v>
      </c>
      <c r="G295" s="196">
        <v>5</v>
      </c>
      <c r="H295" s="196">
        <v>5</v>
      </c>
      <c r="I295" s="196">
        <v>5</v>
      </c>
      <c r="J295" s="196">
        <v>5</v>
      </c>
      <c r="K295" s="196">
        <v>5</v>
      </c>
      <c r="L295" s="196">
        <v>5</v>
      </c>
      <c r="M295" s="196">
        <v>5</v>
      </c>
      <c r="N295" s="196">
        <v>5</v>
      </c>
      <c r="O295" s="196">
        <v>5</v>
      </c>
      <c r="P295" s="196">
        <v>5</v>
      </c>
      <c r="Q295" s="320">
        <v>5</v>
      </c>
      <c r="R295" s="321">
        <f t="shared" si="11"/>
        <v>60</v>
      </c>
      <c r="S295" s="315"/>
    </row>
    <row r="296" spans="1:19" ht="45">
      <c r="A296" s="347" t="s">
        <v>658</v>
      </c>
      <c r="B296" s="347" t="s">
        <v>680</v>
      </c>
      <c r="C296" s="347" t="s">
        <v>681</v>
      </c>
      <c r="D296" s="348" t="s">
        <v>665</v>
      </c>
      <c r="E296" s="349" t="s">
        <v>666</v>
      </c>
      <c r="F296" s="312"/>
      <c r="G296" s="196"/>
      <c r="H296" s="196"/>
      <c r="I296" s="196"/>
      <c r="J296" s="196"/>
      <c r="K296" s="196"/>
      <c r="L296" s="196">
        <v>1</v>
      </c>
      <c r="M296" s="196"/>
      <c r="N296" s="196"/>
      <c r="O296" s="196"/>
      <c r="P296" s="196"/>
      <c r="Q296" s="320"/>
      <c r="R296" s="321">
        <f t="shared" si="11"/>
        <v>1</v>
      </c>
      <c r="S296" s="315"/>
    </row>
    <row r="297" spans="1:19" ht="45">
      <c r="A297" s="347" t="s">
        <v>659</v>
      </c>
      <c r="B297" s="347" t="s">
        <v>680</v>
      </c>
      <c r="C297" s="347" t="s">
        <v>681</v>
      </c>
      <c r="D297" s="348" t="s">
        <v>665</v>
      </c>
      <c r="E297" s="349">
        <v>2</v>
      </c>
      <c r="F297" s="312"/>
      <c r="G297" s="196"/>
      <c r="H297" s="196"/>
      <c r="I297" s="196">
        <v>1</v>
      </c>
      <c r="J297" s="196"/>
      <c r="K297" s="196"/>
      <c r="L297" s="196">
        <v>1</v>
      </c>
      <c r="M297" s="196"/>
      <c r="N297" s="196"/>
      <c r="O297" s="196"/>
      <c r="P297" s="196"/>
      <c r="Q297" s="320"/>
      <c r="R297" s="321">
        <f t="shared" si="11"/>
        <v>2</v>
      </c>
      <c r="S297" s="315"/>
    </row>
    <row r="298" spans="1:19" ht="45">
      <c r="A298" s="347" t="s">
        <v>660</v>
      </c>
      <c r="B298" s="347" t="s">
        <v>680</v>
      </c>
      <c r="C298" s="347" t="s">
        <v>681</v>
      </c>
      <c r="D298" s="348" t="s">
        <v>665</v>
      </c>
      <c r="E298" s="349" t="s">
        <v>667</v>
      </c>
      <c r="F298" s="312"/>
      <c r="G298" s="196"/>
      <c r="H298" s="196"/>
      <c r="I298" s="196">
        <v>1</v>
      </c>
      <c r="J298" s="196"/>
      <c r="K298" s="196"/>
      <c r="L298" s="196">
        <v>1</v>
      </c>
      <c r="M298" s="196"/>
      <c r="N298" s="196"/>
      <c r="O298" s="196"/>
      <c r="P298" s="196"/>
      <c r="Q298" s="320"/>
      <c r="R298" s="321">
        <f t="shared" si="11"/>
        <v>2</v>
      </c>
      <c r="S298" s="315"/>
    </row>
    <row r="299" spans="1:19" ht="45">
      <c r="A299" s="347" t="s">
        <v>662</v>
      </c>
      <c r="B299" s="347" t="s">
        <v>680</v>
      </c>
      <c r="C299" s="347" t="s">
        <v>681</v>
      </c>
      <c r="D299" s="348" t="s">
        <v>665</v>
      </c>
      <c r="E299" s="349" t="s">
        <v>666</v>
      </c>
      <c r="F299" s="312"/>
      <c r="G299" s="196"/>
      <c r="H299" s="196">
        <v>1</v>
      </c>
      <c r="I299" s="196"/>
      <c r="J299" s="196"/>
      <c r="K299" s="196"/>
      <c r="L299" s="196"/>
      <c r="M299" s="196"/>
      <c r="N299" s="196"/>
      <c r="O299" s="196"/>
      <c r="P299" s="196"/>
      <c r="Q299" s="320"/>
      <c r="R299" s="321">
        <f t="shared" si="11"/>
        <v>1</v>
      </c>
      <c r="S299" s="315"/>
    </row>
    <row r="300" spans="1:19" ht="45">
      <c r="A300" s="347" t="s">
        <v>661</v>
      </c>
      <c r="B300" s="347" t="s">
        <v>680</v>
      </c>
      <c r="C300" s="347" t="s">
        <v>681</v>
      </c>
      <c r="D300" s="348" t="s">
        <v>665</v>
      </c>
      <c r="E300" s="349" t="s">
        <v>667</v>
      </c>
      <c r="F300" s="312"/>
      <c r="G300" s="196"/>
      <c r="H300" s="196"/>
      <c r="I300" s="196">
        <v>1</v>
      </c>
      <c r="J300" s="196"/>
      <c r="K300" s="196"/>
      <c r="L300" s="196">
        <v>1</v>
      </c>
      <c r="M300" s="196"/>
      <c r="N300" s="196"/>
      <c r="O300" s="196"/>
      <c r="P300" s="196"/>
      <c r="Q300" s="320"/>
      <c r="R300" s="321">
        <f t="shared" si="11"/>
        <v>2</v>
      </c>
      <c r="S300" s="315"/>
    </row>
    <row r="301" spans="1:19" ht="67.5">
      <c r="A301" s="347" t="s">
        <v>668</v>
      </c>
      <c r="B301" s="347" t="s">
        <v>680</v>
      </c>
      <c r="C301" s="347" t="s">
        <v>681</v>
      </c>
      <c r="D301" s="348" t="s">
        <v>669</v>
      </c>
      <c r="E301" s="349" t="s">
        <v>670</v>
      </c>
      <c r="F301" s="312">
        <v>2</v>
      </c>
      <c r="G301" s="196"/>
      <c r="H301" s="196"/>
      <c r="I301" s="196">
        <v>2</v>
      </c>
      <c r="J301" s="196">
        <v>2</v>
      </c>
      <c r="K301" s="196">
        <v>1</v>
      </c>
      <c r="L301" s="196"/>
      <c r="M301" s="196"/>
      <c r="N301" s="196"/>
      <c r="O301" s="196"/>
      <c r="P301" s="196"/>
      <c r="Q301" s="320"/>
      <c r="R301" s="321">
        <f t="shared" si="11"/>
        <v>7</v>
      </c>
      <c r="S301" s="315"/>
    </row>
    <row r="302" spans="1:19" ht="56.25">
      <c r="A302" s="347" t="s">
        <v>671</v>
      </c>
      <c r="B302" s="347" t="s">
        <v>680</v>
      </c>
      <c r="C302" s="347" t="s">
        <v>681</v>
      </c>
      <c r="D302" s="348" t="s">
        <v>672</v>
      </c>
      <c r="E302" s="349" t="s">
        <v>673</v>
      </c>
      <c r="F302" s="312"/>
      <c r="G302" s="196"/>
      <c r="H302" s="196"/>
      <c r="I302" s="196"/>
      <c r="J302" s="196"/>
      <c r="K302" s="196">
        <v>3</v>
      </c>
      <c r="L302" s="196">
        <v>4</v>
      </c>
      <c r="M302" s="196">
        <v>1</v>
      </c>
      <c r="N302" s="196"/>
      <c r="O302" s="196">
        <v>2</v>
      </c>
      <c r="P302" s="196"/>
      <c r="Q302" s="320"/>
      <c r="R302" s="321">
        <f t="shared" si="11"/>
        <v>10</v>
      </c>
      <c r="S302" s="315"/>
    </row>
    <row r="303" spans="1:19" ht="45">
      <c r="A303" s="347" t="s">
        <v>674</v>
      </c>
      <c r="B303" s="347" t="s">
        <v>680</v>
      </c>
      <c r="C303" s="347" t="s">
        <v>682</v>
      </c>
      <c r="D303" s="348" t="s">
        <v>672</v>
      </c>
      <c r="E303" s="349">
        <v>6</v>
      </c>
      <c r="F303" s="312"/>
      <c r="G303" s="196">
        <v>1</v>
      </c>
      <c r="H303" s="196"/>
      <c r="I303" s="196">
        <v>2</v>
      </c>
      <c r="J303" s="196"/>
      <c r="K303" s="196">
        <v>1</v>
      </c>
      <c r="L303" s="196">
        <v>1</v>
      </c>
      <c r="M303" s="196">
        <v>1</v>
      </c>
      <c r="N303" s="196"/>
      <c r="O303" s="196"/>
      <c r="P303" s="196"/>
      <c r="Q303" s="320"/>
      <c r="R303" s="321">
        <f t="shared" si="11"/>
        <v>6</v>
      </c>
      <c r="S303" s="315"/>
    </row>
    <row r="304" spans="1:19" ht="45">
      <c r="A304" s="347" t="s">
        <v>675</v>
      </c>
      <c r="B304" s="347" t="s">
        <v>680</v>
      </c>
      <c r="C304" s="347" t="s">
        <v>683</v>
      </c>
      <c r="D304" s="348" t="s">
        <v>672</v>
      </c>
      <c r="E304" s="349">
        <v>3</v>
      </c>
      <c r="F304" s="312"/>
      <c r="G304" s="196"/>
      <c r="H304" s="196"/>
      <c r="I304" s="196"/>
      <c r="J304" s="196">
        <v>1</v>
      </c>
      <c r="K304" s="196"/>
      <c r="L304" s="196"/>
      <c r="M304" s="196"/>
      <c r="N304" s="196">
        <v>1</v>
      </c>
      <c r="O304" s="196"/>
      <c r="P304" s="196">
        <v>1</v>
      </c>
      <c r="Q304" s="320"/>
      <c r="R304" s="321">
        <f t="shared" si="11"/>
        <v>3</v>
      </c>
      <c r="S304" s="315"/>
    </row>
    <row r="305" spans="1:19" ht="56.25">
      <c r="A305" s="347" t="s">
        <v>676</v>
      </c>
      <c r="B305" s="347" t="s">
        <v>680</v>
      </c>
      <c r="C305" s="347" t="s">
        <v>684</v>
      </c>
      <c r="D305" s="348" t="s">
        <v>672</v>
      </c>
      <c r="E305" s="349">
        <v>12</v>
      </c>
      <c r="F305" s="312">
        <v>1</v>
      </c>
      <c r="G305" s="196"/>
      <c r="H305" s="196">
        <v>1</v>
      </c>
      <c r="I305" s="196">
        <v>1</v>
      </c>
      <c r="J305" s="196">
        <v>2</v>
      </c>
      <c r="K305" s="196"/>
      <c r="L305" s="196">
        <v>2</v>
      </c>
      <c r="M305" s="196">
        <v>1</v>
      </c>
      <c r="N305" s="196">
        <v>2</v>
      </c>
      <c r="O305" s="196">
        <v>1</v>
      </c>
      <c r="P305" s="196">
        <v>1</v>
      </c>
      <c r="Q305" s="320"/>
      <c r="R305" s="321">
        <f t="shared" si="11"/>
        <v>12</v>
      </c>
      <c r="S305" s="315"/>
    </row>
    <row r="306" spans="1:19" ht="33.75">
      <c r="A306" s="347" t="s">
        <v>677</v>
      </c>
      <c r="B306" s="347" t="s">
        <v>622</v>
      </c>
      <c r="C306" s="347" t="s">
        <v>685</v>
      </c>
      <c r="D306" s="348" t="s">
        <v>664</v>
      </c>
      <c r="E306" s="349">
        <v>24</v>
      </c>
      <c r="F306" s="312">
        <v>2</v>
      </c>
      <c r="G306" s="196">
        <v>2</v>
      </c>
      <c r="H306" s="196">
        <v>2</v>
      </c>
      <c r="I306" s="196">
        <v>2</v>
      </c>
      <c r="J306" s="196">
        <v>2</v>
      </c>
      <c r="K306" s="196">
        <v>2</v>
      </c>
      <c r="L306" s="196">
        <v>2</v>
      </c>
      <c r="M306" s="196">
        <v>2</v>
      </c>
      <c r="N306" s="196">
        <v>2</v>
      </c>
      <c r="O306" s="196">
        <v>2</v>
      </c>
      <c r="P306" s="196">
        <v>2</v>
      </c>
      <c r="Q306" s="320">
        <v>2</v>
      </c>
      <c r="R306" s="321">
        <f t="shared" si="11"/>
        <v>24</v>
      </c>
      <c r="S306" s="315"/>
    </row>
    <row r="307" spans="1:19" ht="56.25">
      <c r="A307" s="347" t="s">
        <v>678</v>
      </c>
      <c r="B307" s="347" t="s">
        <v>622</v>
      </c>
      <c r="C307" s="347" t="s">
        <v>685</v>
      </c>
      <c r="D307" s="348" t="s">
        <v>679</v>
      </c>
      <c r="E307" s="349">
        <v>12</v>
      </c>
      <c r="F307" s="312">
        <v>4</v>
      </c>
      <c r="G307" s="196">
        <v>4</v>
      </c>
      <c r="H307" s="196">
        <v>4</v>
      </c>
      <c r="I307" s="196"/>
      <c r="J307" s="196"/>
      <c r="K307" s="196"/>
      <c r="L307" s="196"/>
      <c r="M307" s="196"/>
      <c r="N307" s="196"/>
      <c r="O307" s="196"/>
      <c r="P307" s="196"/>
      <c r="Q307" s="320"/>
      <c r="R307" s="321">
        <f t="shared" si="11"/>
        <v>12</v>
      </c>
      <c r="S307" s="315"/>
    </row>
    <row r="308" spans="1:19" ht="11.25">
      <c r="A308" s="260"/>
      <c r="B308" s="260"/>
      <c r="C308" s="260"/>
      <c r="D308" s="261"/>
      <c r="E308" s="262"/>
      <c r="F308" s="63"/>
      <c r="G308" s="63"/>
      <c r="H308" s="63"/>
      <c r="I308" s="63"/>
      <c r="J308" s="63"/>
      <c r="K308" s="63"/>
      <c r="L308" s="63"/>
      <c r="M308" s="63"/>
      <c r="N308" s="63"/>
      <c r="O308" s="63"/>
      <c r="P308" s="63"/>
      <c r="Q308" s="63"/>
      <c r="R308" s="261"/>
      <c r="S308" s="302"/>
    </row>
    <row r="309" spans="1:19" ht="15.75" customHeight="1" thickBot="1">
      <c r="A309" s="425" t="s">
        <v>129</v>
      </c>
      <c r="B309" s="425"/>
      <c r="C309" s="425"/>
      <c r="D309" s="425"/>
      <c r="E309" s="425"/>
      <c r="F309" s="425"/>
      <c r="G309" s="425"/>
      <c r="H309" s="425"/>
      <c r="I309" s="425"/>
      <c r="J309" s="425"/>
      <c r="K309" s="425"/>
      <c r="L309" s="425"/>
      <c r="M309" s="425"/>
      <c r="N309" s="425"/>
      <c r="O309" s="425"/>
      <c r="P309" s="425"/>
      <c r="Q309" s="425"/>
      <c r="R309" s="425"/>
      <c r="S309" s="425"/>
    </row>
    <row r="310" spans="1:19" ht="15" customHeight="1">
      <c r="A310" s="440" t="s">
        <v>235</v>
      </c>
      <c r="B310" s="441"/>
      <c r="C310" s="80"/>
      <c r="D310" s="117"/>
      <c r="E310" s="101"/>
      <c r="F310" s="79"/>
      <c r="G310" s="72"/>
      <c r="H310" s="72"/>
      <c r="I310" s="72"/>
      <c r="J310" s="72"/>
      <c r="K310" s="72"/>
      <c r="L310" s="72"/>
      <c r="M310" s="72"/>
      <c r="N310" s="72"/>
      <c r="O310" s="72"/>
      <c r="P310" s="72"/>
      <c r="Q310" s="101"/>
      <c r="R310" s="90">
        <f aca="true" t="shared" si="12" ref="R310:R376">SUM(F310:Q310)</f>
        <v>0</v>
      </c>
      <c r="S310" s="102"/>
    </row>
    <row r="311" spans="1:19" ht="11.25">
      <c r="A311" s="84"/>
      <c r="B311" s="84"/>
      <c r="C311" s="84"/>
      <c r="D311" s="118"/>
      <c r="E311" s="141"/>
      <c r="F311" s="182"/>
      <c r="G311" s="146"/>
      <c r="H311" s="146"/>
      <c r="I311" s="146"/>
      <c r="J311" s="146"/>
      <c r="K311" s="146"/>
      <c r="L311" s="146"/>
      <c r="M311" s="146"/>
      <c r="N311" s="146"/>
      <c r="O311" s="146"/>
      <c r="P311" s="146"/>
      <c r="Q311" s="141"/>
      <c r="R311" s="90">
        <f t="shared" si="12"/>
        <v>0</v>
      </c>
      <c r="S311" s="105"/>
    </row>
    <row r="312" spans="1:19" ht="11.25">
      <c r="A312" s="84"/>
      <c r="B312" s="84"/>
      <c r="C312" s="84"/>
      <c r="D312" s="118"/>
      <c r="E312" s="141"/>
      <c r="F312" s="141"/>
      <c r="G312" s="141"/>
      <c r="H312" s="141"/>
      <c r="I312" s="141"/>
      <c r="J312" s="141"/>
      <c r="K312" s="141"/>
      <c r="L312" s="141"/>
      <c r="M312" s="141"/>
      <c r="N312" s="141"/>
      <c r="O312" s="141"/>
      <c r="P312" s="141"/>
      <c r="Q312" s="141"/>
      <c r="R312" s="90">
        <f t="shared" si="12"/>
        <v>0</v>
      </c>
      <c r="S312" s="105"/>
    </row>
    <row r="313" spans="1:19" ht="11.25">
      <c r="A313" s="84"/>
      <c r="B313" s="84"/>
      <c r="C313" s="84"/>
      <c r="D313" s="118"/>
      <c r="E313" s="104"/>
      <c r="F313" s="77"/>
      <c r="G313" s="74"/>
      <c r="H313" s="74"/>
      <c r="I313" s="74"/>
      <c r="J313" s="74"/>
      <c r="K313" s="74"/>
      <c r="L313" s="74"/>
      <c r="M313" s="74"/>
      <c r="N313" s="74"/>
      <c r="O313" s="74"/>
      <c r="P313" s="74"/>
      <c r="Q313" s="104"/>
      <c r="R313" s="90">
        <f t="shared" si="12"/>
        <v>0</v>
      </c>
      <c r="S313" s="105"/>
    </row>
    <row r="314" spans="1:19" ht="11.25">
      <c r="A314" s="84"/>
      <c r="B314" s="84"/>
      <c r="C314" s="84"/>
      <c r="D314" s="118"/>
      <c r="E314" s="104"/>
      <c r="F314" s="77"/>
      <c r="G314" s="74"/>
      <c r="H314" s="74"/>
      <c r="I314" s="74"/>
      <c r="J314" s="74"/>
      <c r="K314" s="74"/>
      <c r="L314" s="74"/>
      <c r="M314" s="74"/>
      <c r="N314" s="74"/>
      <c r="O314" s="74"/>
      <c r="P314" s="74"/>
      <c r="Q314" s="104"/>
      <c r="R314" s="90">
        <f t="shared" si="12"/>
        <v>0</v>
      </c>
      <c r="S314" s="105"/>
    </row>
    <row r="315" spans="1:19" ht="11.25">
      <c r="A315" s="84"/>
      <c r="B315" s="84"/>
      <c r="C315" s="84"/>
      <c r="D315" s="118"/>
      <c r="E315" s="104"/>
      <c r="F315" s="77"/>
      <c r="G315" s="74"/>
      <c r="H315" s="74"/>
      <c r="I315" s="74"/>
      <c r="J315" s="74"/>
      <c r="K315" s="74"/>
      <c r="L315" s="74"/>
      <c r="M315" s="74"/>
      <c r="N315" s="74"/>
      <c r="O315" s="74"/>
      <c r="P315" s="74"/>
      <c r="Q315" s="104"/>
      <c r="R315" s="90">
        <f t="shared" si="12"/>
        <v>0</v>
      </c>
      <c r="S315" s="105"/>
    </row>
    <row r="316" spans="1:19" ht="12" thickBot="1">
      <c r="A316" s="84"/>
      <c r="B316" s="84"/>
      <c r="C316" s="84"/>
      <c r="D316" s="118"/>
      <c r="E316" s="104"/>
      <c r="F316" s="77"/>
      <c r="G316" s="74"/>
      <c r="H316" s="74"/>
      <c r="I316" s="74"/>
      <c r="J316" s="74"/>
      <c r="K316" s="74"/>
      <c r="L316" s="74"/>
      <c r="M316" s="74"/>
      <c r="N316" s="74"/>
      <c r="O316" s="74"/>
      <c r="P316" s="74"/>
      <c r="Q316" s="104"/>
      <c r="R316" s="90">
        <f t="shared" si="12"/>
        <v>0</v>
      </c>
      <c r="S316" s="105"/>
    </row>
    <row r="317" spans="1:19" ht="11.25">
      <c r="A317" s="440" t="s">
        <v>237</v>
      </c>
      <c r="B317" s="441"/>
      <c r="C317" s="84"/>
      <c r="D317" s="118"/>
      <c r="E317" s="104"/>
      <c r="F317" s="77"/>
      <c r="G317" s="74"/>
      <c r="H317" s="74"/>
      <c r="I317" s="74"/>
      <c r="J317" s="74"/>
      <c r="K317" s="74"/>
      <c r="L317" s="74"/>
      <c r="M317" s="74"/>
      <c r="N317" s="74"/>
      <c r="O317" s="74"/>
      <c r="P317" s="74"/>
      <c r="Q317" s="104"/>
      <c r="R317" s="90">
        <f t="shared" si="12"/>
        <v>0</v>
      </c>
      <c r="S317" s="105"/>
    </row>
    <row r="318" spans="1:19" ht="45">
      <c r="A318" s="183" t="s">
        <v>572</v>
      </c>
      <c r="B318" s="183" t="s">
        <v>263</v>
      </c>
      <c r="C318" s="183" t="s">
        <v>389</v>
      </c>
      <c r="D318" s="184" t="s">
        <v>580</v>
      </c>
      <c r="E318" s="256">
        <v>15</v>
      </c>
      <c r="F318" s="257"/>
      <c r="G318" s="258"/>
      <c r="H318" s="258"/>
      <c r="I318" s="258"/>
      <c r="J318" s="258"/>
      <c r="K318" s="258"/>
      <c r="L318" s="258"/>
      <c r="M318" s="258"/>
      <c r="N318" s="258"/>
      <c r="O318" s="258"/>
      <c r="P318" s="258"/>
      <c r="Q318" s="256">
        <v>15</v>
      </c>
      <c r="R318" s="90">
        <f t="shared" si="12"/>
        <v>15</v>
      </c>
      <c r="S318" s="185"/>
    </row>
    <row r="319" spans="1:19" ht="101.25">
      <c r="A319" s="183" t="s">
        <v>573</v>
      </c>
      <c r="B319" s="183" t="s">
        <v>263</v>
      </c>
      <c r="C319" s="183" t="s">
        <v>393</v>
      </c>
      <c r="D319" s="184" t="s">
        <v>581</v>
      </c>
      <c r="E319" s="256">
        <v>12</v>
      </c>
      <c r="F319" s="257"/>
      <c r="G319" s="258"/>
      <c r="H319" s="258"/>
      <c r="I319" s="258">
        <v>3</v>
      </c>
      <c r="J319" s="258"/>
      <c r="K319" s="258"/>
      <c r="L319" s="258">
        <v>3</v>
      </c>
      <c r="M319" s="258"/>
      <c r="N319" s="258"/>
      <c r="O319" s="258">
        <v>3</v>
      </c>
      <c r="P319" s="258"/>
      <c r="Q319" s="256">
        <v>3</v>
      </c>
      <c r="R319" s="90">
        <f t="shared" si="12"/>
        <v>12</v>
      </c>
      <c r="S319" s="185"/>
    </row>
    <row r="320" spans="1:19" ht="45">
      <c r="A320" s="183" t="s">
        <v>574</v>
      </c>
      <c r="B320" s="183" t="s">
        <v>263</v>
      </c>
      <c r="C320" s="183" t="s">
        <v>393</v>
      </c>
      <c r="D320" s="184" t="s">
        <v>582</v>
      </c>
      <c r="E320" s="256">
        <v>20</v>
      </c>
      <c r="F320" s="257"/>
      <c r="G320" s="258"/>
      <c r="H320" s="258"/>
      <c r="I320" s="258"/>
      <c r="J320" s="258"/>
      <c r="K320" s="258"/>
      <c r="L320" s="258"/>
      <c r="M320" s="258"/>
      <c r="N320" s="258"/>
      <c r="O320" s="258"/>
      <c r="P320" s="258"/>
      <c r="Q320" s="256">
        <v>20</v>
      </c>
      <c r="R320" s="90">
        <f t="shared" si="12"/>
        <v>20</v>
      </c>
      <c r="S320" s="185"/>
    </row>
    <row r="321" spans="1:19" ht="45">
      <c r="A321" s="183" t="s">
        <v>575</v>
      </c>
      <c r="B321" s="183" t="s">
        <v>263</v>
      </c>
      <c r="C321" s="183" t="s">
        <v>393</v>
      </c>
      <c r="D321" s="184" t="s">
        <v>583</v>
      </c>
      <c r="E321" s="256">
        <v>800</v>
      </c>
      <c r="F321" s="257"/>
      <c r="G321" s="258"/>
      <c r="H321" s="258"/>
      <c r="I321" s="258"/>
      <c r="J321" s="258"/>
      <c r="K321" s="258"/>
      <c r="L321" s="258"/>
      <c r="M321" s="258"/>
      <c r="N321" s="258"/>
      <c r="O321" s="258"/>
      <c r="P321" s="258"/>
      <c r="Q321" s="256">
        <v>800</v>
      </c>
      <c r="R321" s="90">
        <f t="shared" si="12"/>
        <v>800</v>
      </c>
      <c r="S321" s="185"/>
    </row>
    <row r="322" spans="1:19" ht="45">
      <c r="A322" s="183" t="s">
        <v>576</v>
      </c>
      <c r="B322" s="183" t="s">
        <v>263</v>
      </c>
      <c r="C322" s="183" t="s">
        <v>393</v>
      </c>
      <c r="D322" s="184" t="s">
        <v>584</v>
      </c>
      <c r="E322" s="256">
        <v>24</v>
      </c>
      <c r="F322" s="257">
        <v>2</v>
      </c>
      <c r="G322" s="258">
        <v>2</v>
      </c>
      <c r="H322" s="258">
        <v>2</v>
      </c>
      <c r="I322" s="258">
        <v>2</v>
      </c>
      <c r="J322" s="258">
        <v>2</v>
      </c>
      <c r="K322" s="258">
        <v>2</v>
      </c>
      <c r="L322" s="258">
        <v>2</v>
      </c>
      <c r="M322" s="258">
        <v>2</v>
      </c>
      <c r="N322" s="258">
        <v>2</v>
      </c>
      <c r="O322" s="258">
        <v>2</v>
      </c>
      <c r="P322" s="258">
        <v>2</v>
      </c>
      <c r="Q322" s="256">
        <v>2</v>
      </c>
      <c r="R322" s="90">
        <f t="shared" si="12"/>
        <v>24</v>
      </c>
      <c r="S322" s="185"/>
    </row>
    <row r="323" spans="1:19" ht="45">
      <c r="A323" s="183" t="s">
        <v>577</v>
      </c>
      <c r="B323" s="183" t="s">
        <v>263</v>
      </c>
      <c r="C323" s="183" t="s">
        <v>393</v>
      </c>
      <c r="D323" s="184" t="s">
        <v>585</v>
      </c>
      <c r="E323" s="256">
        <v>200</v>
      </c>
      <c r="F323" s="257"/>
      <c r="G323" s="258"/>
      <c r="H323" s="258"/>
      <c r="I323" s="258"/>
      <c r="J323" s="258"/>
      <c r="K323" s="258"/>
      <c r="L323" s="258"/>
      <c r="M323" s="258"/>
      <c r="N323" s="258"/>
      <c r="O323" s="258"/>
      <c r="P323" s="258"/>
      <c r="Q323" s="256">
        <v>200</v>
      </c>
      <c r="R323" s="90">
        <f t="shared" si="12"/>
        <v>200</v>
      </c>
      <c r="S323" s="185"/>
    </row>
    <row r="324" spans="1:19" ht="67.5">
      <c r="A324" s="183" t="s">
        <v>578</v>
      </c>
      <c r="B324" s="183" t="s">
        <v>263</v>
      </c>
      <c r="C324" s="183" t="s">
        <v>393</v>
      </c>
      <c r="D324" s="184" t="s">
        <v>586</v>
      </c>
      <c r="E324" s="256">
        <v>4</v>
      </c>
      <c r="F324" s="257"/>
      <c r="G324" s="258"/>
      <c r="H324" s="258">
        <v>1</v>
      </c>
      <c r="I324" s="258"/>
      <c r="J324" s="258"/>
      <c r="K324" s="258">
        <v>1</v>
      </c>
      <c r="L324" s="258"/>
      <c r="M324" s="258"/>
      <c r="N324" s="258">
        <v>1</v>
      </c>
      <c r="O324" s="258"/>
      <c r="P324" s="258"/>
      <c r="Q324" s="256">
        <v>1</v>
      </c>
      <c r="R324" s="90">
        <f t="shared" si="12"/>
        <v>4</v>
      </c>
      <c r="S324" s="185"/>
    </row>
    <row r="325" spans="1:19" ht="45">
      <c r="A325" s="183" t="s">
        <v>579</v>
      </c>
      <c r="B325" s="183" t="s">
        <v>263</v>
      </c>
      <c r="C325" s="183" t="s">
        <v>393</v>
      </c>
      <c r="D325" s="184" t="s">
        <v>587</v>
      </c>
      <c r="E325" s="256">
        <v>20</v>
      </c>
      <c r="F325" s="257"/>
      <c r="G325" s="258"/>
      <c r="H325" s="258"/>
      <c r="I325" s="258"/>
      <c r="J325" s="258"/>
      <c r="K325" s="258"/>
      <c r="L325" s="258"/>
      <c r="M325" s="258"/>
      <c r="N325" s="258"/>
      <c r="O325" s="258"/>
      <c r="P325" s="258"/>
      <c r="Q325" s="256">
        <v>20</v>
      </c>
      <c r="R325" s="90">
        <f t="shared" si="12"/>
        <v>20</v>
      </c>
      <c r="S325" s="185"/>
    </row>
    <row r="326" spans="1:19" ht="12" thickBot="1">
      <c r="A326" s="183"/>
      <c r="B326" s="183"/>
      <c r="C326" s="183"/>
      <c r="D326" s="184"/>
      <c r="E326" s="180"/>
      <c r="F326" s="178"/>
      <c r="G326" s="179"/>
      <c r="H326" s="179"/>
      <c r="I326" s="179"/>
      <c r="J326" s="179"/>
      <c r="K326" s="179"/>
      <c r="L326" s="179"/>
      <c r="M326" s="179"/>
      <c r="N326" s="179"/>
      <c r="O326" s="179"/>
      <c r="P326" s="179"/>
      <c r="Q326" s="180"/>
      <c r="R326" s="90">
        <f t="shared" si="12"/>
        <v>0</v>
      </c>
      <c r="S326" s="185"/>
    </row>
    <row r="327" spans="1:19" ht="11.25">
      <c r="A327" s="440" t="s">
        <v>239</v>
      </c>
      <c r="B327" s="441"/>
      <c r="C327" s="183"/>
      <c r="D327" s="184"/>
      <c r="E327" s="180"/>
      <c r="F327" s="178"/>
      <c r="G327" s="179"/>
      <c r="H327" s="179"/>
      <c r="I327" s="179"/>
      <c r="J327" s="179"/>
      <c r="K327" s="179"/>
      <c r="L327" s="179"/>
      <c r="M327" s="179"/>
      <c r="N327" s="179"/>
      <c r="O327" s="179"/>
      <c r="P327" s="179"/>
      <c r="Q327" s="180"/>
      <c r="R327" s="90">
        <f t="shared" si="12"/>
        <v>0</v>
      </c>
      <c r="S327" s="185"/>
    </row>
    <row r="328" spans="1:19" ht="33.75">
      <c r="A328" s="183" t="s">
        <v>473</v>
      </c>
      <c r="B328" s="183" t="s">
        <v>474</v>
      </c>
      <c r="C328" s="183" t="s">
        <v>475</v>
      </c>
      <c r="D328" s="184" t="s">
        <v>476</v>
      </c>
      <c r="E328" s="180">
        <v>1</v>
      </c>
      <c r="F328" s="178"/>
      <c r="G328" s="179"/>
      <c r="H328" s="179"/>
      <c r="I328" s="179"/>
      <c r="J328" s="179"/>
      <c r="K328" s="179">
        <v>1</v>
      </c>
      <c r="L328" s="179"/>
      <c r="M328" s="179"/>
      <c r="N328" s="179"/>
      <c r="O328" s="179"/>
      <c r="P328" s="179"/>
      <c r="Q328" s="180"/>
      <c r="R328" s="90">
        <f t="shared" si="12"/>
        <v>1</v>
      </c>
      <c r="S328" s="185"/>
    </row>
    <row r="329" spans="1:19" ht="180">
      <c r="A329" s="183" t="s">
        <v>477</v>
      </c>
      <c r="B329" s="183" t="s">
        <v>264</v>
      </c>
      <c r="C329" s="183" t="s">
        <v>478</v>
      </c>
      <c r="D329" s="184" t="s">
        <v>479</v>
      </c>
      <c r="E329" s="180">
        <v>168</v>
      </c>
      <c r="F329" s="178">
        <v>14</v>
      </c>
      <c r="G329" s="179">
        <v>14</v>
      </c>
      <c r="H329" s="179">
        <v>14</v>
      </c>
      <c r="I329" s="179">
        <v>14</v>
      </c>
      <c r="J329" s="179">
        <v>14</v>
      </c>
      <c r="K329" s="179">
        <v>14</v>
      </c>
      <c r="L329" s="179">
        <v>14</v>
      </c>
      <c r="M329" s="179">
        <v>14</v>
      </c>
      <c r="N329" s="179">
        <v>14</v>
      </c>
      <c r="O329" s="179">
        <v>14</v>
      </c>
      <c r="P329" s="179">
        <v>14</v>
      </c>
      <c r="Q329" s="180">
        <v>14</v>
      </c>
      <c r="R329" s="90">
        <f t="shared" si="12"/>
        <v>168</v>
      </c>
      <c r="S329" s="185"/>
    </row>
    <row r="330" spans="1:19" ht="67.5">
      <c r="A330" s="183" t="s">
        <v>480</v>
      </c>
      <c r="B330" s="183" t="s">
        <v>264</v>
      </c>
      <c r="C330" s="183" t="s">
        <v>478</v>
      </c>
      <c r="D330" s="184" t="s">
        <v>481</v>
      </c>
      <c r="E330" s="180">
        <v>24</v>
      </c>
      <c r="F330" s="178">
        <v>2</v>
      </c>
      <c r="G330" s="179">
        <v>2</v>
      </c>
      <c r="H330" s="179">
        <v>2</v>
      </c>
      <c r="I330" s="179">
        <v>2</v>
      </c>
      <c r="J330" s="179">
        <v>2</v>
      </c>
      <c r="K330" s="179">
        <v>2</v>
      </c>
      <c r="L330" s="179">
        <v>2</v>
      </c>
      <c r="M330" s="179">
        <v>2</v>
      </c>
      <c r="N330" s="179">
        <v>2</v>
      </c>
      <c r="O330" s="179">
        <v>2</v>
      </c>
      <c r="P330" s="179">
        <v>2</v>
      </c>
      <c r="Q330" s="180">
        <v>2</v>
      </c>
      <c r="R330" s="90">
        <f t="shared" si="12"/>
        <v>24</v>
      </c>
      <c r="S330" s="185"/>
    </row>
    <row r="331" spans="1:19" ht="78.75">
      <c r="A331" s="183" t="s">
        <v>482</v>
      </c>
      <c r="B331" s="183" t="s">
        <v>264</v>
      </c>
      <c r="C331" s="183" t="s">
        <v>478</v>
      </c>
      <c r="D331" s="184" t="s">
        <v>483</v>
      </c>
      <c r="E331" s="180">
        <v>84</v>
      </c>
      <c r="F331" s="178">
        <v>7</v>
      </c>
      <c r="G331" s="179">
        <v>7</v>
      </c>
      <c r="H331" s="179">
        <v>7</v>
      </c>
      <c r="I331" s="179">
        <v>7</v>
      </c>
      <c r="J331" s="179">
        <v>7</v>
      </c>
      <c r="K331" s="179">
        <v>7</v>
      </c>
      <c r="L331" s="179">
        <v>7</v>
      </c>
      <c r="M331" s="179">
        <v>7</v>
      </c>
      <c r="N331" s="179">
        <v>7</v>
      </c>
      <c r="O331" s="179">
        <v>7</v>
      </c>
      <c r="P331" s="179">
        <v>7</v>
      </c>
      <c r="Q331" s="180">
        <v>7</v>
      </c>
      <c r="R331" s="90">
        <f t="shared" si="12"/>
        <v>84</v>
      </c>
      <c r="S331" s="185"/>
    </row>
    <row r="332" spans="1:19" ht="101.25">
      <c r="A332" s="183" t="s">
        <v>484</v>
      </c>
      <c r="B332" s="183" t="s">
        <v>264</v>
      </c>
      <c r="C332" s="183" t="s">
        <v>478</v>
      </c>
      <c r="D332" s="184" t="s">
        <v>485</v>
      </c>
      <c r="E332" s="339">
        <v>1</v>
      </c>
      <c r="F332" s="337">
        <v>1</v>
      </c>
      <c r="G332" s="338">
        <v>1</v>
      </c>
      <c r="H332" s="338">
        <v>1</v>
      </c>
      <c r="I332" s="338">
        <v>1</v>
      </c>
      <c r="J332" s="338">
        <v>1</v>
      </c>
      <c r="K332" s="338">
        <v>1</v>
      </c>
      <c r="L332" s="338">
        <v>1</v>
      </c>
      <c r="M332" s="338">
        <v>1</v>
      </c>
      <c r="N332" s="338">
        <v>1</v>
      </c>
      <c r="O332" s="338">
        <v>1</v>
      </c>
      <c r="P332" s="338">
        <v>1</v>
      </c>
      <c r="Q332" s="339">
        <v>1</v>
      </c>
      <c r="R332" s="331">
        <v>1</v>
      </c>
      <c r="S332" s="185"/>
    </row>
    <row r="333" spans="1:19" ht="67.5">
      <c r="A333" s="183" t="s">
        <v>486</v>
      </c>
      <c r="B333" s="183" t="s">
        <v>264</v>
      </c>
      <c r="C333" s="183" t="s">
        <v>478</v>
      </c>
      <c r="D333" s="184" t="s">
        <v>487</v>
      </c>
      <c r="E333" s="339">
        <v>1</v>
      </c>
      <c r="F333" s="337">
        <v>1</v>
      </c>
      <c r="G333" s="338">
        <v>1</v>
      </c>
      <c r="H333" s="338">
        <v>1</v>
      </c>
      <c r="I333" s="338">
        <v>1</v>
      </c>
      <c r="J333" s="338">
        <v>1</v>
      </c>
      <c r="K333" s="338">
        <v>1</v>
      </c>
      <c r="L333" s="338">
        <v>1</v>
      </c>
      <c r="M333" s="338">
        <v>1</v>
      </c>
      <c r="N333" s="338">
        <v>1</v>
      </c>
      <c r="O333" s="338">
        <v>1</v>
      </c>
      <c r="P333" s="338">
        <v>1</v>
      </c>
      <c r="Q333" s="339">
        <v>1</v>
      </c>
      <c r="R333" s="331">
        <v>1</v>
      </c>
      <c r="S333" s="185"/>
    </row>
    <row r="334" spans="1:19" ht="45">
      <c r="A334" s="183" t="s">
        <v>488</v>
      </c>
      <c r="B334" s="183" t="s">
        <v>264</v>
      </c>
      <c r="C334" s="183" t="s">
        <v>478</v>
      </c>
      <c r="D334" s="184" t="s">
        <v>489</v>
      </c>
      <c r="E334" s="254">
        <v>1</v>
      </c>
      <c r="F334" s="337">
        <v>1</v>
      </c>
      <c r="G334" s="338">
        <v>1</v>
      </c>
      <c r="H334" s="338">
        <v>1</v>
      </c>
      <c r="I334" s="338">
        <v>1</v>
      </c>
      <c r="J334" s="338">
        <v>1</v>
      </c>
      <c r="K334" s="338">
        <v>1</v>
      </c>
      <c r="L334" s="338">
        <v>1</v>
      </c>
      <c r="M334" s="338">
        <v>1</v>
      </c>
      <c r="N334" s="338">
        <v>1</v>
      </c>
      <c r="O334" s="338">
        <v>1</v>
      </c>
      <c r="P334" s="338">
        <v>1</v>
      </c>
      <c r="Q334" s="339">
        <v>1</v>
      </c>
      <c r="R334" s="331">
        <v>1</v>
      </c>
      <c r="S334" s="185"/>
    </row>
    <row r="335" spans="1:19" ht="45.75" thickBot="1">
      <c r="A335" s="183" t="s">
        <v>490</v>
      </c>
      <c r="B335" s="183" t="s">
        <v>264</v>
      </c>
      <c r="C335" s="183" t="s">
        <v>478</v>
      </c>
      <c r="D335" s="184" t="s">
        <v>489</v>
      </c>
      <c r="E335" s="254">
        <v>1</v>
      </c>
      <c r="F335" s="337">
        <v>1</v>
      </c>
      <c r="G335" s="338">
        <v>1</v>
      </c>
      <c r="H335" s="338">
        <v>1</v>
      </c>
      <c r="I335" s="338">
        <v>1</v>
      </c>
      <c r="J335" s="338">
        <v>1</v>
      </c>
      <c r="K335" s="338">
        <v>1</v>
      </c>
      <c r="L335" s="338">
        <v>1</v>
      </c>
      <c r="M335" s="338">
        <v>1</v>
      </c>
      <c r="N335" s="338">
        <v>1</v>
      </c>
      <c r="O335" s="338">
        <v>1</v>
      </c>
      <c r="P335" s="338">
        <v>1</v>
      </c>
      <c r="Q335" s="339">
        <v>1</v>
      </c>
      <c r="R335" s="331">
        <v>1</v>
      </c>
      <c r="S335" s="185"/>
    </row>
    <row r="336" spans="1:19" ht="11.25">
      <c r="A336" s="440" t="s">
        <v>238</v>
      </c>
      <c r="B336" s="441"/>
      <c r="C336" s="183"/>
      <c r="D336" s="184"/>
      <c r="E336" s="180"/>
      <c r="F336" s="178"/>
      <c r="G336" s="179"/>
      <c r="H336" s="179"/>
      <c r="I336" s="179"/>
      <c r="J336" s="179"/>
      <c r="K336" s="179"/>
      <c r="L336" s="179"/>
      <c r="M336" s="179"/>
      <c r="N336" s="179"/>
      <c r="O336" s="179"/>
      <c r="P336" s="179"/>
      <c r="Q336" s="180"/>
      <c r="R336" s="90">
        <f t="shared" si="12"/>
        <v>0</v>
      </c>
      <c r="S336" s="185"/>
    </row>
    <row r="337" spans="1:19" ht="78.75">
      <c r="A337" s="183" t="s">
        <v>455</v>
      </c>
      <c r="B337" s="183" t="s">
        <v>456</v>
      </c>
      <c r="C337" s="183" t="s">
        <v>457</v>
      </c>
      <c r="D337" s="184" t="s">
        <v>94</v>
      </c>
      <c r="E337" s="254">
        <v>1</v>
      </c>
      <c r="F337" s="334">
        <v>0.0833333333333333</v>
      </c>
      <c r="G337" s="335">
        <v>0.0833333333333333</v>
      </c>
      <c r="H337" s="335">
        <v>0.0833333333333333</v>
      </c>
      <c r="I337" s="335">
        <v>0.0833333333333333</v>
      </c>
      <c r="J337" s="335">
        <v>0.0833333333333333</v>
      </c>
      <c r="K337" s="335">
        <v>0.0833333333333333</v>
      </c>
      <c r="L337" s="335">
        <v>0.0833333333333333</v>
      </c>
      <c r="M337" s="335">
        <v>0.0833333333333333</v>
      </c>
      <c r="N337" s="335">
        <v>0.0833333333333333</v>
      </c>
      <c r="O337" s="335">
        <v>0.0833333333333333</v>
      </c>
      <c r="P337" s="335">
        <v>0.0833333333333333</v>
      </c>
      <c r="Q337" s="336">
        <v>0.0833333333333333</v>
      </c>
      <c r="R337" s="331">
        <f t="shared" si="12"/>
        <v>0.9999999999999994</v>
      </c>
      <c r="S337" s="185"/>
    </row>
    <row r="338" spans="1:19" ht="67.5">
      <c r="A338" s="183" t="s">
        <v>458</v>
      </c>
      <c r="B338" s="183" t="s">
        <v>459</v>
      </c>
      <c r="C338" s="183" t="s">
        <v>460</v>
      </c>
      <c r="D338" s="184" t="s">
        <v>94</v>
      </c>
      <c r="E338" s="254">
        <v>1</v>
      </c>
      <c r="F338" s="334">
        <v>0.0833333333333333</v>
      </c>
      <c r="G338" s="335">
        <v>0.0833333333333333</v>
      </c>
      <c r="H338" s="335">
        <v>0.0833333333333333</v>
      </c>
      <c r="I338" s="335">
        <v>0.0833333333333333</v>
      </c>
      <c r="J338" s="335">
        <v>0.0833333333333333</v>
      </c>
      <c r="K338" s="335">
        <v>0.0833333333333333</v>
      </c>
      <c r="L338" s="335">
        <v>0.0833333333333333</v>
      </c>
      <c r="M338" s="335">
        <v>0.0833333333333333</v>
      </c>
      <c r="N338" s="335">
        <v>0.0833333333333333</v>
      </c>
      <c r="O338" s="335">
        <v>0.0833333333333333</v>
      </c>
      <c r="P338" s="335">
        <v>0.0833333333333333</v>
      </c>
      <c r="Q338" s="336">
        <v>0.0833333333333333</v>
      </c>
      <c r="R338" s="331">
        <f t="shared" si="12"/>
        <v>0.9999999999999994</v>
      </c>
      <c r="S338" s="185"/>
    </row>
    <row r="339" spans="1:19" ht="45.75" thickBot="1">
      <c r="A339" s="183" t="s">
        <v>461</v>
      </c>
      <c r="B339" s="183" t="s">
        <v>462</v>
      </c>
      <c r="C339" s="183" t="s">
        <v>463</v>
      </c>
      <c r="D339" s="184" t="s">
        <v>94</v>
      </c>
      <c r="E339" s="254">
        <v>1</v>
      </c>
      <c r="F339" s="334">
        <v>0.0833333333333333</v>
      </c>
      <c r="G339" s="335">
        <v>0.0833333333333333</v>
      </c>
      <c r="H339" s="335">
        <v>0.0833333333333333</v>
      </c>
      <c r="I339" s="335">
        <v>0.0833333333333333</v>
      </c>
      <c r="J339" s="335">
        <v>0.0833333333333333</v>
      </c>
      <c r="K339" s="335">
        <v>0.0833333333333333</v>
      </c>
      <c r="L339" s="335">
        <v>0.0833333333333333</v>
      </c>
      <c r="M339" s="335">
        <v>0.0833333333333333</v>
      </c>
      <c r="N339" s="335">
        <v>0.0833333333333333</v>
      </c>
      <c r="O339" s="335">
        <v>0.0833333333333333</v>
      </c>
      <c r="P339" s="335">
        <v>0.0833333333333333</v>
      </c>
      <c r="Q339" s="336">
        <v>0.0833333333333333</v>
      </c>
      <c r="R339" s="331">
        <f t="shared" si="12"/>
        <v>0.9999999999999994</v>
      </c>
      <c r="S339" s="185"/>
    </row>
    <row r="340" spans="1:19" ht="11.25">
      <c r="A340" s="440" t="s">
        <v>240</v>
      </c>
      <c r="B340" s="441"/>
      <c r="C340" s="183"/>
      <c r="D340" s="184"/>
      <c r="E340" s="180"/>
      <c r="F340" s="178"/>
      <c r="G340" s="179"/>
      <c r="H340" s="179"/>
      <c r="I340" s="179"/>
      <c r="J340" s="179"/>
      <c r="K340" s="179"/>
      <c r="L340" s="179"/>
      <c r="M340" s="179"/>
      <c r="N340" s="179"/>
      <c r="O340" s="179"/>
      <c r="P340" s="179"/>
      <c r="Q340" s="180"/>
      <c r="R340" s="90">
        <f t="shared" si="12"/>
        <v>0</v>
      </c>
      <c r="S340" s="185"/>
    </row>
    <row r="341" spans="1:19" ht="78.75">
      <c r="A341" s="183" t="s">
        <v>464</v>
      </c>
      <c r="B341" s="183" t="s">
        <v>456</v>
      </c>
      <c r="C341" s="183" t="s">
        <v>465</v>
      </c>
      <c r="D341" s="184" t="s">
        <v>466</v>
      </c>
      <c r="E341" s="256">
        <v>10</v>
      </c>
      <c r="F341" s="257"/>
      <c r="G341" s="258"/>
      <c r="H341" s="258"/>
      <c r="I341" s="258"/>
      <c r="J341" s="258">
        <v>2</v>
      </c>
      <c r="K341" s="258">
        <v>5</v>
      </c>
      <c r="L341" s="258">
        <v>2</v>
      </c>
      <c r="M341" s="258"/>
      <c r="N341" s="258"/>
      <c r="O341" s="258">
        <v>1</v>
      </c>
      <c r="P341" s="258"/>
      <c r="Q341" s="256"/>
      <c r="R341" s="90">
        <f t="shared" si="12"/>
        <v>10</v>
      </c>
      <c r="S341" s="185"/>
    </row>
    <row r="342" spans="1:19" ht="112.5">
      <c r="A342" s="183" t="s">
        <v>467</v>
      </c>
      <c r="B342" s="183" t="s">
        <v>459</v>
      </c>
      <c r="C342" s="183" t="s">
        <v>460</v>
      </c>
      <c r="D342" s="184" t="s">
        <v>468</v>
      </c>
      <c r="E342" s="256">
        <v>3</v>
      </c>
      <c r="F342" s="257"/>
      <c r="G342" s="258"/>
      <c r="H342" s="258">
        <v>1</v>
      </c>
      <c r="I342" s="258"/>
      <c r="J342" s="258"/>
      <c r="K342" s="258"/>
      <c r="L342" s="258">
        <v>1</v>
      </c>
      <c r="M342" s="258"/>
      <c r="N342" s="258"/>
      <c r="O342" s="258"/>
      <c r="P342" s="258"/>
      <c r="Q342" s="256">
        <v>1</v>
      </c>
      <c r="R342" s="90">
        <f t="shared" si="12"/>
        <v>3</v>
      </c>
      <c r="S342" s="185"/>
    </row>
    <row r="343" spans="1:19" ht="45">
      <c r="A343" s="183" t="s">
        <v>470</v>
      </c>
      <c r="B343" s="183" t="s">
        <v>462</v>
      </c>
      <c r="C343" s="183" t="s">
        <v>471</v>
      </c>
      <c r="D343" s="184" t="s">
        <v>469</v>
      </c>
      <c r="E343" s="256">
        <v>24</v>
      </c>
      <c r="F343" s="257">
        <v>1</v>
      </c>
      <c r="G343" s="258">
        <v>2</v>
      </c>
      <c r="H343" s="258">
        <v>2</v>
      </c>
      <c r="I343" s="258">
        <v>2</v>
      </c>
      <c r="J343" s="258">
        <v>2</v>
      </c>
      <c r="K343" s="258">
        <v>2</v>
      </c>
      <c r="L343" s="258">
        <v>2</v>
      </c>
      <c r="M343" s="258">
        <v>2</v>
      </c>
      <c r="N343" s="258">
        <v>2</v>
      </c>
      <c r="O343" s="258">
        <v>2</v>
      </c>
      <c r="P343" s="258">
        <v>2</v>
      </c>
      <c r="Q343" s="256">
        <v>3</v>
      </c>
      <c r="R343" s="90">
        <f t="shared" si="12"/>
        <v>24</v>
      </c>
      <c r="S343" s="185"/>
    </row>
    <row r="344" spans="1:19" ht="45.75" thickBot="1">
      <c r="A344" s="183" t="s">
        <v>472</v>
      </c>
      <c r="B344" s="183" t="s">
        <v>462</v>
      </c>
      <c r="C344" s="183" t="s">
        <v>471</v>
      </c>
      <c r="D344" s="184" t="s">
        <v>468</v>
      </c>
      <c r="E344" s="256">
        <v>3</v>
      </c>
      <c r="F344" s="257"/>
      <c r="G344" s="258"/>
      <c r="H344" s="258">
        <v>1</v>
      </c>
      <c r="I344" s="258"/>
      <c r="J344" s="258"/>
      <c r="K344" s="258"/>
      <c r="L344" s="258">
        <v>1</v>
      </c>
      <c r="M344" s="258"/>
      <c r="N344" s="258"/>
      <c r="O344" s="258"/>
      <c r="P344" s="258"/>
      <c r="Q344" s="256">
        <v>1</v>
      </c>
      <c r="R344" s="90">
        <f t="shared" si="12"/>
        <v>3</v>
      </c>
      <c r="S344" s="185"/>
    </row>
    <row r="345" spans="1:19" ht="11.25">
      <c r="A345" s="440" t="s">
        <v>241</v>
      </c>
      <c r="B345" s="441"/>
      <c r="C345" s="183"/>
      <c r="D345" s="184"/>
      <c r="E345" s="180"/>
      <c r="F345" s="178"/>
      <c r="G345" s="179"/>
      <c r="H345" s="179"/>
      <c r="I345" s="179"/>
      <c r="J345" s="179"/>
      <c r="K345" s="179"/>
      <c r="L345" s="179"/>
      <c r="M345" s="179"/>
      <c r="N345" s="179"/>
      <c r="O345" s="179"/>
      <c r="P345" s="179"/>
      <c r="Q345" s="180"/>
      <c r="R345" s="90">
        <f t="shared" si="12"/>
        <v>0</v>
      </c>
      <c r="S345" s="185"/>
    </row>
    <row r="346" spans="1:19" ht="45">
      <c r="A346" s="183" t="s">
        <v>491</v>
      </c>
      <c r="B346" s="183" t="s">
        <v>492</v>
      </c>
      <c r="C346" s="183" t="s">
        <v>493</v>
      </c>
      <c r="D346" s="184" t="s">
        <v>494</v>
      </c>
      <c r="E346" s="339">
        <v>0.8</v>
      </c>
      <c r="F346" s="337">
        <v>0.8</v>
      </c>
      <c r="G346" s="338">
        <v>0.8</v>
      </c>
      <c r="H346" s="338">
        <v>0.8</v>
      </c>
      <c r="I346" s="338">
        <v>0.8</v>
      </c>
      <c r="J346" s="338">
        <v>0.8</v>
      </c>
      <c r="K346" s="338">
        <v>0.8</v>
      </c>
      <c r="L346" s="338">
        <v>0.8</v>
      </c>
      <c r="M346" s="338">
        <v>0.8</v>
      </c>
      <c r="N346" s="338">
        <v>0.8</v>
      </c>
      <c r="O346" s="338">
        <v>0.8</v>
      </c>
      <c r="P346" s="338">
        <v>0.8</v>
      </c>
      <c r="Q346" s="339">
        <v>0.8</v>
      </c>
      <c r="R346" s="331">
        <v>0.8</v>
      </c>
      <c r="S346" s="185"/>
    </row>
    <row r="347" spans="1:19" ht="78.75">
      <c r="A347" s="183" t="s">
        <v>495</v>
      </c>
      <c r="B347" s="183" t="s">
        <v>496</v>
      </c>
      <c r="C347" s="183" t="s">
        <v>497</v>
      </c>
      <c r="D347" s="184" t="s">
        <v>498</v>
      </c>
      <c r="E347" s="339">
        <v>0.9</v>
      </c>
      <c r="F347" s="337">
        <v>0.9</v>
      </c>
      <c r="G347" s="338">
        <v>0.9</v>
      </c>
      <c r="H347" s="338">
        <v>0.9</v>
      </c>
      <c r="I347" s="338">
        <v>0.9</v>
      </c>
      <c r="J347" s="338">
        <v>0.9</v>
      </c>
      <c r="K347" s="338">
        <v>0.9</v>
      </c>
      <c r="L347" s="338">
        <v>0.9</v>
      </c>
      <c r="M347" s="338">
        <v>0.9</v>
      </c>
      <c r="N347" s="338">
        <v>0.9</v>
      </c>
      <c r="O347" s="338">
        <v>0.9</v>
      </c>
      <c r="P347" s="338">
        <v>0.9</v>
      </c>
      <c r="Q347" s="339">
        <v>0.9</v>
      </c>
      <c r="R347" s="331">
        <v>0.9</v>
      </c>
      <c r="S347" s="185"/>
    </row>
    <row r="348" spans="1:19" ht="78.75">
      <c r="A348" s="183" t="s">
        <v>499</v>
      </c>
      <c r="B348" s="183" t="s">
        <v>496</v>
      </c>
      <c r="C348" s="183" t="s">
        <v>497</v>
      </c>
      <c r="D348" s="184" t="s">
        <v>500</v>
      </c>
      <c r="E348" s="339">
        <v>0.8</v>
      </c>
      <c r="F348" s="337">
        <v>0.8</v>
      </c>
      <c r="G348" s="338">
        <v>0.8</v>
      </c>
      <c r="H348" s="338">
        <v>0.8</v>
      </c>
      <c r="I348" s="338">
        <v>0.8</v>
      </c>
      <c r="J348" s="338">
        <v>0.8</v>
      </c>
      <c r="K348" s="338">
        <v>0.8</v>
      </c>
      <c r="L348" s="338">
        <v>0.8</v>
      </c>
      <c r="M348" s="338">
        <v>0.8</v>
      </c>
      <c r="N348" s="338">
        <v>0.8</v>
      </c>
      <c r="O348" s="338">
        <v>0.8</v>
      </c>
      <c r="P348" s="338">
        <v>0.8</v>
      </c>
      <c r="Q348" s="339">
        <v>0.8</v>
      </c>
      <c r="R348" s="331">
        <v>0.8</v>
      </c>
      <c r="S348" s="185"/>
    </row>
    <row r="349" spans="1:19" ht="78.75">
      <c r="A349" s="183" t="s">
        <v>501</v>
      </c>
      <c r="B349" s="183" t="s">
        <v>496</v>
      </c>
      <c r="C349" s="183" t="s">
        <v>497</v>
      </c>
      <c r="D349" s="184" t="s">
        <v>502</v>
      </c>
      <c r="E349" s="339">
        <v>1</v>
      </c>
      <c r="F349" s="337">
        <v>1</v>
      </c>
      <c r="G349" s="338">
        <v>1</v>
      </c>
      <c r="H349" s="338">
        <v>1</v>
      </c>
      <c r="I349" s="338">
        <v>1</v>
      </c>
      <c r="J349" s="338">
        <v>1</v>
      </c>
      <c r="K349" s="338">
        <v>1</v>
      </c>
      <c r="L349" s="338">
        <v>1</v>
      </c>
      <c r="M349" s="338">
        <v>1</v>
      </c>
      <c r="N349" s="338">
        <v>1</v>
      </c>
      <c r="O349" s="338">
        <v>1</v>
      </c>
      <c r="P349" s="338">
        <v>1</v>
      </c>
      <c r="Q349" s="339">
        <v>1</v>
      </c>
      <c r="R349" s="331">
        <v>1</v>
      </c>
      <c r="S349" s="185"/>
    </row>
    <row r="350" spans="1:19" ht="67.5">
      <c r="A350" s="183" t="s">
        <v>503</v>
      </c>
      <c r="B350" s="183" t="s">
        <v>504</v>
      </c>
      <c r="C350" s="183" t="s">
        <v>505</v>
      </c>
      <c r="D350" s="184" t="s">
        <v>506</v>
      </c>
      <c r="E350" s="339">
        <v>0.9</v>
      </c>
      <c r="F350" s="337">
        <v>0.9</v>
      </c>
      <c r="G350" s="338">
        <v>0.9</v>
      </c>
      <c r="H350" s="338">
        <v>0.9</v>
      </c>
      <c r="I350" s="338">
        <v>0.9</v>
      </c>
      <c r="J350" s="338">
        <v>0.9</v>
      </c>
      <c r="K350" s="338">
        <v>0.9</v>
      </c>
      <c r="L350" s="338">
        <v>0.9</v>
      </c>
      <c r="M350" s="338">
        <v>0.9</v>
      </c>
      <c r="N350" s="338">
        <v>0.9</v>
      </c>
      <c r="O350" s="338">
        <v>0.9</v>
      </c>
      <c r="P350" s="338">
        <v>0.9</v>
      </c>
      <c r="Q350" s="339">
        <v>0.9</v>
      </c>
      <c r="R350" s="331">
        <v>0.9</v>
      </c>
      <c r="S350" s="185"/>
    </row>
    <row r="351" spans="1:19" ht="78.75">
      <c r="A351" s="183" t="s">
        <v>507</v>
      </c>
      <c r="B351" s="183" t="s">
        <v>496</v>
      </c>
      <c r="C351" s="183" t="s">
        <v>508</v>
      </c>
      <c r="D351" s="184" t="s">
        <v>509</v>
      </c>
      <c r="E351" s="339">
        <v>1</v>
      </c>
      <c r="F351" s="337">
        <v>1</v>
      </c>
      <c r="G351" s="338">
        <v>1</v>
      </c>
      <c r="H351" s="338">
        <v>1</v>
      </c>
      <c r="I351" s="338">
        <v>1</v>
      </c>
      <c r="J351" s="338">
        <v>1</v>
      </c>
      <c r="K351" s="338">
        <v>1</v>
      </c>
      <c r="L351" s="338">
        <v>1</v>
      </c>
      <c r="M351" s="338">
        <v>1</v>
      </c>
      <c r="N351" s="338">
        <v>1</v>
      </c>
      <c r="O351" s="338">
        <v>1</v>
      </c>
      <c r="P351" s="338">
        <v>1</v>
      </c>
      <c r="Q351" s="339">
        <v>1</v>
      </c>
      <c r="R351" s="331">
        <v>1</v>
      </c>
      <c r="S351" s="185"/>
    </row>
    <row r="352" spans="1:19" ht="67.5">
      <c r="A352" s="183" t="s">
        <v>510</v>
      </c>
      <c r="B352" s="183" t="s">
        <v>511</v>
      </c>
      <c r="C352" s="183" t="s">
        <v>512</v>
      </c>
      <c r="D352" s="184" t="s">
        <v>379</v>
      </c>
      <c r="E352" s="339">
        <v>1</v>
      </c>
      <c r="F352" s="337">
        <v>1</v>
      </c>
      <c r="G352" s="338">
        <v>1</v>
      </c>
      <c r="H352" s="338">
        <v>1</v>
      </c>
      <c r="I352" s="338">
        <v>1</v>
      </c>
      <c r="J352" s="338">
        <v>1</v>
      </c>
      <c r="K352" s="338">
        <v>1</v>
      </c>
      <c r="L352" s="338">
        <v>1</v>
      </c>
      <c r="M352" s="338">
        <v>1</v>
      </c>
      <c r="N352" s="338">
        <v>1</v>
      </c>
      <c r="O352" s="338">
        <v>1</v>
      </c>
      <c r="P352" s="338">
        <v>1</v>
      </c>
      <c r="Q352" s="339">
        <v>1</v>
      </c>
      <c r="R352" s="331">
        <v>1</v>
      </c>
      <c r="S352" s="185"/>
    </row>
    <row r="353" spans="1:19" ht="45">
      <c r="A353" s="183" t="s">
        <v>513</v>
      </c>
      <c r="B353" s="183" t="s">
        <v>492</v>
      </c>
      <c r="C353" s="183" t="s">
        <v>493</v>
      </c>
      <c r="D353" s="184" t="s">
        <v>514</v>
      </c>
      <c r="E353" s="339">
        <v>0.9</v>
      </c>
      <c r="F353" s="337">
        <v>0.9</v>
      </c>
      <c r="G353" s="338">
        <v>0.9</v>
      </c>
      <c r="H353" s="338">
        <v>0.9</v>
      </c>
      <c r="I353" s="338">
        <v>0.9</v>
      </c>
      <c r="J353" s="338">
        <v>0.9</v>
      </c>
      <c r="K353" s="338">
        <v>0.9</v>
      </c>
      <c r="L353" s="338">
        <v>0.9</v>
      </c>
      <c r="M353" s="338">
        <v>0.9</v>
      </c>
      <c r="N353" s="338">
        <v>0.9</v>
      </c>
      <c r="O353" s="338">
        <v>0.9</v>
      </c>
      <c r="P353" s="338">
        <v>0.9</v>
      </c>
      <c r="Q353" s="339">
        <v>0.9</v>
      </c>
      <c r="R353" s="331">
        <v>0.9</v>
      </c>
      <c r="S353" s="185"/>
    </row>
    <row r="354" spans="1:19" ht="45">
      <c r="A354" s="183" t="s">
        <v>515</v>
      </c>
      <c r="B354" s="183" t="s">
        <v>492</v>
      </c>
      <c r="C354" s="183" t="s">
        <v>493</v>
      </c>
      <c r="D354" s="184" t="s">
        <v>516</v>
      </c>
      <c r="E354" s="339">
        <v>1</v>
      </c>
      <c r="F354" s="337">
        <v>1</v>
      </c>
      <c r="G354" s="338">
        <v>1</v>
      </c>
      <c r="H354" s="338">
        <v>1</v>
      </c>
      <c r="I354" s="338">
        <v>1</v>
      </c>
      <c r="J354" s="338">
        <v>1</v>
      </c>
      <c r="K354" s="338">
        <v>1</v>
      </c>
      <c r="L354" s="338">
        <v>1</v>
      </c>
      <c r="M354" s="338">
        <v>1</v>
      </c>
      <c r="N354" s="338">
        <v>1</v>
      </c>
      <c r="O354" s="338">
        <v>1</v>
      </c>
      <c r="P354" s="338">
        <v>1</v>
      </c>
      <c r="Q354" s="339">
        <v>1</v>
      </c>
      <c r="R354" s="331">
        <v>1</v>
      </c>
      <c r="S354" s="185"/>
    </row>
    <row r="355" spans="1:19" ht="45">
      <c r="A355" s="183" t="s">
        <v>517</v>
      </c>
      <c r="B355" s="183" t="s">
        <v>492</v>
      </c>
      <c r="C355" s="183" t="s">
        <v>493</v>
      </c>
      <c r="D355" s="184" t="s">
        <v>518</v>
      </c>
      <c r="E355" s="339">
        <v>1</v>
      </c>
      <c r="F355" s="337">
        <v>1</v>
      </c>
      <c r="G355" s="338">
        <v>1</v>
      </c>
      <c r="H355" s="338">
        <v>1</v>
      </c>
      <c r="I355" s="338">
        <v>1</v>
      </c>
      <c r="J355" s="338">
        <v>1</v>
      </c>
      <c r="K355" s="338">
        <v>1</v>
      </c>
      <c r="L355" s="338">
        <v>1</v>
      </c>
      <c r="M355" s="338">
        <v>1</v>
      </c>
      <c r="N355" s="338">
        <v>1</v>
      </c>
      <c r="O355" s="338">
        <v>1</v>
      </c>
      <c r="P355" s="338">
        <v>1</v>
      </c>
      <c r="Q355" s="339">
        <v>1</v>
      </c>
      <c r="R355" s="331">
        <v>1</v>
      </c>
      <c r="S355" s="185"/>
    </row>
    <row r="356" spans="1:19" ht="45">
      <c r="A356" s="183" t="s">
        <v>519</v>
      </c>
      <c r="B356" s="183" t="s">
        <v>492</v>
      </c>
      <c r="C356" s="183" t="s">
        <v>493</v>
      </c>
      <c r="D356" s="184" t="s">
        <v>520</v>
      </c>
      <c r="E356" s="339">
        <v>1</v>
      </c>
      <c r="F356" s="337">
        <v>1</v>
      </c>
      <c r="G356" s="338">
        <v>1</v>
      </c>
      <c r="H356" s="338">
        <v>1</v>
      </c>
      <c r="I356" s="338">
        <v>1</v>
      </c>
      <c r="J356" s="338">
        <v>1</v>
      </c>
      <c r="K356" s="338">
        <v>1</v>
      </c>
      <c r="L356" s="338">
        <v>1</v>
      </c>
      <c r="M356" s="338">
        <v>1</v>
      </c>
      <c r="N356" s="338">
        <v>1</v>
      </c>
      <c r="O356" s="338">
        <v>1</v>
      </c>
      <c r="P356" s="338">
        <v>1</v>
      </c>
      <c r="Q356" s="339">
        <v>1</v>
      </c>
      <c r="R356" s="331">
        <v>1</v>
      </c>
      <c r="S356" s="185"/>
    </row>
    <row r="357" spans="1:19" ht="45">
      <c r="A357" s="183" t="s">
        <v>521</v>
      </c>
      <c r="B357" s="183" t="s">
        <v>492</v>
      </c>
      <c r="C357" s="183" t="s">
        <v>493</v>
      </c>
      <c r="D357" s="184" t="s">
        <v>522</v>
      </c>
      <c r="E357" s="339">
        <v>0.9</v>
      </c>
      <c r="F357" s="337">
        <v>0.9</v>
      </c>
      <c r="G357" s="338">
        <v>0.9</v>
      </c>
      <c r="H357" s="338">
        <v>0.9</v>
      </c>
      <c r="I357" s="338">
        <v>0.9</v>
      </c>
      <c r="J357" s="338">
        <v>0.9</v>
      </c>
      <c r="K357" s="338">
        <v>0.9</v>
      </c>
      <c r="L357" s="338">
        <v>0.9</v>
      </c>
      <c r="M357" s="338">
        <v>0.9</v>
      </c>
      <c r="N357" s="338">
        <v>0.9</v>
      </c>
      <c r="O357" s="338">
        <v>0.9</v>
      </c>
      <c r="P357" s="338">
        <v>0.9</v>
      </c>
      <c r="Q357" s="339">
        <v>0.9</v>
      </c>
      <c r="R357" s="331">
        <v>0.9</v>
      </c>
      <c r="S357" s="185"/>
    </row>
    <row r="358" spans="1:19" ht="45">
      <c r="A358" s="183" t="s">
        <v>523</v>
      </c>
      <c r="B358" s="183" t="s">
        <v>492</v>
      </c>
      <c r="C358" s="183" t="s">
        <v>493</v>
      </c>
      <c r="D358" s="184" t="s">
        <v>524</v>
      </c>
      <c r="E358" s="339">
        <v>1</v>
      </c>
      <c r="F358" s="337">
        <v>1</v>
      </c>
      <c r="G358" s="338">
        <v>1</v>
      </c>
      <c r="H358" s="338">
        <v>1</v>
      </c>
      <c r="I358" s="338">
        <v>1</v>
      </c>
      <c r="J358" s="338">
        <v>1</v>
      </c>
      <c r="K358" s="338">
        <v>1</v>
      </c>
      <c r="L358" s="338">
        <v>1</v>
      </c>
      <c r="M358" s="338">
        <v>1</v>
      </c>
      <c r="N358" s="338">
        <v>1</v>
      </c>
      <c r="O358" s="338">
        <v>1</v>
      </c>
      <c r="P358" s="338">
        <v>1</v>
      </c>
      <c r="Q358" s="339">
        <v>1</v>
      </c>
      <c r="R358" s="331">
        <v>1</v>
      </c>
      <c r="S358" s="185"/>
    </row>
    <row r="359" spans="1:19" ht="45">
      <c r="A359" s="183" t="s">
        <v>525</v>
      </c>
      <c r="B359" s="183" t="s">
        <v>504</v>
      </c>
      <c r="C359" s="183" t="s">
        <v>526</v>
      </c>
      <c r="D359" s="184" t="s">
        <v>527</v>
      </c>
      <c r="E359" s="180">
        <v>3</v>
      </c>
      <c r="F359" s="178"/>
      <c r="G359" s="179"/>
      <c r="H359" s="179"/>
      <c r="I359" s="179">
        <v>1</v>
      </c>
      <c r="J359" s="179"/>
      <c r="K359" s="179"/>
      <c r="L359" s="179"/>
      <c r="M359" s="179">
        <v>1</v>
      </c>
      <c r="N359" s="179"/>
      <c r="O359" s="179"/>
      <c r="P359" s="179"/>
      <c r="Q359" s="180">
        <v>1</v>
      </c>
      <c r="R359" s="90">
        <f>SUM(F359:Q359)</f>
        <v>3</v>
      </c>
      <c r="S359" s="185"/>
    </row>
    <row r="360" spans="1:19" ht="123.75">
      <c r="A360" s="183" t="s">
        <v>528</v>
      </c>
      <c r="B360" s="183" t="s">
        <v>529</v>
      </c>
      <c r="C360" s="183" t="s">
        <v>530</v>
      </c>
      <c r="D360" s="184" t="s">
        <v>531</v>
      </c>
      <c r="E360" s="339">
        <v>0.9</v>
      </c>
      <c r="F360" s="337">
        <v>0.9</v>
      </c>
      <c r="G360" s="338">
        <v>0.9</v>
      </c>
      <c r="H360" s="338">
        <v>0.9</v>
      </c>
      <c r="I360" s="338">
        <v>0.9</v>
      </c>
      <c r="J360" s="338">
        <v>0.9</v>
      </c>
      <c r="K360" s="338">
        <v>0.9</v>
      </c>
      <c r="L360" s="338">
        <v>0.9</v>
      </c>
      <c r="M360" s="338">
        <v>0.9</v>
      </c>
      <c r="N360" s="338">
        <v>0.9</v>
      </c>
      <c r="O360" s="338">
        <v>0.9</v>
      </c>
      <c r="P360" s="338">
        <v>0.9</v>
      </c>
      <c r="Q360" s="339">
        <v>0.9</v>
      </c>
      <c r="R360" s="331">
        <v>0.9</v>
      </c>
      <c r="S360" s="185"/>
    </row>
    <row r="361" spans="1:19" ht="78.75">
      <c r="A361" s="183" t="s">
        <v>532</v>
      </c>
      <c r="B361" s="183" t="s">
        <v>496</v>
      </c>
      <c r="C361" s="183" t="s">
        <v>533</v>
      </c>
      <c r="D361" s="184" t="s">
        <v>494</v>
      </c>
      <c r="E361" s="339">
        <v>0.8</v>
      </c>
      <c r="F361" s="337">
        <v>0.8</v>
      </c>
      <c r="G361" s="338">
        <v>0.8</v>
      </c>
      <c r="H361" s="338">
        <v>0.8</v>
      </c>
      <c r="I361" s="338">
        <v>0.8</v>
      </c>
      <c r="J361" s="338">
        <v>0.8</v>
      </c>
      <c r="K361" s="338">
        <v>0.8</v>
      </c>
      <c r="L361" s="338">
        <v>0.8</v>
      </c>
      <c r="M361" s="338">
        <v>0.8</v>
      </c>
      <c r="N361" s="338">
        <v>0.8</v>
      </c>
      <c r="O361" s="338">
        <v>0.8</v>
      </c>
      <c r="P361" s="338">
        <v>0.8</v>
      </c>
      <c r="Q361" s="339">
        <v>0.8</v>
      </c>
      <c r="R361" s="331">
        <v>0.8</v>
      </c>
      <c r="S361" s="185"/>
    </row>
    <row r="362" spans="1:19" ht="146.25">
      <c r="A362" s="183" t="s">
        <v>534</v>
      </c>
      <c r="B362" s="183" t="s">
        <v>535</v>
      </c>
      <c r="C362" s="183" t="s">
        <v>536</v>
      </c>
      <c r="D362" s="184" t="s">
        <v>379</v>
      </c>
      <c r="E362" s="339">
        <v>0.8</v>
      </c>
      <c r="F362" s="337">
        <v>0.8</v>
      </c>
      <c r="G362" s="338">
        <v>0.8</v>
      </c>
      <c r="H362" s="338">
        <v>0.8</v>
      </c>
      <c r="I362" s="338">
        <v>0.8</v>
      </c>
      <c r="J362" s="338">
        <v>0.8</v>
      </c>
      <c r="K362" s="338">
        <v>0.8</v>
      </c>
      <c r="L362" s="338">
        <v>0.8</v>
      </c>
      <c r="M362" s="338">
        <v>0.8</v>
      </c>
      <c r="N362" s="338">
        <v>0.8</v>
      </c>
      <c r="O362" s="338">
        <v>0.8</v>
      </c>
      <c r="P362" s="338">
        <v>0.8</v>
      </c>
      <c r="Q362" s="339">
        <v>0.8</v>
      </c>
      <c r="R362" s="331">
        <v>0.8</v>
      </c>
      <c r="S362" s="185"/>
    </row>
    <row r="363" spans="1:19" ht="78.75">
      <c r="A363" s="183" t="s">
        <v>537</v>
      </c>
      <c r="B363" s="183" t="s">
        <v>538</v>
      </c>
      <c r="C363" s="183" t="s">
        <v>539</v>
      </c>
      <c r="D363" s="184" t="s">
        <v>500</v>
      </c>
      <c r="E363" s="339">
        <v>0.8</v>
      </c>
      <c r="F363" s="337">
        <v>0.8</v>
      </c>
      <c r="G363" s="338">
        <v>0.8</v>
      </c>
      <c r="H363" s="338">
        <v>0.8</v>
      </c>
      <c r="I363" s="338">
        <v>0.8</v>
      </c>
      <c r="J363" s="338">
        <v>0.8</v>
      </c>
      <c r="K363" s="338">
        <v>0.8</v>
      </c>
      <c r="L363" s="338">
        <v>0.8</v>
      </c>
      <c r="M363" s="338">
        <v>0.8</v>
      </c>
      <c r="N363" s="338">
        <v>0.8</v>
      </c>
      <c r="O363" s="338">
        <v>0.8</v>
      </c>
      <c r="P363" s="338">
        <v>0.8</v>
      </c>
      <c r="Q363" s="339">
        <v>0.8</v>
      </c>
      <c r="R363" s="331">
        <v>0.8</v>
      </c>
      <c r="S363" s="185"/>
    </row>
    <row r="364" spans="1:19" ht="112.5">
      <c r="A364" s="183" t="s">
        <v>540</v>
      </c>
      <c r="B364" s="183" t="s">
        <v>541</v>
      </c>
      <c r="C364" s="183" t="s">
        <v>542</v>
      </c>
      <c r="D364" s="184" t="s">
        <v>543</v>
      </c>
      <c r="E364" s="339">
        <v>0.8</v>
      </c>
      <c r="F364" s="178">
        <v>0.8</v>
      </c>
      <c r="G364" s="179">
        <v>0.8</v>
      </c>
      <c r="H364" s="179">
        <v>0.8</v>
      </c>
      <c r="I364" s="179">
        <v>0.8</v>
      </c>
      <c r="J364" s="179">
        <v>0.8</v>
      </c>
      <c r="K364" s="179">
        <v>0.8</v>
      </c>
      <c r="L364" s="179">
        <v>0.8</v>
      </c>
      <c r="M364" s="179">
        <v>0.8</v>
      </c>
      <c r="N364" s="179">
        <v>0.8</v>
      </c>
      <c r="O364" s="179">
        <v>0.8</v>
      </c>
      <c r="P364" s="179">
        <v>0.8</v>
      </c>
      <c r="Q364" s="180">
        <v>0.8</v>
      </c>
      <c r="R364" s="90">
        <v>0.8</v>
      </c>
      <c r="S364" s="185"/>
    </row>
    <row r="365" spans="1:19" ht="123.75">
      <c r="A365" s="183" t="s">
        <v>544</v>
      </c>
      <c r="B365" s="183" t="s">
        <v>529</v>
      </c>
      <c r="C365" s="183" t="s">
        <v>530</v>
      </c>
      <c r="D365" s="184" t="s">
        <v>545</v>
      </c>
      <c r="E365" s="339">
        <v>0.9</v>
      </c>
      <c r="F365" s="337">
        <v>0.9</v>
      </c>
      <c r="G365" s="338">
        <v>0.9</v>
      </c>
      <c r="H365" s="338">
        <v>0.9</v>
      </c>
      <c r="I365" s="338">
        <v>0.9</v>
      </c>
      <c r="J365" s="338">
        <v>0.9</v>
      </c>
      <c r="K365" s="338">
        <v>0.9</v>
      </c>
      <c r="L365" s="338">
        <v>0.9</v>
      </c>
      <c r="M365" s="338">
        <v>0.9</v>
      </c>
      <c r="N365" s="338">
        <v>0.9</v>
      </c>
      <c r="O365" s="338">
        <v>0.9</v>
      </c>
      <c r="P365" s="338">
        <v>0.9</v>
      </c>
      <c r="Q365" s="339">
        <v>0.9</v>
      </c>
      <c r="R365" s="331">
        <v>0.9</v>
      </c>
      <c r="S365" s="185"/>
    </row>
    <row r="366" spans="1:19" ht="67.5">
      <c r="A366" s="183" t="s">
        <v>546</v>
      </c>
      <c r="B366" s="183" t="s">
        <v>547</v>
      </c>
      <c r="C366" s="183" t="s">
        <v>548</v>
      </c>
      <c r="D366" s="184" t="s">
        <v>549</v>
      </c>
      <c r="E366" s="339">
        <v>0.8</v>
      </c>
      <c r="F366" s="337">
        <v>0.8</v>
      </c>
      <c r="G366" s="338">
        <v>0.8</v>
      </c>
      <c r="H366" s="338">
        <v>0.8</v>
      </c>
      <c r="I366" s="338">
        <v>0.8</v>
      </c>
      <c r="J366" s="338">
        <v>0.8</v>
      </c>
      <c r="K366" s="338">
        <v>0.8</v>
      </c>
      <c r="L366" s="338">
        <v>0.8</v>
      </c>
      <c r="M366" s="338">
        <v>0.8</v>
      </c>
      <c r="N366" s="338">
        <v>0.8</v>
      </c>
      <c r="O366" s="338">
        <v>0.8</v>
      </c>
      <c r="P366" s="338">
        <v>0.8</v>
      </c>
      <c r="Q366" s="339">
        <v>0.8</v>
      </c>
      <c r="R366" s="331">
        <v>0.8</v>
      </c>
      <c r="S366" s="185"/>
    </row>
    <row r="367" spans="1:19" ht="90">
      <c r="A367" s="183" t="s">
        <v>550</v>
      </c>
      <c r="B367" s="183" t="s">
        <v>547</v>
      </c>
      <c r="C367" s="183" t="s">
        <v>551</v>
      </c>
      <c r="D367" s="184" t="s">
        <v>552</v>
      </c>
      <c r="E367" s="180">
        <v>12</v>
      </c>
      <c r="F367" s="178">
        <v>1</v>
      </c>
      <c r="G367" s="179">
        <v>1</v>
      </c>
      <c r="H367" s="179">
        <v>1</v>
      </c>
      <c r="I367" s="179">
        <v>1</v>
      </c>
      <c r="J367" s="179">
        <v>1</v>
      </c>
      <c r="K367" s="179">
        <v>1</v>
      </c>
      <c r="L367" s="179">
        <v>1</v>
      </c>
      <c r="M367" s="179">
        <v>1</v>
      </c>
      <c r="N367" s="179">
        <v>1</v>
      </c>
      <c r="O367" s="179">
        <v>1</v>
      </c>
      <c r="P367" s="179">
        <v>1</v>
      </c>
      <c r="Q367" s="180">
        <v>1</v>
      </c>
      <c r="R367" s="90">
        <f>SUM(F367:Q367)</f>
        <v>12</v>
      </c>
      <c r="S367" s="185"/>
    </row>
    <row r="368" spans="1:19" ht="180">
      <c r="A368" s="183" t="s">
        <v>553</v>
      </c>
      <c r="B368" s="183" t="s">
        <v>554</v>
      </c>
      <c r="C368" s="183" t="s">
        <v>555</v>
      </c>
      <c r="D368" s="184" t="s">
        <v>552</v>
      </c>
      <c r="E368" s="180">
        <v>70</v>
      </c>
      <c r="F368" s="178"/>
      <c r="G368" s="179">
        <v>7</v>
      </c>
      <c r="H368" s="179">
        <v>7</v>
      </c>
      <c r="I368" s="179">
        <v>7</v>
      </c>
      <c r="J368" s="179">
        <v>7</v>
      </c>
      <c r="K368" s="179">
        <v>7</v>
      </c>
      <c r="L368" s="179">
        <v>7</v>
      </c>
      <c r="M368" s="179">
        <v>7</v>
      </c>
      <c r="N368" s="179">
        <v>7</v>
      </c>
      <c r="O368" s="179">
        <v>7</v>
      </c>
      <c r="P368" s="179">
        <v>7</v>
      </c>
      <c r="Q368" s="180"/>
      <c r="R368" s="90">
        <f>SUM(F368:Q368)</f>
        <v>70</v>
      </c>
      <c r="S368" s="185"/>
    </row>
    <row r="369" spans="1:19" ht="135">
      <c r="A369" s="183" t="s">
        <v>556</v>
      </c>
      <c r="B369" s="183" t="s">
        <v>496</v>
      </c>
      <c r="C369" s="183" t="s">
        <v>557</v>
      </c>
      <c r="D369" s="184" t="s">
        <v>558</v>
      </c>
      <c r="E369" s="180">
        <v>5</v>
      </c>
      <c r="F369" s="178"/>
      <c r="G369" s="179">
        <v>1</v>
      </c>
      <c r="H369" s="179"/>
      <c r="I369" s="179">
        <v>1</v>
      </c>
      <c r="J369" s="179"/>
      <c r="K369" s="179">
        <v>1</v>
      </c>
      <c r="L369" s="179"/>
      <c r="M369" s="179">
        <v>1</v>
      </c>
      <c r="N369" s="179"/>
      <c r="O369" s="179">
        <v>1</v>
      </c>
      <c r="P369" s="179"/>
      <c r="Q369" s="180"/>
      <c r="R369" s="90">
        <f>SUM(F369:Q369)</f>
        <v>5</v>
      </c>
      <c r="S369" s="185"/>
    </row>
    <row r="370" spans="1:19" ht="78.75">
      <c r="A370" s="183" t="s">
        <v>559</v>
      </c>
      <c r="B370" s="183" t="s">
        <v>547</v>
      </c>
      <c r="C370" s="183" t="s">
        <v>560</v>
      </c>
      <c r="D370" s="184" t="s">
        <v>524</v>
      </c>
      <c r="E370" s="339">
        <v>0.8</v>
      </c>
      <c r="F370" s="337">
        <v>0.8</v>
      </c>
      <c r="G370" s="338">
        <v>0.8</v>
      </c>
      <c r="H370" s="338">
        <v>0.8</v>
      </c>
      <c r="I370" s="338">
        <v>0.8</v>
      </c>
      <c r="J370" s="338">
        <v>0.8</v>
      </c>
      <c r="K370" s="338">
        <v>0.8</v>
      </c>
      <c r="L370" s="338">
        <v>0.8</v>
      </c>
      <c r="M370" s="338">
        <v>0.8</v>
      </c>
      <c r="N370" s="338">
        <v>0.8</v>
      </c>
      <c r="O370" s="338">
        <v>0.8</v>
      </c>
      <c r="P370" s="338">
        <v>0.8</v>
      </c>
      <c r="Q370" s="339">
        <v>0.8</v>
      </c>
      <c r="R370" s="331">
        <v>0.8</v>
      </c>
      <c r="S370" s="185"/>
    </row>
    <row r="371" spans="1:19" ht="33.75">
      <c r="A371" s="183" t="s">
        <v>561</v>
      </c>
      <c r="B371" s="183" t="s">
        <v>562</v>
      </c>
      <c r="C371" s="183" t="s">
        <v>271</v>
      </c>
      <c r="D371" s="184" t="s">
        <v>563</v>
      </c>
      <c r="E371" s="254">
        <v>1</v>
      </c>
      <c r="F371" s="337">
        <v>1</v>
      </c>
      <c r="G371" s="338">
        <v>1</v>
      </c>
      <c r="H371" s="338">
        <v>1</v>
      </c>
      <c r="I371" s="338">
        <v>1</v>
      </c>
      <c r="J371" s="338">
        <v>1</v>
      </c>
      <c r="K371" s="338">
        <v>1</v>
      </c>
      <c r="L371" s="338">
        <v>1</v>
      </c>
      <c r="M371" s="338">
        <v>1</v>
      </c>
      <c r="N371" s="338">
        <v>1</v>
      </c>
      <c r="O371" s="338">
        <v>1</v>
      </c>
      <c r="P371" s="338">
        <v>1</v>
      </c>
      <c r="Q371" s="339">
        <v>1</v>
      </c>
      <c r="R371" s="331">
        <v>1</v>
      </c>
      <c r="S371" s="185"/>
    </row>
    <row r="372" spans="1:19" ht="180">
      <c r="A372" s="183" t="s">
        <v>564</v>
      </c>
      <c r="B372" s="183" t="s">
        <v>565</v>
      </c>
      <c r="C372" s="183" t="s">
        <v>566</v>
      </c>
      <c r="D372" s="184" t="s">
        <v>379</v>
      </c>
      <c r="E372" s="339">
        <v>0.8</v>
      </c>
      <c r="F372" s="337">
        <v>0.8</v>
      </c>
      <c r="G372" s="338">
        <v>0.8</v>
      </c>
      <c r="H372" s="338">
        <v>0.8</v>
      </c>
      <c r="I372" s="338">
        <v>0.8</v>
      </c>
      <c r="J372" s="338">
        <v>0.8</v>
      </c>
      <c r="K372" s="338">
        <v>0.8</v>
      </c>
      <c r="L372" s="338">
        <v>0.8</v>
      </c>
      <c r="M372" s="338">
        <v>0.8</v>
      </c>
      <c r="N372" s="338">
        <v>0.8</v>
      </c>
      <c r="O372" s="338">
        <v>0.8</v>
      </c>
      <c r="P372" s="338">
        <v>0.8</v>
      </c>
      <c r="Q372" s="339">
        <v>0.8</v>
      </c>
      <c r="R372" s="331">
        <v>0.8</v>
      </c>
      <c r="S372" s="185"/>
    </row>
    <row r="373" spans="1:19" ht="56.25">
      <c r="A373" s="183" t="s">
        <v>567</v>
      </c>
      <c r="B373" s="183" t="s">
        <v>511</v>
      </c>
      <c r="C373" s="183" t="s">
        <v>568</v>
      </c>
      <c r="D373" s="184" t="s">
        <v>569</v>
      </c>
      <c r="E373" s="180">
        <v>2</v>
      </c>
      <c r="F373" s="178"/>
      <c r="G373" s="179"/>
      <c r="H373" s="179"/>
      <c r="I373" s="179">
        <v>1</v>
      </c>
      <c r="J373" s="179"/>
      <c r="K373" s="179"/>
      <c r="L373" s="179"/>
      <c r="M373" s="179"/>
      <c r="N373" s="179"/>
      <c r="O373" s="179">
        <v>1</v>
      </c>
      <c r="P373" s="179"/>
      <c r="Q373" s="180"/>
      <c r="R373" s="90">
        <f>SUM(F373:Q373)</f>
        <v>2</v>
      </c>
      <c r="S373" s="185"/>
    </row>
    <row r="374" spans="1:19" ht="157.5">
      <c r="A374" s="183" t="s">
        <v>570</v>
      </c>
      <c r="B374" s="183" t="s">
        <v>547</v>
      </c>
      <c r="C374" s="183" t="s">
        <v>571</v>
      </c>
      <c r="D374" s="184" t="s">
        <v>494</v>
      </c>
      <c r="E374" s="339">
        <v>0.8</v>
      </c>
      <c r="F374" s="337">
        <v>0.8</v>
      </c>
      <c r="G374" s="338">
        <v>0.8</v>
      </c>
      <c r="H374" s="338">
        <v>0.8</v>
      </c>
      <c r="I374" s="338">
        <v>0.8</v>
      </c>
      <c r="J374" s="338">
        <v>0.8</v>
      </c>
      <c r="K374" s="338">
        <v>0.8</v>
      </c>
      <c r="L374" s="338">
        <v>0.8</v>
      </c>
      <c r="M374" s="338">
        <v>0.8</v>
      </c>
      <c r="N374" s="338">
        <v>0.8</v>
      </c>
      <c r="O374" s="338">
        <v>0.8</v>
      </c>
      <c r="P374" s="338">
        <v>0.8</v>
      </c>
      <c r="Q374" s="339">
        <v>0.8</v>
      </c>
      <c r="R374" s="331">
        <v>0.8</v>
      </c>
      <c r="S374" s="185"/>
    </row>
    <row r="375" spans="1:19" ht="45">
      <c r="A375" s="183" t="s">
        <v>525</v>
      </c>
      <c r="B375" s="183" t="s">
        <v>504</v>
      </c>
      <c r="C375" s="183" t="s">
        <v>526</v>
      </c>
      <c r="D375" s="184" t="s">
        <v>527</v>
      </c>
      <c r="E375" s="180">
        <v>3</v>
      </c>
      <c r="F375" s="178"/>
      <c r="G375" s="179"/>
      <c r="H375" s="179"/>
      <c r="I375" s="179">
        <v>1</v>
      </c>
      <c r="J375" s="179"/>
      <c r="K375" s="179"/>
      <c r="L375" s="179"/>
      <c r="M375" s="179">
        <v>1</v>
      </c>
      <c r="N375" s="179"/>
      <c r="O375" s="179"/>
      <c r="P375" s="179"/>
      <c r="Q375" s="180">
        <v>1</v>
      </c>
      <c r="R375" s="90">
        <f t="shared" si="12"/>
        <v>3</v>
      </c>
      <c r="S375" s="185"/>
    </row>
    <row r="376" spans="1:19" ht="12" thickBot="1">
      <c r="A376" s="96"/>
      <c r="B376" s="96"/>
      <c r="C376" s="96"/>
      <c r="D376" s="119"/>
      <c r="E376" s="106"/>
      <c r="F376" s="107"/>
      <c r="G376" s="78"/>
      <c r="H376" s="78"/>
      <c r="I376" s="78"/>
      <c r="J376" s="78"/>
      <c r="K376" s="78"/>
      <c r="L376" s="78"/>
      <c r="M376" s="78"/>
      <c r="N376" s="78"/>
      <c r="O376" s="78"/>
      <c r="P376" s="78"/>
      <c r="Q376" s="106"/>
      <c r="R376" s="100">
        <f t="shared" si="12"/>
        <v>0</v>
      </c>
      <c r="S376" s="255"/>
    </row>
    <row r="377" spans="1:19" ht="15.75">
      <c r="A377" s="147"/>
      <c r="B377" s="147"/>
      <c r="C377" s="147"/>
      <c r="D377" s="63"/>
      <c r="E377" s="63"/>
      <c r="F377" s="70"/>
      <c r="G377" s="63"/>
      <c r="H377" s="63"/>
      <c r="I377" s="63"/>
      <c r="J377" s="63"/>
      <c r="K377" s="63"/>
      <c r="L377" s="63"/>
      <c r="M377" s="63"/>
      <c r="N377" s="63"/>
      <c r="O377" s="63"/>
      <c r="P377" s="63"/>
      <c r="Q377" s="63"/>
      <c r="R377" s="63"/>
      <c r="S377" s="63"/>
    </row>
    <row r="378" spans="1:19" s="24" customFormat="1" ht="15.75" thickBot="1">
      <c r="A378" s="458" t="s">
        <v>169</v>
      </c>
      <c r="B378" s="458"/>
      <c r="C378" s="458"/>
      <c r="D378" s="458"/>
      <c r="E378" s="458"/>
      <c r="F378" s="458"/>
      <c r="G378" s="458"/>
      <c r="H378" s="458"/>
      <c r="I378" s="458"/>
      <c r="J378" s="458"/>
      <c r="K378" s="458"/>
      <c r="L378" s="458"/>
      <c r="M378" s="458"/>
      <c r="N378" s="458"/>
      <c r="O378" s="458"/>
      <c r="P378" s="458"/>
      <c r="Q378" s="458"/>
      <c r="R378" s="458"/>
      <c r="S378" s="458"/>
    </row>
    <row r="379" spans="1:19" ht="45">
      <c r="A379" s="71" t="s">
        <v>758</v>
      </c>
      <c r="B379" s="71" t="s">
        <v>263</v>
      </c>
      <c r="C379" s="71" t="s">
        <v>267</v>
      </c>
      <c r="D379" s="71" t="s">
        <v>262</v>
      </c>
      <c r="E379" s="120">
        <v>1</v>
      </c>
      <c r="F379" s="122"/>
      <c r="G379" s="120"/>
      <c r="H379" s="120"/>
      <c r="I379" s="120"/>
      <c r="J379" s="120"/>
      <c r="K379" s="120"/>
      <c r="L379" s="120">
        <v>1</v>
      </c>
      <c r="M379" s="120"/>
      <c r="N379" s="120"/>
      <c r="O379" s="120"/>
      <c r="P379" s="120"/>
      <c r="Q379" s="121"/>
      <c r="R379" s="83">
        <f aca="true" t="shared" si="13" ref="R379:R396">SUM(F379:Q379)</f>
        <v>1</v>
      </c>
      <c r="S379" s="123"/>
    </row>
    <row r="380" spans="1:19" ht="45">
      <c r="A380" s="73" t="s">
        <v>759</v>
      </c>
      <c r="B380" s="73" t="s">
        <v>268</v>
      </c>
      <c r="C380" s="73" t="s">
        <v>269</v>
      </c>
      <c r="D380" s="73" t="s">
        <v>230</v>
      </c>
      <c r="E380" s="124">
        <v>1</v>
      </c>
      <c r="F380" s="126"/>
      <c r="G380" s="124"/>
      <c r="H380" s="124"/>
      <c r="I380" s="124"/>
      <c r="J380" s="124"/>
      <c r="K380" s="124"/>
      <c r="L380" s="124"/>
      <c r="M380" s="124"/>
      <c r="N380" s="124"/>
      <c r="O380" s="124"/>
      <c r="P380" s="124">
        <v>1</v>
      </c>
      <c r="Q380" s="125"/>
      <c r="R380" s="90">
        <f t="shared" si="13"/>
        <v>1</v>
      </c>
      <c r="S380" s="127"/>
    </row>
    <row r="381" spans="1:19" ht="45">
      <c r="A381" s="73" t="s">
        <v>760</v>
      </c>
      <c r="B381" s="73" t="s">
        <v>263</v>
      </c>
      <c r="C381" s="73" t="s">
        <v>264</v>
      </c>
      <c r="D381" s="73" t="s">
        <v>67</v>
      </c>
      <c r="E381" s="124">
        <v>33</v>
      </c>
      <c r="F381" s="126"/>
      <c r="G381" s="124">
        <v>3</v>
      </c>
      <c r="H381" s="124">
        <v>3</v>
      </c>
      <c r="I381" s="124">
        <v>3</v>
      </c>
      <c r="J381" s="124">
        <v>4</v>
      </c>
      <c r="K381" s="124">
        <v>4</v>
      </c>
      <c r="L381" s="124">
        <v>4</v>
      </c>
      <c r="M381" s="124">
        <v>3</v>
      </c>
      <c r="N381" s="124">
        <v>3</v>
      </c>
      <c r="O381" s="124">
        <v>3</v>
      </c>
      <c r="P381" s="124">
        <v>3</v>
      </c>
      <c r="Q381" s="125"/>
      <c r="R381" s="90"/>
      <c r="S381" s="127"/>
    </row>
    <row r="382" spans="1:19" ht="45">
      <c r="A382" s="73" t="s">
        <v>761</v>
      </c>
      <c r="B382" s="73" t="s">
        <v>263</v>
      </c>
      <c r="C382" s="73" t="s">
        <v>265</v>
      </c>
      <c r="D382" s="73" t="s">
        <v>266</v>
      </c>
      <c r="E382" s="124">
        <v>3</v>
      </c>
      <c r="F382" s="126">
        <v>1</v>
      </c>
      <c r="G382" s="124"/>
      <c r="H382" s="124"/>
      <c r="I382" s="124"/>
      <c r="J382" s="124">
        <v>2</v>
      </c>
      <c r="K382" s="124"/>
      <c r="L382" s="124"/>
      <c r="M382" s="124"/>
      <c r="N382" s="124"/>
      <c r="O382" s="124"/>
      <c r="P382" s="124"/>
      <c r="Q382" s="125"/>
      <c r="R382" s="90"/>
      <c r="S382" s="127"/>
    </row>
    <row r="383" spans="1:19" ht="45">
      <c r="A383" s="73" t="s">
        <v>762</v>
      </c>
      <c r="B383" s="73" t="s">
        <v>263</v>
      </c>
      <c r="C383" s="73" t="s">
        <v>267</v>
      </c>
      <c r="D383" s="73" t="s">
        <v>270</v>
      </c>
      <c r="E383" s="124">
        <v>1</v>
      </c>
      <c r="F383" s="126">
        <v>1</v>
      </c>
      <c r="G383" s="124"/>
      <c r="H383" s="124"/>
      <c r="I383" s="124"/>
      <c r="J383" s="124"/>
      <c r="K383" s="124"/>
      <c r="L383" s="124"/>
      <c r="M383" s="124"/>
      <c r="N383" s="124"/>
      <c r="O383" s="124"/>
      <c r="P383" s="124"/>
      <c r="Q383" s="125"/>
      <c r="R383" s="90">
        <f t="shared" si="13"/>
        <v>1</v>
      </c>
      <c r="S383" s="127"/>
    </row>
    <row r="384" spans="1:19" ht="33.75">
      <c r="A384" s="73" t="s">
        <v>763</v>
      </c>
      <c r="B384" s="73" t="s">
        <v>229</v>
      </c>
      <c r="C384" s="73" t="s">
        <v>271</v>
      </c>
      <c r="D384" s="73" t="s">
        <v>66</v>
      </c>
      <c r="E384" s="124">
        <v>1</v>
      </c>
      <c r="F384" s="126"/>
      <c r="G384" s="124"/>
      <c r="H384" s="124"/>
      <c r="I384" s="124"/>
      <c r="J384" s="124"/>
      <c r="K384" s="124">
        <v>1</v>
      </c>
      <c r="L384" s="124"/>
      <c r="M384" s="124"/>
      <c r="N384" s="124"/>
      <c r="O384" s="124"/>
      <c r="P384" s="124"/>
      <c r="Q384" s="125"/>
      <c r="R384" s="90">
        <f t="shared" si="13"/>
        <v>1</v>
      </c>
      <c r="S384" s="127"/>
    </row>
    <row r="385" spans="1:19" ht="22.5">
      <c r="A385" s="73" t="s">
        <v>764</v>
      </c>
      <c r="B385" s="73" t="s">
        <v>229</v>
      </c>
      <c r="C385" s="73" t="s">
        <v>272</v>
      </c>
      <c r="D385" s="73" t="s">
        <v>66</v>
      </c>
      <c r="E385" s="124">
        <v>1</v>
      </c>
      <c r="F385" s="126"/>
      <c r="G385" s="124"/>
      <c r="H385" s="124"/>
      <c r="I385" s="124"/>
      <c r="J385" s="124"/>
      <c r="K385" s="124"/>
      <c r="L385" s="124"/>
      <c r="M385" s="124"/>
      <c r="N385" s="124">
        <v>1</v>
      </c>
      <c r="O385" s="124"/>
      <c r="P385" s="124"/>
      <c r="Q385" s="125"/>
      <c r="R385" s="90">
        <f t="shared" si="13"/>
        <v>1</v>
      </c>
      <c r="S385" s="127"/>
    </row>
    <row r="386" spans="1:19" ht="45">
      <c r="A386" s="73" t="s">
        <v>765</v>
      </c>
      <c r="B386" s="73" t="s">
        <v>268</v>
      </c>
      <c r="C386" s="73" t="s">
        <v>273</v>
      </c>
      <c r="D386" s="73" t="s">
        <v>66</v>
      </c>
      <c r="E386" s="124">
        <v>58</v>
      </c>
      <c r="F386" s="126">
        <v>3</v>
      </c>
      <c r="G386" s="124">
        <v>8</v>
      </c>
      <c r="H386" s="124">
        <v>6</v>
      </c>
      <c r="I386" s="124">
        <v>5</v>
      </c>
      <c r="J386" s="124">
        <v>5</v>
      </c>
      <c r="K386" s="124">
        <v>6</v>
      </c>
      <c r="L386" s="124">
        <v>3</v>
      </c>
      <c r="M386" s="124">
        <v>5</v>
      </c>
      <c r="N386" s="124">
        <v>7</v>
      </c>
      <c r="O386" s="124">
        <v>2</v>
      </c>
      <c r="P386" s="124">
        <v>4</v>
      </c>
      <c r="Q386" s="125">
        <v>4</v>
      </c>
      <c r="R386" s="90">
        <f t="shared" si="13"/>
        <v>58</v>
      </c>
      <c r="S386" s="127"/>
    </row>
    <row r="387" spans="1:19" ht="45">
      <c r="A387" s="73" t="s">
        <v>766</v>
      </c>
      <c r="B387" s="73" t="s">
        <v>268</v>
      </c>
      <c r="C387" s="73" t="s">
        <v>274</v>
      </c>
      <c r="D387" s="73" t="s">
        <v>275</v>
      </c>
      <c r="E387" s="124">
        <v>33</v>
      </c>
      <c r="F387" s="126">
        <v>1</v>
      </c>
      <c r="G387" s="124">
        <v>2</v>
      </c>
      <c r="H387" s="124">
        <v>3</v>
      </c>
      <c r="I387" s="124">
        <v>3</v>
      </c>
      <c r="J387" s="124">
        <v>3</v>
      </c>
      <c r="K387" s="124">
        <v>3</v>
      </c>
      <c r="L387" s="124">
        <v>3</v>
      </c>
      <c r="M387" s="124">
        <v>3</v>
      </c>
      <c r="N387" s="124">
        <v>3</v>
      </c>
      <c r="O387" s="124">
        <v>3</v>
      </c>
      <c r="P387" s="124">
        <v>3</v>
      </c>
      <c r="Q387" s="125">
        <v>3</v>
      </c>
      <c r="R387" s="90">
        <f t="shared" si="13"/>
        <v>33</v>
      </c>
      <c r="S387" s="127"/>
    </row>
    <row r="388" spans="1:19" ht="45">
      <c r="A388" s="73" t="s">
        <v>767</v>
      </c>
      <c r="B388" s="73" t="s">
        <v>268</v>
      </c>
      <c r="C388" s="73" t="s">
        <v>274</v>
      </c>
      <c r="D388" s="73" t="s">
        <v>232</v>
      </c>
      <c r="E388" s="124">
        <v>2</v>
      </c>
      <c r="F388" s="126"/>
      <c r="G388" s="124"/>
      <c r="H388" s="124"/>
      <c r="I388" s="124">
        <v>1</v>
      </c>
      <c r="J388" s="124"/>
      <c r="K388" s="124"/>
      <c r="L388" s="124"/>
      <c r="M388" s="124"/>
      <c r="N388" s="124"/>
      <c r="O388" s="124">
        <v>1</v>
      </c>
      <c r="P388" s="124"/>
      <c r="Q388" s="125"/>
      <c r="R388" s="90">
        <f t="shared" si="13"/>
        <v>2</v>
      </c>
      <c r="S388" s="127"/>
    </row>
    <row r="389" spans="1:19" s="24" customFormat="1" ht="24" customHeight="1">
      <c r="A389" s="451" t="s">
        <v>170</v>
      </c>
      <c r="B389" s="451"/>
      <c r="C389" s="451"/>
      <c r="D389" s="451"/>
      <c r="E389" s="451"/>
      <c r="F389" s="451"/>
      <c r="G389" s="451"/>
      <c r="H389" s="451"/>
      <c r="I389" s="451"/>
      <c r="J389" s="451"/>
      <c r="K389" s="451"/>
      <c r="L389" s="451"/>
      <c r="M389" s="451"/>
      <c r="N389" s="451"/>
      <c r="O389" s="451"/>
      <c r="P389" s="451"/>
      <c r="Q389" s="451"/>
      <c r="R389" s="451"/>
      <c r="S389" s="451"/>
    </row>
    <row r="390" spans="1:19" ht="45">
      <c r="A390" s="84" t="s">
        <v>285</v>
      </c>
      <c r="B390" s="84" t="s">
        <v>591</v>
      </c>
      <c r="C390" s="84" t="s">
        <v>592</v>
      </c>
      <c r="D390" s="103" t="s">
        <v>221</v>
      </c>
      <c r="E390" s="104">
        <v>660</v>
      </c>
      <c r="F390" s="77"/>
      <c r="G390" s="74">
        <v>60</v>
      </c>
      <c r="H390" s="74">
        <v>60</v>
      </c>
      <c r="I390" s="74">
        <v>60</v>
      </c>
      <c r="J390" s="74">
        <v>60</v>
      </c>
      <c r="K390" s="74">
        <v>60</v>
      </c>
      <c r="L390" s="74">
        <v>60</v>
      </c>
      <c r="M390" s="74">
        <v>60</v>
      </c>
      <c r="N390" s="74">
        <v>60</v>
      </c>
      <c r="O390" s="74">
        <v>60</v>
      </c>
      <c r="P390" s="74">
        <v>60</v>
      </c>
      <c r="Q390" s="104">
        <v>60</v>
      </c>
      <c r="R390" s="90">
        <f t="shared" si="13"/>
        <v>660</v>
      </c>
      <c r="S390" s="105"/>
    </row>
    <row r="391" spans="1:19" ht="33.75">
      <c r="A391" s="84" t="s">
        <v>286</v>
      </c>
      <c r="B391" s="84" t="s">
        <v>591</v>
      </c>
      <c r="C391" s="84" t="s">
        <v>593</v>
      </c>
      <c r="D391" s="103" t="s">
        <v>594</v>
      </c>
      <c r="E391" s="104">
        <v>11</v>
      </c>
      <c r="F391" s="77"/>
      <c r="G391" s="74">
        <v>1</v>
      </c>
      <c r="H391" s="74">
        <v>1</v>
      </c>
      <c r="I391" s="74">
        <v>1</v>
      </c>
      <c r="J391" s="74">
        <v>1</v>
      </c>
      <c r="K391" s="74">
        <v>1</v>
      </c>
      <c r="L391" s="74">
        <v>1</v>
      </c>
      <c r="M391" s="74">
        <v>1</v>
      </c>
      <c r="N391" s="74">
        <v>1</v>
      </c>
      <c r="O391" s="74">
        <v>1</v>
      </c>
      <c r="P391" s="74">
        <v>1</v>
      </c>
      <c r="Q391" s="104">
        <v>1</v>
      </c>
      <c r="R391" s="90">
        <f t="shared" si="13"/>
        <v>11</v>
      </c>
      <c r="S391" s="105"/>
    </row>
    <row r="392" spans="1:19" ht="33.75">
      <c r="A392" s="84" t="s">
        <v>291</v>
      </c>
      <c r="B392" s="84" t="s">
        <v>591</v>
      </c>
      <c r="C392" s="84" t="s">
        <v>595</v>
      </c>
      <c r="D392" s="103" t="s">
        <v>221</v>
      </c>
      <c r="E392" s="104">
        <v>11</v>
      </c>
      <c r="F392" s="77"/>
      <c r="G392" s="74">
        <v>1</v>
      </c>
      <c r="H392" s="74">
        <v>1</v>
      </c>
      <c r="I392" s="74">
        <v>1</v>
      </c>
      <c r="J392" s="74">
        <v>1</v>
      </c>
      <c r="K392" s="74">
        <v>1</v>
      </c>
      <c r="L392" s="74">
        <v>1</v>
      </c>
      <c r="M392" s="74">
        <v>1</v>
      </c>
      <c r="N392" s="74">
        <v>1</v>
      </c>
      <c r="O392" s="74">
        <v>1</v>
      </c>
      <c r="P392" s="74">
        <v>1</v>
      </c>
      <c r="Q392" s="104">
        <v>1</v>
      </c>
      <c r="R392" s="90">
        <f t="shared" si="13"/>
        <v>11</v>
      </c>
      <c r="S392" s="105"/>
    </row>
    <row r="393" spans="1:19" ht="22.5">
      <c r="A393" s="84" t="s">
        <v>588</v>
      </c>
      <c r="B393" s="84" t="s">
        <v>591</v>
      </c>
      <c r="C393" s="84" t="s">
        <v>596</v>
      </c>
      <c r="D393" s="103" t="s">
        <v>597</v>
      </c>
      <c r="E393" s="104">
        <v>220</v>
      </c>
      <c r="F393" s="77"/>
      <c r="G393" s="74">
        <v>20</v>
      </c>
      <c r="H393" s="74">
        <v>20</v>
      </c>
      <c r="I393" s="74">
        <v>20</v>
      </c>
      <c r="J393" s="74">
        <v>20</v>
      </c>
      <c r="K393" s="74">
        <v>20</v>
      </c>
      <c r="L393" s="74">
        <v>20</v>
      </c>
      <c r="M393" s="74">
        <v>20</v>
      </c>
      <c r="N393" s="74">
        <v>20</v>
      </c>
      <c r="O393" s="74">
        <v>20</v>
      </c>
      <c r="P393" s="74">
        <v>20</v>
      </c>
      <c r="Q393" s="104">
        <v>20</v>
      </c>
      <c r="R393" s="90">
        <f t="shared" si="13"/>
        <v>220</v>
      </c>
      <c r="S393" s="105"/>
    </row>
    <row r="394" spans="1:19" ht="22.5">
      <c r="A394" s="84" t="s">
        <v>589</v>
      </c>
      <c r="B394" s="84" t="s">
        <v>591</v>
      </c>
      <c r="C394" s="84" t="s">
        <v>592</v>
      </c>
      <c r="D394" s="103" t="s">
        <v>598</v>
      </c>
      <c r="E394" s="104">
        <v>88</v>
      </c>
      <c r="F394" s="77"/>
      <c r="G394" s="74">
        <v>8</v>
      </c>
      <c r="H394" s="74">
        <v>8</v>
      </c>
      <c r="I394" s="74">
        <v>8</v>
      </c>
      <c r="J394" s="74">
        <v>8</v>
      </c>
      <c r="K394" s="74">
        <v>8</v>
      </c>
      <c r="L394" s="74">
        <v>8</v>
      </c>
      <c r="M394" s="74">
        <v>8</v>
      </c>
      <c r="N394" s="74">
        <v>8</v>
      </c>
      <c r="O394" s="74">
        <v>8</v>
      </c>
      <c r="P394" s="74">
        <v>8</v>
      </c>
      <c r="Q394" s="104">
        <v>8</v>
      </c>
      <c r="R394" s="90">
        <f t="shared" si="13"/>
        <v>88</v>
      </c>
      <c r="S394" s="105"/>
    </row>
    <row r="395" spans="1:19" ht="33.75">
      <c r="A395" s="84" t="s">
        <v>590</v>
      </c>
      <c r="B395" s="84" t="s">
        <v>591</v>
      </c>
      <c r="C395" s="84" t="s">
        <v>595</v>
      </c>
      <c r="D395" s="103" t="s">
        <v>598</v>
      </c>
      <c r="E395" s="104">
        <v>1</v>
      </c>
      <c r="F395" s="77"/>
      <c r="G395" s="74"/>
      <c r="H395" s="74"/>
      <c r="I395" s="74"/>
      <c r="J395" s="74"/>
      <c r="K395" s="74"/>
      <c r="L395" s="74"/>
      <c r="M395" s="74"/>
      <c r="N395" s="74"/>
      <c r="O395" s="74"/>
      <c r="P395" s="74">
        <v>1</v>
      </c>
      <c r="Q395" s="104"/>
      <c r="R395" s="90">
        <f t="shared" si="13"/>
        <v>1</v>
      </c>
      <c r="S395" s="105"/>
    </row>
    <row r="396" spans="1:19" ht="11.25">
      <c r="A396" s="84"/>
      <c r="B396" s="84"/>
      <c r="C396" s="84"/>
      <c r="D396" s="103"/>
      <c r="E396" s="104"/>
      <c r="F396" s="77"/>
      <c r="G396" s="74"/>
      <c r="H396" s="74"/>
      <c r="I396" s="74"/>
      <c r="J396" s="74"/>
      <c r="K396" s="74"/>
      <c r="L396" s="74"/>
      <c r="M396" s="74"/>
      <c r="N396" s="74"/>
      <c r="O396" s="74"/>
      <c r="P396" s="74"/>
      <c r="Q396" s="104"/>
      <c r="R396" s="90">
        <f t="shared" si="13"/>
        <v>0</v>
      </c>
      <c r="S396" s="105"/>
    </row>
    <row r="397" spans="1:19" ht="15.75">
      <c r="A397" s="147"/>
      <c r="B397" s="147"/>
      <c r="C397" s="147"/>
      <c r="D397" s="63"/>
      <c r="E397" s="63"/>
      <c r="F397" s="70"/>
      <c r="G397" s="63"/>
      <c r="H397" s="63"/>
      <c r="I397" s="63"/>
      <c r="J397" s="63"/>
      <c r="K397" s="63"/>
      <c r="L397" s="63"/>
      <c r="M397" s="63"/>
      <c r="N397" s="63"/>
      <c r="O397" s="63"/>
      <c r="P397" s="63"/>
      <c r="Q397" s="63"/>
      <c r="R397" s="63"/>
      <c r="S397" s="63"/>
    </row>
    <row r="398" spans="1:19" s="24" customFormat="1" ht="16.5" customHeight="1" thickBot="1">
      <c r="A398" s="425" t="s">
        <v>130</v>
      </c>
      <c r="B398" s="425"/>
      <c r="C398" s="425"/>
      <c r="D398" s="425"/>
      <c r="E398" s="425"/>
      <c r="F398" s="425"/>
      <c r="G398" s="425"/>
      <c r="H398" s="425"/>
      <c r="I398" s="425"/>
      <c r="J398" s="425"/>
      <c r="K398" s="425"/>
      <c r="L398" s="425"/>
      <c r="M398" s="425"/>
      <c r="N398" s="425"/>
      <c r="O398" s="425"/>
      <c r="P398" s="425"/>
      <c r="Q398" s="425"/>
      <c r="R398" s="425"/>
      <c r="S398" s="425"/>
    </row>
    <row r="399" spans="1:19" ht="15.75" thickBot="1">
      <c r="A399" s="459" t="s">
        <v>115</v>
      </c>
      <c r="B399" s="459"/>
      <c r="C399" s="459"/>
      <c r="D399" s="459"/>
      <c r="E399" s="460"/>
      <c r="F399" s="415"/>
      <c r="G399" s="416"/>
      <c r="H399" s="416"/>
      <c r="I399" s="416"/>
      <c r="J399" s="416"/>
      <c r="K399" s="416"/>
      <c r="L399" s="416"/>
      <c r="M399" s="416"/>
      <c r="N399" s="416"/>
      <c r="O399" s="416"/>
      <c r="P399" s="416"/>
      <c r="Q399" s="417"/>
      <c r="R399" s="58"/>
      <c r="S399" s="303"/>
    </row>
    <row r="400" spans="1:19" ht="33.75">
      <c r="A400" s="84" t="s">
        <v>699</v>
      </c>
      <c r="B400" s="84" t="s">
        <v>229</v>
      </c>
      <c r="C400" s="84" t="s">
        <v>686</v>
      </c>
      <c r="D400" s="103" t="s">
        <v>633</v>
      </c>
      <c r="E400" s="104">
        <v>1</v>
      </c>
      <c r="F400" s="77"/>
      <c r="G400" s="74"/>
      <c r="H400" s="74">
        <v>1</v>
      </c>
      <c r="I400" s="74"/>
      <c r="J400" s="74"/>
      <c r="K400" s="74"/>
      <c r="L400" s="74"/>
      <c r="M400" s="74"/>
      <c r="N400" s="74"/>
      <c r="O400" s="74"/>
      <c r="P400" s="74"/>
      <c r="Q400" s="104"/>
      <c r="R400" s="90">
        <f aca="true" t="shared" si="14" ref="R400:R419">SUM(F400:Q400)</f>
        <v>1</v>
      </c>
      <c r="S400" s="105"/>
    </row>
    <row r="401" spans="1:19" ht="33.75">
      <c r="A401" s="84" t="s">
        <v>700</v>
      </c>
      <c r="B401" s="84" t="s">
        <v>229</v>
      </c>
      <c r="C401" s="84" t="s">
        <v>686</v>
      </c>
      <c r="D401" s="103" t="s">
        <v>710</v>
      </c>
      <c r="E401" s="104">
        <v>6</v>
      </c>
      <c r="F401" s="77"/>
      <c r="G401" s="74">
        <v>1</v>
      </c>
      <c r="H401" s="74"/>
      <c r="I401" s="74">
        <v>2</v>
      </c>
      <c r="J401" s="74"/>
      <c r="K401" s="74"/>
      <c r="L401" s="74"/>
      <c r="M401" s="74">
        <v>3</v>
      </c>
      <c r="N401" s="74"/>
      <c r="O401" s="74"/>
      <c r="P401" s="74"/>
      <c r="Q401" s="104"/>
      <c r="R401" s="90">
        <f t="shared" si="14"/>
        <v>6</v>
      </c>
      <c r="S401" s="105"/>
    </row>
    <row r="402" spans="1:19" ht="33.75">
      <c r="A402" s="84" t="s">
        <v>701</v>
      </c>
      <c r="B402" s="84" t="s">
        <v>229</v>
      </c>
      <c r="C402" s="84" t="s">
        <v>686</v>
      </c>
      <c r="D402" s="103" t="s">
        <v>710</v>
      </c>
      <c r="E402" s="104">
        <v>7</v>
      </c>
      <c r="F402" s="77"/>
      <c r="G402" s="74">
        <v>1</v>
      </c>
      <c r="H402" s="74">
        <v>3</v>
      </c>
      <c r="I402" s="74"/>
      <c r="J402" s="74"/>
      <c r="K402" s="74"/>
      <c r="L402" s="74"/>
      <c r="M402" s="74"/>
      <c r="N402" s="74">
        <v>3</v>
      </c>
      <c r="O402" s="74"/>
      <c r="P402" s="74"/>
      <c r="Q402" s="104"/>
      <c r="R402" s="90">
        <f t="shared" si="14"/>
        <v>7</v>
      </c>
      <c r="S402" s="105"/>
    </row>
    <row r="403" spans="1:19" ht="33.75">
      <c r="A403" s="84" t="s">
        <v>702</v>
      </c>
      <c r="B403" s="84" t="s">
        <v>229</v>
      </c>
      <c r="C403" s="84" t="s">
        <v>686</v>
      </c>
      <c r="D403" s="103" t="s">
        <v>633</v>
      </c>
      <c r="E403" s="104">
        <v>2</v>
      </c>
      <c r="F403" s="77"/>
      <c r="G403" s="74">
        <v>1</v>
      </c>
      <c r="H403" s="74"/>
      <c r="I403" s="74">
        <v>1</v>
      </c>
      <c r="J403" s="74"/>
      <c r="K403" s="74"/>
      <c r="L403" s="74"/>
      <c r="M403" s="74"/>
      <c r="N403" s="74"/>
      <c r="O403" s="74"/>
      <c r="P403" s="74"/>
      <c r="Q403" s="104"/>
      <c r="R403" s="90">
        <f t="shared" si="14"/>
        <v>2</v>
      </c>
      <c r="S403" s="105"/>
    </row>
    <row r="404" spans="1:19" ht="33.75">
      <c r="A404" s="84" t="s">
        <v>703</v>
      </c>
      <c r="B404" s="84" t="s">
        <v>229</v>
      </c>
      <c r="C404" s="84" t="s">
        <v>686</v>
      </c>
      <c r="D404" s="103" t="s">
        <v>633</v>
      </c>
      <c r="E404" s="104">
        <v>240</v>
      </c>
      <c r="F404" s="77">
        <v>20</v>
      </c>
      <c r="G404" s="74">
        <v>20</v>
      </c>
      <c r="H404" s="74">
        <v>20</v>
      </c>
      <c r="I404" s="74">
        <v>20</v>
      </c>
      <c r="J404" s="74">
        <v>20</v>
      </c>
      <c r="K404" s="74">
        <v>20</v>
      </c>
      <c r="L404" s="74">
        <v>20</v>
      </c>
      <c r="M404" s="74">
        <v>20</v>
      </c>
      <c r="N404" s="74">
        <v>20</v>
      </c>
      <c r="O404" s="74">
        <v>20</v>
      </c>
      <c r="P404" s="74">
        <v>20</v>
      </c>
      <c r="Q404" s="104">
        <v>20</v>
      </c>
      <c r="R404" s="90">
        <f t="shared" si="14"/>
        <v>240</v>
      </c>
      <c r="S404" s="105"/>
    </row>
    <row r="405" spans="1:19" ht="22.5">
      <c r="A405" s="84" t="s">
        <v>704</v>
      </c>
      <c r="B405" s="84" t="s">
        <v>229</v>
      </c>
      <c r="C405" s="84" t="s">
        <v>687</v>
      </c>
      <c r="D405" s="103" t="s">
        <v>66</v>
      </c>
      <c r="E405" s="104">
        <v>12</v>
      </c>
      <c r="F405" s="77">
        <v>1</v>
      </c>
      <c r="G405" s="74">
        <v>1</v>
      </c>
      <c r="H405" s="74">
        <v>1</v>
      </c>
      <c r="I405" s="74">
        <v>1</v>
      </c>
      <c r="J405" s="74">
        <v>1</v>
      </c>
      <c r="K405" s="74">
        <v>1</v>
      </c>
      <c r="L405" s="74">
        <v>1</v>
      </c>
      <c r="M405" s="74">
        <v>1</v>
      </c>
      <c r="N405" s="74">
        <v>1</v>
      </c>
      <c r="O405" s="74">
        <v>1</v>
      </c>
      <c r="P405" s="74">
        <v>1</v>
      </c>
      <c r="Q405" s="104">
        <v>1</v>
      </c>
      <c r="R405" s="90">
        <f t="shared" si="14"/>
        <v>12</v>
      </c>
      <c r="S405" s="105"/>
    </row>
    <row r="406" spans="1:19" ht="22.5">
      <c r="A406" s="84" t="s">
        <v>705</v>
      </c>
      <c r="B406" s="84" t="s">
        <v>229</v>
      </c>
      <c r="C406" s="84" t="s">
        <v>687</v>
      </c>
      <c r="D406" s="103" t="s">
        <v>66</v>
      </c>
      <c r="E406" s="104">
        <v>4</v>
      </c>
      <c r="F406" s="77">
        <v>1</v>
      </c>
      <c r="G406" s="74"/>
      <c r="H406" s="74"/>
      <c r="I406" s="74">
        <v>1</v>
      </c>
      <c r="J406" s="74"/>
      <c r="K406" s="74"/>
      <c r="L406" s="74">
        <v>1</v>
      </c>
      <c r="M406" s="74"/>
      <c r="N406" s="74"/>
      <c r="O406" s="74">
        <v>1</v>
      </c>
      <c r="P406" s="74"/>
      <c r="Q406" s="104"/>
      <c r="R406" s="90">
        <f t="shared" si="14"/>
        <v>4</v>
      </c>
      <c r="S406" s="105"/>
    </row>
    <row r="407" spans="1:19" ht="22.5">
      <c r="A407" s="84" t="s">
        <v>706</v>
      </c>
      <c r="B407" s="84" t="s">
        <v>229</v>
      </c>
      <c r="C407" s="84" t="s">
        <v>687</v>
      </c>
      <c r="D407" s="103" t="s">
        <v>66</v>
      </c>
      <c r="E407" s="104">
        <v>12</v>
      </c>
      <c r="F407" s="77">
        <v>1</v>
      </c>
      <c r="G407" s="74">
        <v>1</v>
      </c>
      <c r="H407" s="74">
        <v>1</v>
      </c>
      <c r="I407" s="74">
        <v>1</v>
      </c>
      <c r="J407" s="74">
        <v>1</v>
      </c>
      <c r="K407" s="74">
        <v>1</v>
      </c>
      <c r="L407" s="74">
        <v>1</v>
      </c>
      <c r="M407" s="74">
        <v>1</v>
      </c>
      <c r="N407" s="74">
        <v>1</v>
      </c>
      <c r="O407" s="74">
        <v>1</v>
      </c>
      <c r="P407" s="74">
        <v>1</v>
      </c>
      <c r="Q407" s="104">
        <v>1</v>
      </c>
      <c r="R407" s="90">
        <f t="shared" si="14"/>
        <v>12</v>
      </c>
      <c r="S407" s="105"/>
    </row>
    <row r="408" spans="1:19" ht="33.75">
      <c r="A408" s="84" t="s">
        <v>707</v>
      </c>
      <c r="B408" s="84" t="s">
        <v>229</v>
      </c>
      <c r="C408" s="84" t="s">
        <v>686</v>
      </c>
      <c r="D408" s="103" t="s">
        <v>147</v>
      </c>
      <c r="E408" s="104">
        <v>51</v>
      </c>
      <c r="F408" s="77">
        <v>17</v>
      </c>
      <c r="G408" s="74"/>
      <c r="H408" s="74"/>
      <c r="I408" s="74"/>
      <c r="J408" s="74"/>
      <c r="K408" s="74">
        <v>17</v>
      </c>
      <c r="L408" s="74"/>
      <c r="M408" s="74"/>
      <c r="N408" s="74"/>
      <c r="O408" s="74"/>
      <c r="P408" s="74">
        <v>17</v>
      </c>
      <c r="Q408" s="104"/>
      <c r="R408" s="90">
        <f t="shared" si="14"/>
        <v>51</v>
      </c>
      <c r="S408" s="105"/>
    </row>
    <row r="409" spans="1:19" ht="33.75">
      <c r="A409" s="84" t="s">
        <v>708</v>
      </c>
      <c r="B409" s="84" t="s">
        <v>229</v>
      </c>
      <c r="C409" s="84" t="s">
        <v>686</v>
      </c>
      <c r="D409" s="103" t="s">
        <v>147</v>
      </c>
      <c r="E409" s="104">
        <v>204</v>
      </c>
      <c r="F409" s="77">
        <v>17</v>
      </c>
      <c r="G409" s="74">
        <v>17</v>
      </c>
      <c r="H409" s="74">
        <v>17</v>
      </c>
      <c r="I409" s="74">
        <v>17</v>
      </c>
      <c r="J409" s="74">
        <v>17</v>
      </c>
      <c r="K409" s="74">
        <v>17</v>
      </c>
      <c r="L409" s="74">
        <v>17</v>
      </c>
      <c r="M409" s="74">
        <v>17</v>
      </c>
      <c r="N409" s="74">
        <v>17</v>
      </c>
      <c r="O409" s="74">
        <v>17</v>
      </c>
      <c r="P409" s="74">
        <v>17</v>
      </c>
      <c r="Q409" s="104">
        <v>17</v>
      </c>
      <c r="R409" s="90">
        <f t="shared" si="14"/>
        <v>204</v>
      </c>
      <c r="S409" s="105"/>
    </row>
    <row r="410" spans="1:19" ht="22.5">
      <c r="A410" s="84" t="s">
        <v>709</v>
      </c>
      <c r="B410" s="84" t="s">
        <v>229</v>
      </c>
      <c r="C410" s="84" t="s">
        <v>687</v>
      </c>
      <c r="D410" s="103" t="s">
        <v>66</v>
      </c>
      <c r="E410" s="104">
        <v>12</v>
      </c>
      <c r="F410" s="77">
        <v>1</v>
      </c>
      <c r="G410" s="74">
        <v>1</v>
      </c>
      <c r="H410" s="74">
        <v>1</v>
      </c>
      <c r="I410" s="74">
        <v>1</v>
      </c>
      <c r="J410" s="74">
        <v>1</v>
      </c>
      <c r="K410" s="74">
        <v>1</v>
      </c>
      <c r="L410" s="74">
        <v>1</v>
      </c>
      <c r="M410" s="74">
        <v>1</v>
      </c>
      <c r="N410" s="74">
        <v>1</v>
      </c>
      <c r="O410" s="74">
        <v>1</v>
      </c>
      <c r="P410" s="74">
        <v>1</v>
      </c>
      <c r="Q410" s="104">
        <v>1</v>
      </c>
      <c r="R410" s="90">
        <f t="shared" si="14"/>
        <v>12</v>
      </c>
      <c r="S410" s="105"/>
    </row>
    <row r="411" spans="1:19" ht="22.5">
      <c r="A411" s="84" t="s">
        <v>691</v>
      </c>
      <c r="B411" s="84" t="s">
        <v>229</v>
      </c>
      <c r="C411" s="84" t="s">
        <v>688</v>
      </c>
      <c r="D411" s="103" t="s">
        <v>711</v>
      </c>
      <c r="E411" s="104">
        <v>4</v>
      </c>
      <c r="F411" s="77"/>
      <c r="G411" s="74"/>
      <c r="H411" s="74"/>
      <c r="I411" s="74">
        <v>1</v>
      </c>
      <c r="J411" s="74"/>
      <c r="K411" s="74"/>
      <c r="L411" s="74">
        <v>1</v>
      </c>
      <c r="M411" s="74"/>
      <c r="N411" s="74"/>
      <c r="O411" s="74">
        <v>1</v>
      </c>
      <c r="P411" s="74"/>
      <c r="Q411" s="104">
        <v>1</v>
      </c>
      <c r="R411" s="90">
        <f t="shared" si="14"/>
        <v>4</v>
      </c>
      <c r="S411" s="105"/>
    </row>
    <row r="412" spans="1:19" ht="22.5">
      <c r="A412" s="84" t="s">
        <v>692</v>
      </c>
      <c r="B412" s="84" t="s">
        <v>229</v>
      </c>
      <c r="C412" s="84" t="s">
        <v>689</v>
      </c>
      <c r="D412" s="103" t="s">
        <v>598</v>
      </c>
      <c r="E412" s="104">
        <v>2</v>
      </c>
      <c r="F412" s="77"/>
      <c r="G412" s="74">
        <v>1</v>
      </c>
      <c r="H412" s="74"/>
      <c r="I412" s="74"/>
      <c r="J412" s="74"/>
      <c r="K412" s="74"/>
      <c r="L412" s="74"/>
      <c r="M412" s="74">
        <v>1</v>
      </c>
      <c r="N412" s="74"/>
      <c r="O412" s="74"/>
      <c r="P412" s="74"/>
      <c r="Q412" s="104"/>
      <c r="R412" s="90">
        <f t="shared" si="14"/>
        <v>2</v>
      </c>
      <c r="S412" s="105"/>
    </row>
    <row r="413" spans="1:19" ht="22.5">
      <c r="A413" s="84" t="s">
        <v>693</v>
      </c>
      <c r="B413" s="84" t="s">
        <v>229</v>
      </c>
      <c r="C413" s="84" t="s">
        <v>685</v>
      </c>
      <c r="D413" s="103" t="s">
        <v>66</v>
      </c>
      <c r="E413" s="104">
        <v>12</v>
      </c>
      <c r="F413" s="77">
        <v>1</v>
      </c>
      <c r="G413" s="74">
        <v>1</v>
      </c>
      <c r="H413" s="74">
        <v>1</v>
      </c>
      <c r="I413" s="74">
        <v>1</v>
      </c>
      <c r="J413" s="74">
        <v>1</v>
      </c>
      <c r="K413" s="74">
        <v>1</v>
      </c>
      <c r="L413" s="74">
        <v>1</v>
      </c>
      <c r="M413" s="74">
        <v>1</v>
      </c>
      <c r="N413" s="74">
        <v>1</v>
      </c>
      <c r="O413" s="74">
        <v>1</v>
      </c>
      <c r="P413" s="74">
        <v>1</v>
      </c>
      <c r="Q413" s="104">
        <v>1</v>
      </c>
      <c r="R413" s="90">
        <f t="shared" si="14"/>
        <v>12</v>
      </c>
      <c r="S413" s="105"/>
    </row>
    <row r="414" spans="1:19" ht="33.75">
      <c r="A414" s="84" t="s">
        <v>694</v>
      </c>
      <c r="B414" s="84" t="s">
        <v>229</v>
      </c>
      <c r="C414" s="84" t="s">
        <v>685</v>
      </c>
      <c r="D414" s="103" t="s">
        <v>66</v>
      </c>
      <c r="E414" s="104">
        <v>12</v>
      </c>
      <c r="F414" s="77">
        <v>1</v>
      </c>
      <c r="G414" s="74">
        <v>1</v>
      </c>
      <c r="H414" s="74">
        <v>1</v>
      </c>
      <c r="I414" s="74">
        <v>1</v>
      </c>
      <c r="J414" s="74">
        <v>1</v>
      </c>
      <c r="K414" s="74">
        <v>1</v>
      </c>
      <c r="L414" s="74">
        <v>1</v>
      </c>
      <c r="M414" s="74">
        <v>1</v>
      </c>
      <c r="N414" s="74">
        <v>1</v>
      </c>
      <c r="O414" s="74">
        <v>1</v>
      </c>
      <c r="P414" s="74">
        <v>1</v>
      </c>
      <c r="Q414" s="104">
        <v>1</v>
      </c>
      <c r="R414" s="90">
        <f t="shared" si="14"/>
        <v>12</v>
      </c>
      <c r="S414" s="105"/>
    </row>
    <row r="415" spans="1:19" ht="22.5">
      <c r="A415" s="84" t="s">
        <v>772</v>
      </c>
      <c r="B415" s="84" t="s">
        <v>229</v>
      </c>
      <c r="C415" s="84" t="s">
        <v>690</v>
      </c>
      <c r="D415" s="103" t="s">
        <v>633</v>
      </c>
      <c r="E415" s="104">
        <v>1</v>
      </c>
      <c r="F415" s="77"/>
      <c r="G415" s="74"/>
      <c r="H415" s="74"/>
      <c r="I415" s="74"/>
      <c r="J415" s="74"/>
      <c r="K415" s="74"/>
      <c r="L415" s="74"/>
      <c r="M415" s="74"/>
      <c r="N415" s="74"/>
      <c r="O415" s="74"/>
      <c r="P415" s="74">
        <v>1</v>
      </c>
      <c r="Q415" s="104"/>
      <c r="R415" s="90">
        <f t="shared" si="14"/>
        <v>1</v>
      </c>
      <c r="S415" s="105"/>
    </row>
    <row r="416" spans="1:19" ht="22.5">
      <c r="A416" s="84" t="s">
        <v>695</v>
      </c>
      <c r="B416" s="84" t="s">
        <v>229</v>
      </c>
      <c r="C416" s="84" t="s">
        <v>690</v>
      </c>
      <c r="D416" s="103" t="s">
        <v>633</v>
      </c>
      <c r="E416" s="104">
        <v>1</v>
      </c>
      <c r="F416" s="77"/>
      <c r="G416" s="74"/>
      <c r="H416" s="74"/>
      <c r="I416" s="74"/>
      <c r="J416" s="74"/>
      <c r="K416" s="74"/>
      <c r="L416" s="74"/>
      <c r="M416" s="74"/>
      <c r="N416" s="74"/>
      <c r="O416" s="74"/>
      <c r="P416" s="74"/>
      <c r="Q416" s="104">
        <v>1</v>
      </c>
      <c r="R416" s="90">
        <f t="shared" si="14"/>
        <v>1</v>
      </c>
      <c r="S416" s="105"/>
    </row>
    <row r="417" spans="1:19" ht="22.5">
      <c r="A417" s="84" t="s">
        <v>696</v>
      </c>
      <c r="B417" s="84" t="s">
        <v>229</v>
      </c>
      <c r="C417" s="84" t="s">
        <v>690</v>
      </c>
      <c r="D417" s="103" t="s">
        <v>633</v>
      </c>
      <c r="E417" s="104">
        <v>1</v>
      </c>
      <c r="F417" s="77"/>
      <c r="G417" s="74"/>
      <c r="H417" s="74"/>
      <c r="I417" s="74"/>
      <c r="J417" s="74"/>
      <c r="K417" s="74"/>
      <c r="L417" s="74">
        <v>1</v>
      </c>
      <c r="M417" s="74"/>
      <c r="N417" s="74"/>
      <c r="O417" s="74"/>
      <c r="P417" s="74"/>
      <c r="Q417" s="104"/>
      <c r="R417" s="90">
        <f t="shared" si="14"/>
        <v>1</v>
      </c>
      <c r="S417" s="105"/>
    </row>
    <row r="418" spans="1:19" ht="22.5">
      <c r="A418" s="84" t="s">
        <v>697</v>
      </c>
      <c r="B418" s="84" t="s">
        <v>229</v>
      </c>
      <c r="C418" s="84" t="s">
        <v>690</v>
      </c>
      <c r="D418" s="103" t="s">
        <v>712</v>
      </c>
      <c r="E418" s="104">
        <v>3</v>
      </c>
      <c r="F418" s="77"/>
      <c r="G418" s="74"/>
      <c r="H418" s="74"/>
      <c r="I418" s="74">
        <v>1</v>
      </c>
      <c r="J418" s="74"/>
      <c r="K418" s="74"/>
      <c r="L418" s="74"/>
      <c r="M418" s="74">
        <v>1</v>
      </c>
      <c r="N418" s="74"/>
      <c r="O418" s="74"/>
      <c r="P418" s="74"/>
      <c r="Q418" s="104">
        <v>1</v>
      </c>
      <c r="R418" s="90">
        <f t="shared" si="14"/>
        <v>3</v>
      </c>
      <c r="S418" s="105"/>
    </row>
    <row r="419" spans="1:19" ht="22.5">
      <c r="A419" s="84" t="s">
        <v>698</v>
      </c>
      <c r="B419" s="84" t="s">
        <v>229</v>
      </c>
      <c r="C419" s="84" t="s">
        <v>690</v>
      </c>
      <c r="D419" s="103" t="s">
        <v>712</v>
      </c>
      <c r="E419" s="104">
        <v>3</v>
      </c>
      <c r="F419" s="77"/>
      <c r="G419" s="74"/>
      <c r="H419" s="74">
        <v>1</v>
      </c>
      <c r="I419" s="74"/>
      <c r="J419" s="74"/>
      <c r="K419" s="74">
        <v>1</v>
      </c>
      <c r="L419" s="74"/>
      <c r="M419" s="74"/>
      <c r="N419" s="74"/>
      <c r="O419" s="74"/>
      <c r="P419" s="74"/>
      <c r="Q419" s="104">
        <v>1</v>
      </c>
      <c r="R419" s="90">
        <f t="shared" si="14"/>
        <v>3</v>
      </c>
      <c r="S419" s="105"/>
    </row>
    <row r="420" spans="1:19" ht="12" thickBot="1">
      <c r="A420" s="84"/>
      <c r="B420" s="84"/>
      <c r="C420" s="84"/>
      <c r="D420" s="103"/>
      <c r="E420" s="104"/>
      <c r="F420" s="77"/>
      <c r="G420" s="74"/>
      <c r="H420" s="74"/>
      <c r="I420" s="74"/>
      <c r="J420" s="74"/>
      <c r="K420" s="74"/>
      <c r="L420" s="74"/>
      <c r="M420" s="74"/>
      <c r="N420" s="74"/>
      <c r="O420" s="74"/>
      <c r="P420" s="74"/>
      <c r="Q420" s="104"/>
      <c r="R420" s="90"/>
      <c r="S420" s="105"/>
    </row>
    <row r="421" spans="1:19" ht="15.75" thickBot="1">
      <c r="A421" s="461" t="s">
        <v>224</v>
      </c>
      <c r="B421" s="461"/>
      <c r="C421" s="461"/>
      <c r="D421" s="461"/>
      <c r="E421" s="462"/>
      <c r="F421" s="415"/>
      <c r="G421" s="416"/>
      <c r="H421" s="416"/>
      <c r="I421" s="416"/>
      <c r="J421" s="416"/>
      <c r="K421" s="416"/>
      <c r="L421" s="416"/>
      <c r="M421" s="416"/>
      <c r="N421" s="416"/>
      <c r="O421" s="416"/>
      <c r="P421" s="416"/>
      <c r="Q421" s="417"/>
      <c r="R421" s="58"/>
      <c r="S421" s="58"/>
    </row>
    <row r="422" spans="1:19" ht="45">
      <c r="A422" s="113" t="s">
        <v>728</v>
      </c>
      <c r="B422" s="113" t="s">
        <v>713</v>
      </c>
      <c r="C422" s="113" t="s">
        <v>714</v>
      </c>
      <c r="D422" s="82" t="s">
        <v>739</v>
      </c>
      <c r="E422" s="128">
        <v>1</v>
      </c>
      <c r="F422" s="79"/>
      <c r="G422" s="82"/>
      <c r="H422" s="82"/>
      <c r="I422" s="82"/>
      <c r="J422" s="82"/>
      <c r="K422" s="82"/>
      <c r="L422" s="82"/>
      <c r="M422" s="82"/>
      <c r="N422" s="82"/>
      <c r="O422" s="82"/>
      <c r="P422" s="82"/>
      <c r="Q422" s="128"/>
      <c r="R422" s="83">
        <f>SUM(F422:Q422)</f>
        <v>0</v>
      </c>
      <c r="S422" s="129"/>
    </row>
    <row r="423" spans="1:19" ht="45">
      <c r="A423" s="347" t="s">
        <v>729</v>
      </c>
      <c r="B423" s="347" t="s">
        <v>713</v>
      </c>
      <c r="C423" s="347" t="s">
        <v>714</v>
      </c>
      <c r="D423" s="348" t="s">
        <v>740</v>
      </c>
      <c r="E423" s="350">
        <v>1</v>
      </c>
      <c r="F423" s="312"/>
      <c r="G423" s="348"/>
      <c r="H423" s="348"/>
      <c r="I423" s="348"/>
      <c r="J423" s="348"/>
      <c r="K423" s="348"/>
      <c r="L423" s="348"/>
      <c r="M423" s="348"/>
      <c r="N423" s="348"/>
      <c r="O423" s="348"/>
      <c r="P423" s="348"/>
      <c r="Q423" s="350"/>
      <c r="R423" s="321"/>
      <c r="S423" s="351"/>
    </row>
    <row r="424" spans="1:19" ht="45">
      <c r="A424" s="347" t="s">
        <v>730</v>
      </c>
      <c r="B424" s="347" t="s">
        <v>713</v>
      </c>
      <c r="C424" s="347" t="s">
        <v>714</v>
      </c>
      <c r="D424" s="348" t="s">
        <v>741</v>
      </c>
      <c r="E424" s="350">
        <v>1</v>
      </c>
      <c r="F424" s="312"/>
      <c r="G424" s="348"/>
      <c r="H424" s="348"/>
      <c r="I424" s="348"/>
      <c r="J424" s="348"/>
      <c r="K424" s="348"/>
      <c r="L424" s="348"/>
      <c r="M424" s="348"/>
      <c r="N424" s="348"/>
      <c r="O424" s="348"/>
      <c r="P424" s="348"/>
      <c r="Q424" s="350"/>
      <c r="R424" s="321"/>
      <c r="S424" s="351"/>
    </row>
    <row r="425" spans="1:19" ht="45">
      <c r="A425" s="347" t="s">
        <v>731</v>
      </c>
      <c r="B425" s="347" t="s">
        <v>713</v>
      </c>
      <c r="C425" s="347" t="s">
        <v>714</v>
      </c>
      <c r="D425" s="348" t="s">
        <v>67</v>
      </c>
      <c r="E425" s="350">
        <v>3</v>
      </c>
      <c r="F425" s="312"/>
      <c r="G425" s="348"/>
      <c r="H425" s="348">
        <v>1</v>
      </c>
      <c r="I425" s="348">
        <v>1</v>
      </c>
      <c r="J425" s="348"/>
      <c r="K425" s="348">
        <v>1</v>
      </c>
      <c r="L425" s="348"/>
      <c r="M425" s="348"/>
      <c r="N425" s="348"/>
      <c r="O425" s="348"/>
      <c r="P425" s="348"/>
      <c r="Q425" s="350"/>
      <c r="R425" s="321"/>
      <c r="S425" s="351"/>
    </row>
    <row r="426" spans="1:19" ht="45">
      <c r="A426" s="347" t="s">
        <v>732</v>
      </c>
      <c r="B426" s="347" t="s">
        <v>713</v>
      </c>
      <c r="C426" s="347" t="s">
        <v>715</v>
      </c>
      <c r="D426" s="348" t="s">
        <v>380</v>
      </c>
      <c r="E426" s="350">
        <v>1</v>
      </c>
      <c r="F426" s="312"/>
      <c r="G426" s="348"/>
      <c r="H426" s="348"/>
      <c r="I426" s="348"/>
      <c r="J426" s="348"/>
      <c r="K426" s="348"/>
      <c r="L426" s="348"/>
      <c r="M426" s="348"/>
      <c r="N426" s="348"/>
      <c r="O426" s="348"/>
      <c r="P426" s="348"/>
      <c r="Q426" s="350"/>
      <c r="R426" s="321"/>
      <c r="S426" s="351"/>
    </row>
    <row r="427" spans="1:19" ht="45">
      <c r="A427" s="347" t="s">
        <v>717</v>
      </c>
      <c r="B427" s="347" t="s">
        <v>713</v>
      </c>
      <c r="C427" s="347" t="s">
        <v>715</v>
      </c>
      <c r="D427" s="348" t="s">
        <v>186</v>
      </c>
      <c r="E427" s="350">
        <v>6</v>
      </c>
      <c r="F427" s="312"/>
      <c r="G427" s="348"/>
      <c r="H427" s="348"/>
      <c r="I427" s="348"/>
      <c r="J427" s="348"/>
      <c r="K427" s="348"/>
      <c r="L427" s="348"/>
      <c r="M427" s="348"/>
      <c r="N427" s="348"/>
      <c r="O427" s="348"/>
      <c r="P427" s="348"/>
      <c r="Q427" s="350"/>
      <c r="R427" s="321"/>
      <c r="S427" s="351"/>
    </row>
    <row r="428" spans="1:19" ht="45">
      <c r="A428" s="347" t="s">
        <v>718</v>
      </c>
      <c r="B428" s="347" t="s">
        <v>713</v>
      </c>
      <c r="C428" s="347" t="s">
        <v>715</v>
      </c>
      <c r="D428" s="348" t="s">
        <v>733</v>
      </c>
      <c r="E428" s="350">
        <v>6</v>
      </c>
      <c r="F428" s="312"/>
      <c r="G428" s="348"/>
      <c r="H428" s="348"/>
      <c r="I428" s="348"/>
      <c r="J428" s="348"/>
      <c r="K428" s="348"/>
      <c r="L428" s="348"/>
      <c r="M428" s="348"/>
      <c r="N428" s="348"/>
      <c r="O428" s="348"/>
      <c r="P428" s="348"/>
      <c r="Q428" s="350"/>
      <c r="R428" s="321"/>
      <c r="S428" s="351"/>
    </row>
    <row r="429" spans="1:19" ht="45">
      <c r="A429" s="347" t="s">
        <v>719</v>
      </c>
      <c r="B429" s="347" t="s">
        <v>713</v>
      </c>
      <c r="C429" s="347" t="s">
        <v>715</v>
      </c>
      <c r="D429" s="348" t="s">
        <v>734</v>
      </c>
      <c r="E429" s="350">
        <v>5</v>
      </c>
      <c r="F429" s="312"/>
      <c r="G429" s="348"/>
      <c r="H429" s="348"/>
      <c r="I429" s="348"/>
      <c r="J429" s="348"/>
      <c r="K429" s="348"/>
      <c r="L429" s="348"/>
      <c r="M429" s="348"/>
      <c r="N429" s="348"/>
      <c r="O429" s="348"/>
      <c r="P429" s="348"/>
      <c r="Q429" s="350"/>
      <c r="R429" s="321"/>
      <c r="S429" s="351"/>
    </row>
    <row r="430" spans="1:19" ht="45">
      <c r="A430" s="347" t="s">
        <v>720</v>
      </c>
      <c r="B430" s="347" t="s">
        <v>713</v>
      </c>
      <c r="C430" s="347" t="s">
        <v>714</v>
      </c>
      <c r="D430" s="348" t="s">
        <v>380</v>
      </c>
      <c r="E430" s="350">
        <v>1</v>
      </c>
      <c r="F430" s="312"/>
      <c r="G430" s="348"/>
      <c r="H430" s="348"/>
      <c r="I430" s="348"/>
      <c r="J430" s="348"/>
      <c r="K430" s="348"/>
      <c r="L430" s="348"/>
      <c r="M430" s="348"/>
      <c r="N430" s="348"/>
      <c r="O430" s="348"/>
      <c r="P430" s="348"/>
      <c r="Q430" s="350"/>
      <c r="R430" s="321"/>
      <c r="S430" s="351"/>
    </row>
    <row r="431" spans="1:19" ht="45">
      <c r="A431" s="347" t="s">
        <v>721</v>
      </c>
      <c r="B431" s="347" t="s">
        <v>713</v>
      </c>
      <c r="C431" s="347" t="s">
        <v>716</v>
      </c>
      <c r="D431" s="348" t="s">
        <v>735</v>
      </c>
      <c r="E431" s="350">
        <v>1</v>
      </c>
      <c r="F431" s="312"/>
      <c r="G431" s="348"/>
      <c r="H431" s="348"/>
      <c r="I431" s="348"/>
      <c r="J431" s="348"/>
      <c r="K431" s="348"/>
      <c r="L431" s="348"/>
      <c r="M431" s="348"/>
      <c r="N431" s="348"/>
      <c r="O431" s="348"/>
      <c r="P431" s="348"/>
      <c r="Q431" s="350"/>
      <c r="R431" s="321"/>
      <c r="S431" s="351"/>
    </row>
    <row r="432" spans="1:19" ht="33.75">
      <c r="A432" s="347" t="s">
        <v>722</v>
      </c>
      <c r="B432" s="347" t="s">
        <v>229</v>
      </c>
      <c r="C432" s="347" t="s">
        <v>271</v>
      </c>
      <c r="D432" s="348" t="s">
        <v>598</v>
      </c>
      <c r="E432" s="350">
        <v>20</v>
      </c>
      <c r="F432" s="312"/>
      <c r="G432" s="348"/>
      <c r="H432" s="348"/>
      <c r="I432" s="348"/>
      <c r="J432" s="348"/>
      <c r="K432" s="348"/>
      <c r="L432" s="348"/>
      <c r="M432" s="348"/>
      <c r="N432" s="348"/>
      <c r="O432" s="348"/>
      <c r="P432" s="348"/>
      <c r="Q432" s="350"/>
      <c r="R432" s="321"/>
      <c r="S432" s="351"/>
    </row>
    <row r="433" spans="1:19" ht="45">
      <c r="A433" s="347" t="s">
        <v>723</v>
      </c>
      <c r="B433" s="347" t="s">
        <v>713</v>
      </c>
      <c r="C433" s="347" t="s">
        <v>714</v>
      </c>
      <c r="D433" s="348" t="s">
        <v>736</v>
      </c>
      <c r="E433" s="350">
        <v>850</v>
      </c>
      <c r="F433" s="312"/>
      <c r="G433" s="348"/>
      <c r="H433" s="348"/>
      <c r="I433" s="348"/>
      <c r="J433" s="348"/>
      <c r="K433" s="348"/>
      <c r="L433" s="348"/>
      <c r="M433" s="348"/>
      <c r="N433" s="348"/>
      <c r="O433" s="348"/>
      <c r="P433" s="348"/>
      <c r="Q433" s="350"/>
      <c r="R433" s="321"/>
      <c r="S433" s="351"/>
    </row>
    <row r="434" spans="1:19" ht="45">
      <c r="A434" s="347" t="s">
        <v>724</v>
      </c>
      <c r="B434" s="347" t="s">
        <v>713</v>
      </c>
      <c r="C434" s="347" t="s">
        <v>714</v>
      </c>
      <c r="D434" s="348" t="s">
        <v>737</v>
      </c>
      <c r="E434" s="350">
        <v>1</v>
      </c>
      <c r="F434" s="312"/>
      <c r="G434" s="348"/>
      <c r="H434" s="348"/>
      <c r="I434" s="348"/>
      <c r="J434" s="348"/>
      <c r="K434" s="348"/>
      <c r="L434" s="348"/>
      <c r="M434" s="348"/>
      <c r="N434" s="348"/>
      <c r="O434" s="348"/>
      <c r="P434" s="348"/>
      <c r="Q434" s="350"/>
      <c r="R434" s="321"/>
      <c r="S434" s="351"/>
    </row>
    <row r="435" spans="1:19" ht="45">
      <c r="A435" s="115" t="s">
        <v>725</v>
      </c>
      <c r="B435" s="115" t="s">
        <v>713</v>
      </c>
      <c r="C435" s="115" t="s">
        <v>714</v>
      </c>
      <c r="D435" s="88" t="s">
        <v>738</v>
      </c>
      <c r="E435" s="132">
        <v>30</v>
      </c>
      <c r="F435" s="87"/>
      <c r="G435" s="88"/>
      <c r="H435" s="88"/>
      <c r="I435" s="88"/>
      <c r="J435" s="88"/>
      <c r="K435" s="88"/>
      <c r="L435" s="88"/>
      <c r="M435" s="88"/>
      <c r="N435" s="88"/>
      <c r="O435" s="88"/>
      <c r="P435" s="88"/>
      <c r="Q435" s="132"/>
      <c r="R435" s="90">
        <f>SUM(F435:Q435)</f>
        <v>0</v>
      </c>
      <c r="S435" s="133"/>
    </row>
    <row r="436" spans="1:19" ht="45">
      <c r="A436" s="115" t="s">
        <v>726</v>
      </c>
      <c r="B436" s="115" t="s">
        <v>713</v>
      </c>
      <c r="C436" s="115" t="s">
        <v>715</v>
      </c>
      <c r="D436" s="88" t="s">
        <v>598</v>
      </c>
      <c r="E436" s="132">
        <v>2</v>
      </c>
      <c r="F436" s="87"/>
      <c r="G436" s="88"/>
      <c r="H436" s="88"/>
      <c r="I436" s="88"/>
      <c r="J436" s="88"/>
      <c r="K436" s="88"/>
      <c r="L436" s="88"/>
      <c r="M436" s="88"/>
      <c r="N436" s="88"/>
      <c r="O436" s="88"/>
      <c r="P436" s="88"/>
      <c r="Q436" s="132"/>
      <c r="R436" s="90">
        <f>SUM(F436:Q436)</f>
        <v>0</v>
      </c>
      <c r="S436" s="133"/>
    </row>
    <row r="437" spans="1:19" ht="22.5">
      <c r="A437" s="115" t="s">
        <v>727</v>
      </c>
      <c r="B437" s="115" t="s">
        <v>229</v>
      </c>
      <c r="C437" s="115" t="s">
        <v>687</v>
      </c>
      <c r="D437" s="88" t="s">
        <v>66</v>
      </c>
      <c r="E437" s="132">
        <v>12</v>
      </c>
      <c r="F437" s="87"/>
      <c r="G437" s="88"/>
      <c r="H437" s="88"/>
      <c r="I437" s="88"/>
      <c r="J437" s="88"/>
      <c r="K437" s="88"/>
      <c r="L437" s="88"/>
      <c r="M437" s="88"/>
      <c r="N437" s="88"/>
      <c r="O437" s="88"/>
      <c r="P437" s="88"/>
      <c r="Q437" s="132"/>
      <c r="R437" s="90">
        <f>SUM(F437:Q437)</f>
        <v>0</v>
      </c>
      <c r="S437" s="133"/>
    </row>
    <row r="438" spans="1:19" ht="12" thickBot="1">
      <c r="A438" s="115"/>
      <c r="B438" s="115"/>
      <c r="C438" s="115"/>
      <c r="D438" s="88"/>
      <c r="E438" s="132"/>
      <c r="F438" s="87"/>
      <c r="G438" s="88"/>
      <c r="H438" s="88"/>
      <c r="I438" s="88"/>
      <c r="J438" s="88"/>
      <c r="K438" s="88"/>
      <c r="L438" s="88"/>
      <c r="M438" s="88"/>
      <c r="N438" s="88"/>
      <c r="O438" s="88"/>
      <c r="P438" s="88"/>
      <c r="Q438" s="132"/>
      <c r="R438" s="90">
        <f>SUM(F438:Q438)</f>
        <v>0</v>
      </c>
      <c r="S438" s="133"/>
    </row>
    <row r="439" spans="1:19" s="24" customFormat="1" ht="15.75" customHeight="1" thickBot="1">
      <c r="A439" s="438" t="s">
        <v>228</v>
      </c>
      <c r="B439" s="438"/>
      <c r="C439" s="438"/>
      <c r="D439" s="438"/>
      <c r="E439" s="439"/>
      <c r="F439" s="415"/>
      <c r="G439" s="416"/>
      <c r="H439" s="416"/>
      <c r="I439" s="416"/>
      <c r="J439" s="416"/>
      <c r="K439" s="416"/>
      <c r="L439" s="416"/>
      <c r="M439" s="416"/>
      <c r="N439" s="416"/>
      <c r="O439" s="416"/>
      <c r="P439" s="416"/>
      <c r="Q439" s="417"/>
      <c r="R439" s="58"/>
      <c r="S439" s="58"/>
    </row>
    <row r="440" spans="1:19" ht="56.25">
      <c r="A440" s="115" t="s">
        <v>599</v>
      </c>
      <c r="B440" s="115" t="s">
        <v>287</v>
      </c>
      <c r="C440" s="115" t="s">
        <v>609</v>
      </c>
      <c r="D440" s="88" t="s">
        <v>614</v>
      </c>
      <c r="E440" s="132">
        <v>2</v>
      </c>
      <c r="F440" s="87">
        <v>1</v>
      </c>
      <c r="G440" s="88">
        <v>1</v>
      </c>
      <c r="H440" s="88"/>
      <c r="I440" s="88"/>
      <c r="J440" s="88"/>
      <c r="K440" s="88"/>
      <c r="L440" s="88"/>
      <c r="M440" s="88"/>
      <c r="N440" s="88"/>
      <c r="O440" s="88"/>
      <c r="P440" s="88"/>
      <c r="Q440" s="132"/>
      <c r="R440" s="90">
        <f>SUM(F440:Q440)</f>
        <v>2</v>
      </c>
      <c r="S440" s="133"/>
    </row>
    <row r="441" spans="1:19" ht="45">
      <c r="A441" s="115" t="s">
        <v>833</v>
      </c>
      <c r="B441" s="115" t="s">
        <v>287</v>
      </c>
      <c r="C441" s="115" t="s">
        <v>609</v>
      </c>
      <c r="D441" s="88" t="s">
        <v>834</v>
      </c>
      <c r="E441" s="132">
        <v>9</v>
      </c>
      <c r="F441" s="87"/>
      <c r="G441" s="88"/>
      <c r="H441" s="88">
        <v>1</v>
      </c>
      <c r="I441" s="88">
        <v>1</v>
      </c>
      <c r="J441" s="88"/>
      <c r="K441" s="88">
        <v>5</v>
      </c>
      <c r="L441" s="88">
        <v>1</v>
      </c>
      <c r="M441" s="88"/>
      <c r="N441" s="88"/>
      <c r="O441" s="88"/>
      <c r="P441" s="88"/>
      <c r="Q441" s="132">
        <v>1</v>
      </c>
      <c r="R441" s="90">
        <f aca="true" t="shared" si="15" ref="R441:R453">SUM(F441:Q441)</f>
        <v>9</v>
      </c>
      <c r="S441" s="133"/>
    </row>
    <row r="442" spans="1:19" ht="45">
      <c r="A442" s="115" t="s">
        <v>832</v>
      </c>
      <c r="B442" s="115" t="s">
        <v>287</v>
      </c>
      <c r="C442" s="115" t="s">
        <v>609</v>
      </c>
      <c r="D442" s="88" t="s">
        <v>616</v>
      </c>
      <c r="E442" s="132">
        <v>18</v>
      </c>
      <c r="F442" s="87">
        <v>2</v>
      </c>
      <c r="G442" s="88">
        <v>6</v>
      </c>
      <c r="H442" s="88">
        <v>10</v>
      </c>
      <c r="I442" s="88"/>
      <c r="J442" s="88"/>
      <c r="K442" s="88"/>
      <c r="L442" s="88"/>
      <c r="M442" s="88"/>
      <c r="N442" s="88"/>
      <c r="O442" s="88"/>
      <c r="P442" s="88"/>
      <c r="Q442" s="132"/>
      <c r="R442" s="90">
        <f t="shared" si="15"/>
        <v>18</v>
      </c>
      <c r="S442" s="133"/>
    </row>
    <row r="443" spans="1:19" ht="45">
      <c r="A443" s="400" t="s">
        <v>831</v>
      </c>
      <c r="B443" s="400" t="s">
        <v>287</v>
      </c>
      <c r="C443" s="400" t="s">
        <v>609</v>
      </c>
      <c r="D443" s="401" t="s">
        <v>616</v>
      </c>
      <c r="E443" s="402">
        <v>1</v>
      </c>
      <c r="F443" s="87"/>
      <c r="G443" s="88">
        <v>1</v>
      </c>
      <c r="H443" s="88"/>
      <c r="I443" s="88"/>
      <c r="J443" s="88"/>
      <c r="K443" s="88"/>
      <c r="L443" s="88"/>
      <c r="M443" s="88"/>
      <c r="N443" s="88"/>
      <c r="O443" s="88"/>
      <c r="P443" s="88"/>
      <c r="Q443" s="132"/>
      <c r="R443" s="90">
        <f t="shared" si="15"/>
        <v>1</v>
      </c>
      <c r="S443" s="133"/>
    </row>
    <row r="444" spans="1:19" ht="56.25">
      <c r="A444" s="115" t="s">
        <v>835</v>
      </c>
      <c r="B444" s="115" t="s">
        <v>610</v>
      </c>
      <c r="C444" s="115" t="s">
        <v>611</v>
      </c>
      <c r="D444" s="88" t="s">
        <v>614</v>
      </c>
      <c r="E444" s="132">
        <v>1</v>
      </c>
      <c r="F444" s="87"/>
      <c r="G444" s="88"/>
      <c r="H444" s="88"/>
      <c r="I444" s="88"/>
      <c r="J444" s="88"/>
      <c r="K444" s="88"/>
      <c r="L444" s="88"/>
      <c r="M444" s="88"/>
      <c r="N444" s="88">
        <v>1</v>
      </c>
      <c r="O444" s="88"/>
      <c r="P444" s="88"/>
      <c r="Q444" s="132"/>
      <c r="R444" s="90">
        <f t="shared" si="15"/>
        <v>1</v>
      </c>
      <c r="S444" s="133"/>
    </row>
    <row r="445" spans="1:19" ht="56.25">
      <c r="A445" s="115" t="s">
        <v>836</v>
      </c>
      <c r="B445" s="115" t="s">
        <v>287</v>
      </c>
      <c r="C445" s="115" t="s">
        <v>609</v>
      </c>
      <c r="D445" s="88" t="s">
        <v>615</v>
      </c>
      <c r="E445" s="132">
        <v>14</v>
      </c>
      <c r="F445" s="87"/>
      <c r="G445" s="88">
        <v>1</v>
      </c>
      <c r="H445" s="88">
        <v>1</v>
      </c>
      <c r="I445" s="88">
        <v>3</v>
      </c>
      <c r="J445" s="88">
        <v>3</v>
      </c>
      <c r="K445" s="88">
        <v>3</v>
      </c>
      <c r="L445" s="88">
        <v>1</v>
      </c>
      <c r="M445" s="88"/>
      <c r="N445" s="88">
        <v>1</v>
      </c>
      <c r="O445" s="88">
        <v>1</v>
      </c>
      <c r="P445" s="88"/>
      <c r="Q445" s="132"/>
      <c r="R445" s="90">
        <f t="shared" si="15"/>
        <v>14</v>
      </c>
      <c r="S445" s="133"/>
    </row>
    <row r="446" spans="1:19" ht="45">
      <c r="A446" s="115" t="s">
        <v>601</v>
      </c>
      <c r="B446" s="115" t="s">
        <v>610</v>
      </c>
      <c r="C446" s="115" t="s">
        <v>611</v>
      </c>
      <c r="D446" s="88" t="s">
        <v>617</v>
      </c>
      <c r="E446" s="132">
        <v>5</v>
      </c>
      <c r="F446" s="87"/>
      <c r="G446" s="88"/>
      <c r="H446" s="88"/>
      <c r="I446" s="88"/>
      <c r="J446" s="88"/>
      <c r="K446" s="88">
        <v>5</v>
      </c>
      <c r="L446" s="88"/>
      <c r="M446" s="88"/>
      <c r="N446" s="88"/>
      <c r="O446" s="88"/>
      <c r="P446" s="88"/>
      <c r="Q446" s="132"/>
      <c r="R446" s="90">
        <f t="shared" si="15"/>
        <v>5</v>
      </c>
      <c r="S446" s="133"/>
    </row>
    <row r="447" spans="1:19" ht="45">
      <c r="A447" s="115" t="s">
        <v>602</v>
      </c>
      <c r="B447" s="115" t="s">
        <v>610</v>
      </c>
      <c r="C447" s="115" t="s">
        <v>611</v>
      </c>
      <c r="D447" s="88" t="s">
        <v>69</v>
      </c>
      <c r="E447" s="132">
        <v>1</v>
      </c>
      <c r="F447" s="87"/>
      <c r="G447" s="88"/>
      <c r="H447" s="88"/>
      <c r="I447" s="88"/>
      <c r="J447" s="88"/>
      <c r="K447" s="88"/>
      <c r="L447" s="88">
        <v>1</v>
      </c>
      <c r="M447" s="88"/>
      <c r="N447" s="88"/>
      <c r="O447" s="88"/>
      <c r="P447" s="88"/>
      <c r="Q447" s="132"/>
      <c r="R447" s="90">
        <f t="shared" si="15"/>
        <v>1</v>
      </c>
      <c r="S447" s="133"/>
    </row>
    <row r="448" spans="1:19" ht="45">
      <c r="A448" s="115" t="s">
        <v>603</v>
      </c>
      <c r="B448" s="115" t="s">
        <v>610</v>
      </c>
      <c r="C448" s="115" t="s">
        <v>611</v>
      </c>
      <c r="D448" s="88" t="s">
        <v>66</v>
      </c>
      <c r="E448" s="132">
        <v>1</v>
      </c>
      <c r="F448" s="87"/>
      <c r="G448" s="88"/>
      <c r="H448" s="88"/>
      <c r="I448" s="88"/>
      <c r="J448" s="88"/>
      <c r="K448" s="88"/>
      <c r="L448" s="88">
        <v>1</v>
      </c>
      <c r="M448" s="88"/>
      <c r="N448" s="88"/>
      <c r="O448" s="88"/>
      <c r="P448" s="88"/>
      <c r="Q448" s="132"/>
      <c r="R448" s="90">
        <f t="shared" si="15"/>
        <v>1</v>
      </c>
      <c r="S448" s="133"/>
    </row>
    <row r="449" spans="1:19" ht="45">
      <c r="A449" s="115" t="s">
        <v>604</v>
      </c>
      <c r="B449" s="115" t="s">
        <v>610</v>
      </c>
      <c r="C449" s="115" t="s">
        <v>611</v>
      </c>
      <c r="D449" s="88" t="s">
        <v>66</v>
      </c>
      <c r="E449" s="132">
        <v>1</v>
      </c>
      <c r="F449" s="87"/>
      <c r="G449" s="88"/>
      <c r="H449" s="88"/>
      <c r="I449" s="88"/>
      <c r="J449" s="88"/>
      <c r="K449" s="88"/>
      <c r="L449" s="88">
        <v>1</v>
      </c>
      <c r="M449" s="88"/>
      <c r="N449" s="88"/>
      <c r="O449" s="88"/>
      <c r="P449" s="88"/>
      <c r="Q449" s="132"/>
      <c r="R449" s="90">
        <f t="shared" si="15"/>
        <v>1</v>
      </c>
      <c r="S449" s="133"/>
    </row>
    <row r="450" spans="1:19" ht="33.75">
      <c r="A450" s="115" t="s">
        <v>605</v>
      </c>
      <c r="B450" s="115" t="s">
        <v>612</v>
      </c>
      <c r="C450" s="115" t="s">
        <v>460</v>
      </c>
      <c r="D450" s="88" t="s">
        <v>614</v>
      </c>
      <c r="E450" s="132">
        <v>3</v>
      </c>
      <c r="F450" s="87"/>
      <c r="G450" s="88">
        <v>1</v>
      </c>
      <c r="H450" s="88"/>
      <c r="I450" s="88"/>
      <c r="J450" s="88"/>
      <c r="K450" s="88">
        <v>1</v>
      </c>
      <c r="L450" s="88"/>
      <c r="M450" s="88"/>
      <c r="N450" s="88"/>
      <c r="O450" s="88">
        <v>1</v>
      </c>
      <c r="P450" s="88"/>
      <c r="Q450" s="132"/>
      <c r="R450" s="90">
        <f t="shared" si="15"/>
        <v>3</v>
      </c>
      <c r="S450" s="133"/>
    </row>
    <row r="451" spans="1:19" ht="56.25">
      <c r="A451" s="115" t="s">
        <v>606</v>
      </c>
      <c r="B451" s="115" t="s">
        <v>612</v>
      </c>
      <c r="C451" s="115" t="s">
        <v>460</v>
      </c>
      <c r="D451" s="88" t="s">
        <v>618</v>
      </c>
      <c r="E451" s="132">
        <v>9</v>
      </c>
      <c r="F451" s="87"/>
      <c r="G451" s="88"/>
      <c r="H451" s="88"/>
      <c r="I451" s="88"/>
      <c r="J451" s="88"/>
      <c r="K451" s="88">
        <v>3</v>
      </c>
      <c r="L451" s="88">
        <v>2</v>
      </c>
      <c r="M451" s="88">
        <v>2</v>
      </c>
      <c r="N451" s="88">
        <v>2</v>
      </c>
      <c r="O451" s="88"/>
      <c r="P451" s="88"/>
      <c r="Q451" s="132"/>
      <c r="R451" s="90">
        <f t="shared" si="15"/>
        <v>9</v>
      </c>
      <c r="S451" s="133"/>
    </row>
    <row r="452" spans="1:19" ht="45">
      <c r="A452" s="115" t="s">
        <v>607</v>
      </c>
      <c r="B452" s="115" t="s">
        <v>612</v>
      </c>
      <c r="C452" s="115" t="s">
        <v>460</v>
      </c>
      <c r="D452" s="88" t="s">
        <v>614</v>
      </c>
      <c r="E452" s="132">
        <v>1</v>
      </c>
      <c r="F452" s="87"/>
      <c r="G452" s="88"/>
      <c r="H452" s="88"/>
      <c r="I452" s="88"/>
      <c r="J452" s="88"/>
      <c r="K452" s="88"/>
      <c r="L452" s="88"/>
      <c r="M452" s="88">
        <v>1</v>
      </c>
      <c r="N452" s="88"/>
      <c r="O452" s="88"/>
      <c r="P452" s="88"/>
      <c r="Q452" s="132"/>
      <c r="R452" s="90">
        <f t="shared" si="15"/>
        <v>1</v>
      </c>
      <c r="S452" s="133"/>
    </row>
    <row r="453" spans="1:19" ht="57" thickBot="1">
      <c r="A453" s="115" t="s">
        <v>608</v>
      </c>
      <c r="B453" s="115" t="s">
        <v>613</v>
      </c>
      <c r="C453" s="115" t="s">
        <v>609</v>
      </c>
      <c r="D453" s="88" t="s">
        <v>619</v>
      </c>
      <c r="E453" s="132">
        <v>3</v>
      </c>
      <c r="F453" s="87"/>
      <c r="G453" s="88"/>
      <c r="H453" s="88"/>
      <c r="I453" s="88">
        <v>1</v>
      </c>
      <c r="J453" s="88"/>
      <c r="K453" s="88"/>
      <c r="L453" s="88">
        <v>1</v>
      </c>
      <c r="M453" s="88"/>
      <c r="N453" s="88"/>
      <c r="O453" s="88">
        <v>1</v>
      </c>
      <c r="P453" s="88"/>
      <c r="Q453" s="132"/>
      <c r="R453" s="90">
        <f t="shared" si="15"/>
        <v>3</v>
      </c>
      <c r="S453" s="133"/>
    </row>
    <row r="454" spans="1:19" s="24" customFormat="1" ht="30.75" customHeight="1" thickBot="1">
      <c r="A454" s="438" t="s">
        <v>225</v>
      </c>
      <c r="B454" s="438"/>
      <c r="C454" s="438"/>
      <c r="D454" s="438"/>
      <c r="E454" s="439"/>
      <c r="F454" s="415"/>
      <c r="G454" s="416"/>
      <c r="H454" s="416"/>
      <c r="I454" s="416"/>
      <c r="J454" s="416"/>
      <c r="K454" s="416"/>
      <c r="L454" s="416"/>
      <c r="M454" s="416"/>
      <c r="N454" s="416"/>
      <c r="O454" s="416"/>
      <c r="P454" s="416"/>
      <c r="Q454" s="417"/>
      <c r="R454" s="58"/>
      <c r="S454" s="58"/>
    </row>
    <row r="455" spans="1:19" ht="11.25">
      <c r="A455" s="115"/>
      <c r="B455" s="115"/>
      <c r="C455" s="115"/>
      <c r="D455" s="88"/>
      <c r="E455" s="132"/>
      <c r="F455" s="87"/>
      <c r="G455" s="88"/>
      <c r="H455" s="88"/>
      <c r="I455" s="88"/>
      <c r="J455" s="88"/>
      <c r="K455" s="88"/>
      <c r="L455" s="88"/>
      <c r="M455" s="88"/>
      <c r="N455" s="88"/>
      <c r="O455" s="88"/>
      <c r="P455" s="88"/>
      <c r="Q455" s="132"/>
      <c r="R455" s="90">
        <f>SUM(F455:Q455)</f>
        <v>0</v>
      </c>
      <c r="S455" s="133"/>
    </row>
    <row r="456" spans="1:19" ht="11.25">
      <c r="A456" s="115"/>
      <c r="B456" s="115"/>
      <c r="C456" s="115"/>
      <c r="D456" s="88"/>
      <c r="E456" s="132"/>
      <c r="F456" s="87"/>
      <c r="G456" s="88"/>
      <c r="H456" s="88"/>
      <c r="I456" s="88"/>
      <c r="J456" s="88"/>
      <c r="K456" s="88"/>
      <c r="L456" s="88"/>
      <c r="M456" s="88"/>
      <c r="N456" s="88"/>
      <c r="O456" s="88"/>
      <c r="P456" s="88"/>
      <c r="Q456" s="132"/>
      <c r="R456" s="90"/>
      <c r="S456" s="133"/>
    </row>
    <row r="457" spans="1:19" ht="11.25">
      <c r="A457" s="115"/>
      <c r="B457" s="115"/>
      <c r="C457" s="115"/>
      <c r="D457" s="88"/>
      <c r="E457" s="132"/>
      <c r="F457" s="87"/>
      <c r="G457" s="88"/>
      <c r="H457" s="88"/>
      <c r="I457" s="88"/>
      <c r="J457" s="88"/>
      <c r="K457" s="88"/>
      <c r="L457" s="88"/>
      <c r="M457" s="88"/>
      <c r="N457" s="88"/>
      <c r="O457" s="88"/>
      <c r="P457" s="88"/>
      <c r="Q457" s="132"/>
      <c r="R457" s="90"/>
      <c r="S457" s="133"/>
    </row>
    <row r="458" spans="1:19" ht="11.25">
      <c r="A458" s="115"/>
      <c r="B458" s="115"/>
      <c r="C458" s="115"/>
      <c r="D458" s="88"/>
      <c r="E458" s="132"/>
      <c r="F458" s="87"/>
      <c r="G458" s="88"/>
      <c r="H458" s="88"/>
      <c r="I458" s="88"/>
      <c r="J458" s="88"/>
      <c r="K458" s="88"/>
      <c r="L458" s="88"/>
      <c r="M458" s="88"/>
      <c r="N458" s="88"/>
      <c r="O458" s="88"/>
      <c r="P458" s="88"/>
      <c r="Q458" s="132"/>
      <c r="R458" s="90"/>
      <c r="S458" s="133"/>
    </row>
    <row r="459" spans="1:19" ht="11.25">
      <c r="A459" s="115"/>
      <c r="B459" s="115"/>
      <c r="C459" s="115"/>
      <c r="D459" s="88"/>
      <c r="E459" s="132"/>
      <c r="F459" s="87"/>
      <c r="G459" s="88"/>
      <c r="H459" s="88"/>
      <c r="I459" s="88"/>
      <c r="J459" s="88"/>
      <c r="K459" s="88"/>
      <c r="L459" s="88"/>
      <c r="M459" s="88"/>
      <c r="N459" s="88"/>
      <c r="O459" s="88"/>
      <c r="P459" s="88"/>
      <c r="Q459" s="132"/>
      <c r="R459" s="90"/>
      <c r="S459" s="133"/>
    </row>
    <row r="460" spans="1:19" ht="11.25">
      <c r="A460" s="115"/>
      <c r="B460" s="115"/>
      <c r="C460" s="115"/>
      <c r="D460" s="88"/>
      <c r="E460" s="132"/>
      <c r="F460" s="87"/>
      <c r="G460" s="88"/>
      <c r="H460" s="88"/>
      <c r="I460" s="88"/>
      <c r="J460" s="88"/>
      <c r="K460" s="88"/>
      <c r="L460" s="88"/>
      <c r="M460" s="88"/>
      <c r="N460" s="88"/>
      <c r="O460" s="88"/>
      <c r="P460" s="88"/>
      <c r="Q460" s="132"/>
      <c r="R460" s="90"/>
      <c r="S460" s="133"/>
    </row>
    <row r="461" spans="1:19" ht="11.25">
      <c r="A461" s="115"/>
      <c r="B461" s="115"/>
      <c r="C461" s="115"/>
      <c r="D461" s="88"/>
      <c r="E461" s="132"/>
      <c r="F461" s="87"/>
      <c r="G461" s="88"/>
      <c r="H461" s="88"/>
      <c r="I461" s="88"/>
      <c r="J461" s="88"/>
      <c r="K461" s="88"/>
      <c r="L461" s="88"/>
      <c r="M461" s="88"/>
      <c r="N461" s="88"/>
      <c r="O461" s="88"/>
      <c r="P461" s="88"/>
      <c r="Q461" s="132"/>
      <c r="R461" s="90">
        <f>SUM(F461:Q461)</f>
        <v>0</v>
      </c>
      <c r="S461" s="133"/>
    </row>
    <row r="462" spans="1:19" ht="11.25">
      <c r="A462" s="115"/>
      <c r="B462" s="115"/>
      <c r="C462" s="115"/>
      <c r="D462" s="88"/>
      <c r="E462" s="132"/>
      <c r="F462" s="87"/>
      <c r="G462" s="88"/>
      <c r="H462" s="88"/>
      <c r="I462" s="88"/>
      <c r="J462" s="88"/>
      <c r="K462" s="88"/>
      <c r="L462" s="88"/>
      <c r="M462" s="88"/>
      <c r="N462" s="88"/>
      <c r="O462" s="88"/>
      <c r="P462" s="88"/>
      <c r="Q462" s="132"/>
      <c r="R462" s="90">
        <f>SUM(F462:Q462)</f>
        <v>0</v>
      </c>
      <c r="S462" s="133"/>
    </row>
    <row r="463" spans="1:19" ht="12" thickBot="1">
      <c r="A463" s="115"/>
      <c r="B463" s="115"/>
      <c r="C463" s="115"/>
      <c r="D463" s="88"/>
      <c r="E463" s="132"/>
      <c r="F463" s="87"/>
      <c r="G463" s="88"/>
      <c r="H463" s="88"/>
      <c r="I463" s="88"/>
      <c r="J463" s="88"/>
      <c r="K463" s="88"/>
      <c r="L463" s="88"/>
      <c r="M463" s="88"/>
      <c r="N463" s="88"/>
      <c r="O463" s="88"/>
      <c r="P463" s="88"/>
      <c r="Q463" s="132"/>
      <c r="R463" s="90">
        <f>SUM(F463:Q463)</f>
        <v>0</v>
      </c>
      <c r="S463" s="133"/>
    </row>
    <row r="464" spans="1:19" s="24" customFormat="1" ht="15.75" thickBot="1">
      <c r="A464" s="438" t="s">
        <v>226</v>
      </c>
      <c r="B464" s="438"/>
      <c r="C464" s="438"/>
      <c r="D464" s="438"/>
      <c r="E464" s="439"/>
      <c r="F464" s="415"/>
      <c r="G464" s="416"/>
      <c r="H464" s="416"/>
      <c r="I464" s="416"/>
      <c r="J464" s="416"/>
      <c r="K464" s="416"/>
      <c r="L464" s="416"/>
      <c r="M464" s="416"/>
      <c r="N464" s="416"/>
      <c r="O464" s="416"/>
      <c r="P464" s="416"/>
      <c r="Q464" s="417"/>
      <c r="R464" s="58"/>
      <c r="S464" s="58"/>
    </row>
    <row r="465" spans="1:19" ht="45">
      <c r="A465" s="115" t="s">
        <v>624</v>
      </c>
      <c r="B465" s="115" t="s">
        <v>625</v>
      </c>
      <c r="C465" s="115" t="s">
        <v>626</v>
      </c>
      <c r="D465" s="88" t="s">
        <v>627</v>
      </c>
      <c r="E465" s="132">
        <v>12</v>
      </c>
      <c r="F465" s="87">
        <v>1</v>
      </c>
      <c r="G465" s="88">
        <v>1</v>
      </c>
      <c r="H465" s="88">
        <v>1</v>
      </c>
      <c r="I465" s="88">
        <v>1</v>
      </c>
      <c r="J465" s="88">
        <v>1</v>
      </c>
      <c r="K465" s="88">
        <v>1</v>
      </c>
      <c r="L465" s="88">
        <v>1</v>
      </c>
      <c r="M465" s="88">
        <v>1</v>
      </c>
      <c r="N465" s="88">
        <v>1</v>
      </c>
      <c r="O465" s="88">
        <v>1</v>
      </c>
      <c r="P465" s="88">
        <v>1</v>
      </c>
      <c r="Q465" s="132">
        <v>1</v>
      </c>
      <c r="R465" s="90">
        <f>SUM(F465:Q465)</f>
        <v>12</v>
      </c>
      <c r="S465" s="133"/>
    </row>
    <row r="466" spans="1:19" ht="45">
      <c r="A466" s="115" t="s">
        <v>628</v>
      </c>
      <c r="B466" s="115" t="s">
        <v>625</v>
      </c>
      <c r="C466" s="115" t="s">
        <v>626</v>
      </c>
      <c r="D466" s="88" t="s">
        <v>66</v>
      </c>
      <c r="E466" s="132">
        <v>36</v>
      </c>
      <c r="F466" s="87">
        <v>3</v>
      </c>
      <c r="G466" s="88">
        <v>3</v>
      </c>
      <c r="H466" s="88">
        <v>3</v>
      </c>
      <c r="I466" s="88">
        <v>3</v>
      </c>
      <c r="J466" s="88">
        <v>3</v>
      </c>
      <c r="K466" s="88">
        <v>3</v>
      </c>
      <c r="L466" s="88">
        <v>3</v>
      </c>
      <c r="M466" s="88">
        <v>3</v>
      </c>
      <c r="N466" s="88">
        <v>3</v>
      </c>
      <c r="O466" s="88">
        <v>3</v>
      </c>
      <c r="P466" s="88">
        <v>3</v>
      </c>
      <c r="Q466" s="132">
        <v>3</v>
      </c>
      <c r="R466" s="90">
        <f aca="true" t="shared" si="16" ref="R466:R478">SUM(F466:Q466)</f>
        <v>36</v>
      </c>
      <c r="S466" s="133"/>
    </row>
    <row r="467" spans="1:19" ht="45">
      <c r="A467" s="115" t="s">
        <v>629</v>
      </c>
      <c r="B467" s="115" t="s">
        <v>625</v>
      </c>
      <c r="C467" s="115" t="s">
        <v>626</v>
      </c>
      <c r="D467" s="88" t="s">
        <v>66</v>
      </c>
      <c r="E467" s="132">
        <v>36</v>
      </c>
      <c r="F467" s="87">
        <v>3</v>
      </c>
      <c r="G467" s="88">
        <v>3</v>
      </c>
      <c r="H467" s="88">
        <v>3</v>
      </c>
      <c r="I467" s="88">
        <v>3</v>
      </c>
      <c r="J467" s="88">
        <v>3</v>
      </c>
      <c r="K467" s="88">
        <v>3</v>
      </c>
      <c r="L467" s="88">
        <v>3</v>
      </c>
      <c r="M467" s="88">
        <v>3</v>
      </c>
      <c r="N467" s="88">
        <v>3</v>
      </c>
      <c r="O467" s="88">
        <v>3</v>
      </c>
      <c r="P467" s="88">
        <v>3</v>
      </c>
      <c r="Q467" s="132">
        <v>3</v>
      </c>
      <c r="R467" s="90">
        <f t="shared" si="16"/>
        <v>36</v>
      </c>
      <c r="S467" s="133"/>
    </row>
    <row r="468" spans="1:19" ht="45">
      <c r="A468" s="115" t="s">
        <v>630</v>
      </c>
      <c r="B468" s="115" t="s">
        <v>625</v>
      </c>
      <c r="C468" s="115" t="s">
        <v>626</v>
      </c>
      <c r="D468" s="88" t="s">
        <v>631</v>
      </c>
      <c r="E468" s="132">
        <v>1</v>
      </c>
      <c r="F468" s="87"/>
      <c r="G468" s="88"/>
      <c r="H468" s="88"/>
      <c r="I468" s="88"/>
      <c r="J468" s="88">
        <v>1</v>
      </c>
      <c r="K468" s="88"/>
      <c r="L468" s="88"/>
      <c r="M468" s="88"/>
      <c r="N468" s="88"/>
      <c r="O468" s="88"/>
      <c r="P468" s="88"/>
      <c r="Q468" s="132"/>
      <c r="R468" s="90">
        <f t="shared" si="16"/>
        <v>1</v>
      </c>
      <c r="S468" s="133"/>
    </row>
    <row r="469" spans="1:19" ht="45">
      <c r="A469" s="115" t="s">
        <v>632</v>
      </c>
      <c r="B469" s="115" t="s">
        <v>625</v>
      </c>
      <c r="C469" s="115" t="s">
        <v>626</v>
      </c>
      <c r="D469" s="88" t="s">
        <v>633</v>
      </c>
      <c r="E469" s="132">
        <v>1</v>
      </c>
      <c r="F469" s="87"/>
      <c r="G469" s="88"/>
      <c r="H469" s="88"/>
      <c r="I469" s="88">
        <v>1</v>
      </c>
      <c r="J469" s="88"/>
      <c r="K469" s="88"/>
      <c r="L469" s="88"/>
      <c r="M469" s="88"/>
      <c r="N469" s="88"/>
      <c r="O469" s="88"/>
      <c r="P469" s="88"/>
      <c r="Q469" s="132"/>
      <c r="R469" s="90">
        <f t="shared" si="16"/>
        <v>1</v>
      </c>
      <c r="S469" s="133"/>
    </row>
    <row r="470" spans="1:19" ht="34.5" thickBot="1">
      <c r="A470" s="115" t="s">
        <v>634</v>
      </c>
      <c r="B470" s="115" t="s">
        <v>635</v>
      </c>
      <c r="C470" s="115" t="s">
        <v>636</v>
      </c>
      <c r="D470" s="88" t="s">
        <v>637</v>
      </c>
      <c r="E470" s="132">
        <v>24</v>
      </c>
      <c r="F470" s="87">
        <v>2</v>
      </c>
      <c r="G470" s="88">
        <v>2</v>
      </c>
      <c r="H470" s="88">
        <v>2</v>
      </c>
      <c r="I470" s="88">
        <v>2</v>
      </c>
      <c r="J470" s="88">
        <v>2</v>
      </c>
      <c r="K470" s="88">
        <v>2</v>
      </c>
      <c r="L470" s="88">
        <v>2</v>
      </c>
      <c r="M470" s="88">
        <v>2</v>
      </c>
      <c r="N470" s="88">
        <v>2</v>
      </c>
      <c r="O470" s="88">
        <v>2</v>
      </c>
      <c r="P470" s="88">
        <v>2</v>
      </c>
      <c r="Q470" s="132">
        <v>2</v>
      </c>
      <c r="R470" s="90">
        <f t="shared" si="16"/>
        <v>24</v>
      </c>
      <c r="S470" s="133"/>
    </row>
    <row r="471" spans="1:19" s="24" customFormat="1" ht="15.75" thickBot="1">
      <c r="A471" s="438" t="s">
        <v>227</v>
      </c>
      <c r="B471" s="438"/>
      <c r="C471" s="438"/>
      <c r="D471" s="438"/>
      <c r="E471" s="439"/>
      <c r="F471" s="415"/>
      <c r="G471" s="416"/>
      <c r="H471" s="416"/>
      <c r="I471" s="416"/>
      <c r="J471" s="416"/>
      <c r="K471" s="416"/>
      <c r="L471" s="416"/>
      <c r="M471" s="416"/>
      <c r="N471" s="416"/>
      <c r="O471" s="416"/>
      <c r="P471" s="416"/>
      <c r="Q471" s="417"/>
      <c r="R471" s="58"/>
      <c r="S471" s="58"/>
    </row>
    <row r="472" spans="1:19" ht="45">
      <c r="A472" s="115" t="s">
        <v>276</v>
      </c>
      <c r="B472" s="115" t="s">
        <v>620</v>
      </c>
      <c r="C472" s="115" t="s">
        <v>621</v>
      </c>
      <c r="D472" s="88" t="s">
        <v>623</v>
      </c>
      <c r="E472" s="132">
        <v>1</v>
      </c>
      <c r="F472" s="87"/>
      <c r="G472" s="88"/>
      <c r="H472" s="88"/>
      <c r="I472" s="88"/>
      <c r="J472" s="88">
        <v>1</v>
      </c>
      <c r="K472" s="88"/>
      <c r="L472" s="88"/>
      <c r="M472" s="88"/>
      <c r="N472" s="88"/>
      <c r="O472" s="88"/>
      <c r="P472" s="88"/>
      <c r="Q472" s="132"/>
      <c r="R472" s="90">
        <f t="shared" si="16"/>
        <v>1</v>
      </c>
      <c r="S472" s="133"/>
    </row>
    <row r="473" spans="1:19" ht="45">
      <c r="A473" s="115" t="s">
        <v>277</v>
      </c>
      <c r="B473" s="115" t="s">
        <v>620</v>
      </c>
      <c r="C473" s="115" t="s">
        <v>621</v>
      </c>
      <c r="D473" s="88" t="s">
        <v>623</v>
      </c>
      <c r="E473" s="132">
        <v>1</v>
      </c>
      <c r="F473" s="87"/>
      <c r="G473" s="88"/>
      <c r="H473" s="88"/>
      <c r="I473" s="88"/>
      <c r="J473" s="88"/>
      <c r="K473" s="88"/>
      <c r="L473" s="88"/>
      <c r="M473" s="88"/>
      <c r="N473" s="88"/>
      <c r="O473" s="88"/>
      <c r="P473" s="88">
        <v>1</v>
      </c>
      <c r="Q473" s="132"/>
      <c r="R473" s="90">
        <f t="shared" si="16"/>
        <v>1</v>
      </c>
      <c r="S473" s="133"/>
    </row>
    <row r="474" spans="1:19" ht="45">
      <c r="A474" s="115" t="s">
        <v>278</v>
      </c>
      <c r="B474" s="115" t="s">
        <v>620</v>
      </c>
      <c r="C474" s="115" t="s">
        <v>621</v>
      </c>
      <c r="D474" s="88" t="s">
        <v>623</v>
      </c>
      <c r="E474" s="132">
        <v>1</v>
      </c>
      <c r="F474" s="87"/>
      <c r="G474" s="88"/>
      <c r="H474" s="88">
        <v>1</v>
      </c>
      <c r="I474" s="88"/>
      <c r="J474" s="88"/>
      <c r="K474" s="88"/>
      <c r="L474" s="88"/>
      <c r="M474" s="88"/>
      <c r="N474" s="88"/>
      <c r="O474" s="88"/>
      <c r="P474" s="88"/>
      <c r="Q474" s="132"/>
      <c r="R474" s="90">
        <f t="shared" si="16"/>
        <v>1</v>
      </c>
      <c r="S474" s="133"/>
    </row>
    <row r="475" spans="1:19" ht="33.75">
      <c r="A475" s="115" t="s">
        <v>279</v>
      </c>
      <c r="B475" s="115" t="s">
        <v>622</v>
      </c>
      <c r="C475" s="115" t="s">
        <v>271</v>
      </c>
      <c r="D475" s="88" t="s">
        <v>623</v>
      </c>
      <c r="E475" s="132">
        <v>1</v>
      </c>
      <c r="F475" s="87"/>
      <c r="G475" s="88"/>
      <c r="H475" s="88"/>
      <c r="I475" s="88"/>
      <c r="J475" s="88"/>
      <c r="K475" s="88">
        <v>1</v>
      </c>
      <c r="L475" s="88"/>
      <c r="M475" s="88"/>
      <c r="N475" s="88"/>
      <c r="O475" s="88"/>
      <c r="P475" s="88"/>
      <c r="Q475" s="132"/>
      <c r="R475" s="90">
        <f t="shared" si="16"/>
        <v>1</v>
      </c>
      <c r="S475" s="133"/>
    </row>
    <row r="476" spans="1:19" ht="45">
      <c r="A476" s="115" t="s">
        <v>280</v>
      </c>
      <c r="B476" s="115" t="s">
        <v>620</v>
      </c>
      <c r="C476" s="115" t="s">
        <v>621</v>
      </c>
      <c r="D476" s="88" t="s">
        <v>623</v>
      </c>
      <c r="E476" s="132">
        <v>1</v>
      </c>
      <c r="F476" s="87"/>
      <c r="G476" s="88"/>
      <c r="H476" s="88"/>
      <c r="I476" s="88"/>
      <c r="J476" s="88"/>
      <c r="K476" s="88"/>
      <c r="L476" s="88"/>
      <c r="M476" s="88"/>
      <c r="N476" s="88">
        <v>1</v>
      </c>
      <c r="O476" s="88"/>
      <c r="P476" s="88"/>
      <c r="Q476" s="132"/>
      <c r="R476" s="90">
        <f t="shared" si="16"/>
        <v>1</v>
      </c>
      <c r="S476" s="133"/>
    </row>
    <row r="477" spans="1:19" ht="45">
      <c r="A477" s="115" t="s">
        <v>281</v>
      </c>
      <c r="B477" s="115" t="s">
        <v>620</v>
      </c>
      <c r="C477" s="115" t="s">
        <v>621</v>
      </c>
      <c r="D477" s="88" t="s">
        <v>623</v>
      </c>
      <c r="E477" s="132">
        <v>1</v>
      </c>
      <c r="F477" s="87"/>
      <c r="G477" s="88"/>
      <c r="H477" s="88"/>
      <c r="I477" s="88"/>
      <c r="J477" s="88"/>
      <c r="K477" s="88"/>
      <c r="L477" s="88"/>
      <c r="M477" s="88"/>
      <c r="N477" s="88"/>
      <c r="O477" s="88"/>
      <c r="P477" s="88">
        <v>1</v>
      </c>
      <c r="Q477" s="132"/>
      <c r="R477" s="90">
        <f t="shared" si="16"/>
        <v>1</v>
      </c>
      <c r="S477" s="133"/>
    </row>
    <row r="478" spans="1:19" ht="45">
      <c r="A478" s="115" t="s">
        <v>282</v>
      </c>
      <c r="B478" s="115" t="s">
        <v>620</v>
      </c>
      <c r="C478" s="115" t="s">
        <v>621</v>
      </c>
      <c r="D478" s="88" t="s">
        <v>623</v>
      </c>
      <c r="E478" s="132">
        <v>1</v>
      </c>
      <c r="F478" s="87"/>
      <c r="G478" s="88"/>
      <c r="H478" s="88"/>
      <c r="I478" s="88"/>
      <c r="J478" s="88"/>
      <c r="K478" s="88">
        <v>1</v>
      </c>
      <c r="L478" s="88"/>
      <c r="M478" s="88"/>
      <c r="N478" s="88"/>
      <c r="O478" s="88"/>
      <c r="P478" s="88"/>
      <c r="Q478" s="132"/>
      <c r="R478" s="90">
        <f t="shared" si="16"/>
        <v>1</v>
      </c>
      <c r="S478" s="133"/>
    </row>
    <row r="479" spans="1:19" ht="12" thickBot="1">
      <c r="A479" s="116"/>
      <c r="B479" s="116"/>
      <c r="C479" s="116"/>
      <c r="D479" s="99"/>
      <c r="E479" s="130"/>
      <c r="F479" s="98"/>
      <c r="G479" s="99"/>
      <c r="H479" s="99"/>
      <c r="I479" s="99"/>
      <c r="J479" s="99"/>
      <c r="K479" s="99"/>
      <c r="L479" s="99"/>
      <c r="M479" s="99"/>
      <c r="N479" s="99"/>
      <c r="O479" s="99"/>
      <c r="P479" s="99"/>
      <c r="Q479" s="130"/>
      <c r="R479" s="100"/>
      <c r="S479" s="131"/>
    </row>
    <row r="480" spans="1:19" ht="15.75">
      <c r="A480" s="147"/>
      <c r="B480" s="147"/>
      <c r="C480" s="147"/>
      <c r="D480" s="63"/>
      <c r="E480" s="63"/>
      <c r="F480" s="70"/>
      <c r="G480" s="63"/>
      <c r="H480" s="63"/>
      <c r="I480" s="63"/>
      <c r="J480" s="63"/>
      <c r="K480" s="63"/>
      <c r="L480" s="63"/>
      <c r="M480" s="63"/>
      <c r="N480" s="63"/>
      <c r="O480" s="63"/>
      <c r="P480" s="63"/>
      <c r="Q480" s="63"/>
      <c r="R480" s="63"/>
      <c r="S480" s="63"/>
    </row>
    <row r="481" spans="1:19" s="24" customFormat="1" ht="16.5" customHeight="1" thickBot="1">
      <c r="A481" s="425" t="s">
        <v>131</v>
      </c>
      <c r="B481" s="425"/>
      <c r="C481" s="425"/>
      <c r="D481" s="425"/>
      <c r="E481" s="425"/>
      <c r="F481" s="425"/>
      <c r="G481" s="425"/>
      <c r="H481" s="425"/>
      <c r="I481" s="425"/>
      <c r="J481" s="425"/>
      <c r="K481" s="425"/>
      <c r="L481" s="425"/>
      <c r="M481" s="425"/>
      <c r="N481" s="425"/>
      <c r="O481" s="425"/>
      <c r="P481" s="425"/>
      <c r="Q481" s="425"/>
      <c r="R481" s="425"/>
      <c r="S481" s="425"/>
    </row>
    <row r="482" spans="1:19" s="25" customFormat="1" ht="15.75" thickBot="1">
      <c r="A482" s="467" t="s">
        <v>76</v>
      </c>
      <c r="B482" s="467"/>
      <c r="C482" s="467"/>
      <c r="D482" s="467"/>
      <c r="E482" s="468"/>
      <c r="F482" s="26"/>
      <c r="G482" s="27"/>
      <c r="H482" s="27"/>
      <c r="I482" s="27"/>
      <c r="J482" s="27"/>
      <c r="K482" s="27"/>
      <c r="L482" s="27"/>
      <c r="M482" s="27"/>
      <c r="N482" s="27"/>
      <c r="O482" s="27"/>
      <c r="P482" s="27"/>
      <c r="Q482" s="27"/>
      <c r="R482" s="58"/>
      <c r="S482" s="303"/>
    </row>
    <row r="483" spans="1:19" ht="56.25">
      <c r="A483" s="80" t="s">
        <v>346</v>
      </c>
      <c r="B483" s="80" t="s">
        <v>347</v>
      </c>
      <c r="C483" s="80" t="s">
        <v>348</v>
      </c>
      <c r="D483" s="81" t="s">
        <v>210</v>
      </c>
      <c r="E483" s="249">
        <v>1</v>
      </c>
      <c r="F483" s="79"/>
      <c r="G483" s="72"/>
      <c r="H483" s="72">
        <v>1</v>
      </c>
      <c r="I483" s="72"/>
      <c r="J483" s="72"/>
      <c r="K483" s="72"/>
      <c r="L483" s="72"/>
      <c r="M483" s="72"/>
      <c r="N483" s="72"/>
      <c r="O483" s="72"/>
      <c r="P483" s="72"/>
      <c r="Q483" s="145"/>
      <c r="R483" s="250">
        <f>SUM(F483:Q483)</f>
        <v>1</v>
      </c>
      <c r="S483" s="102"/>
    </row>
    <row r="484" spans="1:19" ht="56.25">
      <c r="A484" s="309" t="s">
        <v>349</v>
      </c>
      <c r="B484" s="309" t="s">
        <v>347</v>
      </c>
      <c r="C484" s="309" t="s">
        <v>348</v>
      </c>
      <c r="D484" s="310" t="s">
        <v>354</v>
      </c>
      <c r="E484" s="313">
        <v>1</v>
      </c>
      <c r="F484" s="316">
        <v>1</v>
      </c>
      <c r="G484" s="196">
        <v>1</v>
      </c>
      <c r="H484" s="196">
        <v>1</v>
      </c>
      <c r="I484" s="196">
        <v>1</v>
      </c>
      <c r="J484" s="196">
        <v>1</v>
      </c>
      <c r="K484" s="196">
        <v>1</v>
      </c>
      <c r="L484" s="196">
        <v>1</v>
      </c>
      <c r="M484" s="196">
        <v>1</v>
      </c>
      <c r="N484" s="196">
        <v>1</v>
      </c>
      <c r="O484" s="196">
        <v>1</v>
      </c>
      <c r="P484" s="196">
        <v>1</v>
      </c>
      <c r="Q484" s="313">
        <v>1</v>
      </c>
      <c r="R484" s="317">
        <v>1</v>
      </c>
      <c r="S484" s="315"/>
    </row>
    <row r="485" spans="1:19" ht="67.5">
      <c r="A485" s="309" t="s">
        <v>211</v>
      </c>
      <c r="B485" s="309" t="s">
        <v>347</v>
      </c>
      <c r="C485" s="309" t="s">
        <v>348</v>
      </c>
      <c r="D485" s="310" t="s">
        <v>212</v>
      </c>
      <c r="E485" s="311" t="s">
        <v>355</v>
      </c>
      <c r="F485" s="316">
        <v>1</v>
      </c>
      <c r="G485" s="196">
        <v>1</v>
      </c>
      <c r="H485" s="196">
        <v>1</v>
      </c>
      <c r="I485" s="196">
        <v>1</v>
      </c>
      <c r="J485" s="196">
        <v>1</v>
      </c>
      <c r="K485" s="196">
        <v>1</v>
      </c>
      <c r="L485" s="196">
        <v>1</v>
      </c>
      <c r="M485" s="196">
        <v>1</v>
      </c>
      <c r="N485" s="196">
        <v>1</v>
      </c>
      <c r="O485" s="196">
        <v>1</v>
      </c>
      <c r="P485" s="196">
        <v>1</v>
      </c>
      <c r="Q485" s="313">
        <v>1</v>
      </c>
      <c r="R485" s="317">
        <v>1</v>
      </c>
      <c r="S485" s="315"/>
    </row>
    <row r="486" spans="1:19" ht="45">
      <c r="A486" s="309" t="s">
        <v>350</v>
      </c>
      <c r="B486" s="309" t="s">
        <v>347</v>
      </c>
      <c r="C486" s="309" t="s">
        <v>348</v>
      </c>
      <c r="D486" s="310" t="s">
        <v>356</v>
      </c>
      <c r="E486" s="311" t="s">
        <v>355</v>
      </c>
      <c r="F486" s="316">
        <v>1</v>
      </c>
      <c r="G486" s="196">
        <v>1</v>
      </c>
      <c r="H486" s="196">
        <v>1</v>
      </c>
      <c r="I486" s="196">
        <v>1</v>
      </c>
      <c r="J486" s="196">
        <v>1</v>
      </c>
      <c r="K486" s="196">
        <v>1</v>
      </c>
      <c r="L486" s="196">
        <v>1</v>
      </c>
      <c r="M486" s="196">
        <v>1</v>
      </c>
      <c r="N486" s="196">
        <v>1</v>
      </c>
      <c r="O486" s="196">
        <v>1</v>
      </c>
      <c r="P486" s="196">
        <v>1</v>
      </c>
      <c r="Q486" s="313">
        <v>1</v>
      </c>
      <c r="R486" s="317">
        <v>1</v>
      </c>
      <c r="S486" s="315"/>
    </row>
    <row r="487" spans="1:19" ht="56.25">
      <c r="A487" s="309" t="s">
        <v>351</v>
      </c>
      <c r="B487" s="309" t="s">
        <v>347</v>
      </c>
      <c r="C487" s="309" t="s">
        <v>348</v>
      </c>
      <c r="D487" s="310" t="s">
        <v>357</v>
      </c>
      <c r="E487" s="311" t="s">
        <v>355</v>
      </c>
      <c r="F487" s="316">
        <v>1</v>
      </c>
      <c r="G487" s="196">
        <v>1</v>
      </c>
      <c r="H487" s="196">
        <v>1</v>
      </c>
      <c r="I487" s="196">
        <v>1</v>
      </c>
      <c r="J487" s="196">
        <v>1</v>
      </c>
      <c r="K487" s="196">
        <v>1</v>
      </c>
      <c r="L487" s="196">
        <v>1</v>
      </c>
      <c r="M487" s="196">
        <v>1</v>
      </c>
      <c r="N487" s="196">
        <v>1</v>
      </c>
      <c r="O487" s="196">
        <v>1</v>
      </c>
      <c r="P487" s="196">
        <v>1</v>
      </c>
      <c r="Q487" s="313">
        <v>1</v>
      </c>
      <c r="R487" s="317">
        <v>1</v>
      </c>
      <c r="S487" s="315"/>
    </row>
    <row r="488" spans="1:19" ht="45">
      <c r="A488" s="309" t="s">
        <v>352</v>
      </c>
      <c r="B488" s="309" t="s">
        <v>347</v>
      </c>
      <c r="C488" s="309" t="s">
        <v>348</v>
      </c>
      <c r="D488" s="310" t="s">
        <v>358</v>
      </c>
      <c r="E488" s="311" t="s">
        <v>355</v>
      </c>
      <c r="F488" s="316">
        <v>1</v>
      </c>
      <c r="G488" s="196">
        <v>1</v>
      </c>
      <c r="H488" s="196">
        <v>1</v>
      </c>
      <c r="I488" s="196">
        <v>1</v>
      </c>
      <c r="J488" s="196">
        <v>1</v>
      </c>
      <c r="K488" s="196">
        <v>1</v>
      </c>
      <c r="L488" s="196">
        <v>1</v>
      </c>
      <c r="M488" s="196">
        <v>1</v>
      </c>
      <c r="N488" s="196">
        <v>1</v>
      </c>
      <c r="O488" s="196">
        <v>1</v>
      </c>
      <c r="P488" s="196">
        <v>1</v>
      </c>
      <c r="Q488" s="313">
        <v>1</v>
      </c>
      <c r="R488" s="317">
        <v>1</v>
      </c>
      <c r="S488" s="315"/>
    </row>
    <row r="489" spans="1:19" ht="45.75" thickBot="1">
      <c r="A489" s="309" t="s">
        <v>353</v>
      </c>
      <c r="B489" s="309" t="s">
        <v>347</v>
      </c>
      <c r="C489" s="309" t="s">
        <v>348</v>
      </c>
      <c r="D489" s="310" t="s">
        <v>359</v>
      </c>
      <c r="E489" s="311">
        <v>1</v>
      </c>
      <c r="F489" s="312"/>
      <c r="G489" s="196"/>
      <c r="H489" s="196">
        <v>1</v>
      </c>
      <c r="I489" s="196"/>
      <c r="J489" s="196"/>
      <c r="K489" s="196"/>
      <c r="L489" s="196"/>
      <c r="M489" s="196"/>
      <c r="N489" s="196"/>
      <c r="O489" s="196"/>
      <c r="P489" s="196"/>
      <c r="Q489" s="313"/>
      <c r="R489" s="314">
        <f>SUM(F489:Q489)</f>
        <v>1</v>
      </c>
      <c r="S489" s="315"/>
    </row>
    <row r="490" spans="1:19" s="25" customFormat="1" ht="15.75" thickBot="1">
      <c r="A490" s="418" t="s">
        <v>77</v>
      </c>
      <c r="B490" s="418"/>
      <c r="C490" s="418"/>
      <c r="D490" s="418"/>
      <c r="E490" s="419"/>
      <c r="F490" s="412"/>
      <c r="G490" s="413"/>
      <c r="H490" s="413"/>
      <c r="I490" s="413"/>
      <c r="J490" s="413"/>
      <c r="K490" s="413"/>
      <c r="L490" s="413"/>
      <c r="M490" s="413"/>
      <c r="N490" s="413"/>
      <c r="O490" s="413"/>
      <c r="P490" s="413"/>
      <c r="Q490" s="414"/>
      <c r="R490" s="58"/>
      <c r="S490" s="58"/>
    </row>
    <row r="491" spans="1:19" ht="45">
      <c r="A491" s="138" t="s">
        <v>213</v>
      </c>
      <c r="B491" s="138" t="s">
        <v>347</v>
      </c>
      <c r="C491" s="138" t="s">
        <v>348</v>
      </c>
      <c r="D491" s="139" t="s">
        <v>214</v>
      </c>
      <c r="E491" s="101">
        <v>12</v>
      </c>
      <c r="F491" s="79">
        <v>1</v>
      </c>
      <c r="G491" s="72">
        <v>1</v>
      </c>
      <c r="H491" s="72">
        <v>1</v>
      </c>
      <c r="I491" s="72">
        <v>1</v>
      </c>
      <c r="J491" s="72">
        <v>1</v>
      </c>
      <c r="K491" s="72">
        <v>1</v>
      </c>
      <c r="L491" s="72">
        <v>1</v>
      </c>
      <c r="M491" s="72">
        <v>1</v>
      </c>
      <c r="N491" s="72">
        <v>1</v>
      </c>
      <c r="O491" s="72">
        <v>1</v>
      </c>
      <c r="P491" s="72">
        <v>1</v>
      </c>
      <c r="Q491" s="101">
        <v>1</v>
      </c>
      <c r="R491" s="83">
        <f>SUM(F491:Q491)</f>
        <v>12</v>
      </c>
      <c r="S491" s="102"/>
    </row>
    <row r="492" spans="1:19" ht="45">
      <c r="A492" s="318" t="s">
        <v>360</v>
      </c>
      <c r="B492" s="318" t="s">
        <v>347</v>
      </c>
      <c r="C492" s="318" t="s">
        <v>348</v>
      </c>
      <c r="D492" s="319" t="s">
        <v>214</v>
      </c>
      <c r="E492" s="320">
        <v>12</v>
      </c>
      <c r="F492" s="312">
        <v>1</v>
      </c>
      <c r="G492" s="196">
        <v>1</v>
      </c>
      <c r="H492" s="196">
        <v>1</v>
      </c>
      <c r="I492" s="196">
        <v>1</v>
      </c>
      <c r="J492" s="196">
        <v>1</v>
      </c>
      <c r="K492" s="196">
        <v>1</v>
      </c>
      <c r="L492" s="196">
        <v>1</v>
      </c>
      <c r="M492" s="196">
        <v>1</v>
      </c>
      <c r="N492" s="196">
        <v>1</v>
      </c>
      <c r="O492" s="196">
        <v>1</v>
      </c>
      <c r="P492" s="196">
        <v>1</v>
      </c>
      <c r="Q492" s="320">
        <v>1</v>
      </c>
      <c r="R492" s="321">
        <f>SUM(F492:Q492)</f>
        <v>12</v>
      </c>
      <c r="S492" s="315"/>
    </row>
    <row r="493" spans="1:19" ht="45">
      <c r="A493" s="318" t="s">
        <v>361</v>
      </c>
      <c r="B493" s="318" t="s">
        <v>347</v>
      </c>
      <c r="C493" s="318" t="s">
        <v>348</v>
      </c>
      <c r="D493" s="319" t="s">
        <v>357</v>
      </c>
      <c r="E493" s="320" t="s">
        <v>355</v>
      </c>
      <c r="F493" s="316">
        <v>1</v>
      </c>
      <c r="G493" s="322">
        <v>1</v>
      </c>
      <c r="H493" s="322">
        <v>1</v>
      </c>
      <c r="I493" s="322">
        <v>1</v>
      </c>
      <c r="J493" s="322">
        <v>1</v>
      </c>
      <c r="K493" s="322">
        <v>1</v>
      </c>
      <c r="L493" s="322">
        <v>1</v>
      </c>
      <c r="M493" s="322">
        <v>1</v>
      </c>
      <c r="N493" s="322">
        <v>1</v>
      </c>
      <c r="O493" s="322">
        <v>1</v>
      </c>
      <c r="P493" s="322">
        <v>1</v>
      </c>
      <c r="Q493" s="323">
        <v>1</v>
      </c>
      <c r="R493" s="324">
        <v>1</v>
      </c>
      <c r="S493" s="315"/>
    </row>
    <row r="494" spans="1:19" ht="45">
      <c r="A494" s="318" t="s">
        <v>362</v>
      </c>
      <c r="B494" s="318" t="s">
        <v>347</v>
      </c>
      <c r="C494" s="318" t="s">
        <v>348</v>
      </c>
      <c r="D494" s="319" t="s">
        <v>363</v>
      </c>
      <c r="E494" s="320" t="s">
        <v>355</v>
      </c>
      <c r="F494" s="316">
        <v>1</v>
      </c>
      <c r="G494" s="322">
        <v>1</v>
      </c>
      <c r="H494" s="322">
        <v>1</v>
      </c>
      <c r="I494" s="322">
        <v>1</v>
      </c>
      <c r="J494" s="322">
        <v>1</v>
      </c>
      <c r="K494" s="322">
        <v>1</v>
      </c>
      <c r="L494" s="322">
        <v>1</v>
      </c>
      <c r="M494" s="322">
        <v>1</v>
      </c>
      <c r="N494" s="322">
        <v>1</v>
      </c>
      <c r="O494" s="322">
        <v>1</v>
      </c>
      <c r="P494" s="322">
        <v>1</v>
      </c>
      <c r="Q494" s="323">
        <v>1</v>
      </c>
      <c r="R494" s="324">
        <v>1</v>
      </c>
      <c r="S494" s="315"/>
    </row>
    <row r="495" spans="1:19" ht="45">
      <c r="A495" s="318" t="s">
        <v>364</v>
      </c>
      <c r="B495" s="318" t="s">
        <v>347</v>
      </c>
      <c r="C495" s="318" t="s">
        <v>348</v>
      </c>
      <c r="D495" s="319" t="s">
        <v>365</v>
      </c>
      <c r="E495" s="320">
        <v>12</v>
      </c>
      <c r="F495" s="312">
        <v>1</v>
      </c>
      <c r="G495" s="196">
        <v>1</v>
      </c>
      <c r="H495" s="196">
        <v>1</v>
      </c>
      <c r="I495" s="196">
        <v>1</v>
      </c>
      <c r="J495" s="196">
        <v>1</v>
      </c>
      <c r="K495" s="196">
        <v>1</v>
      </c>
      <c r="L495" s="196">
        <v>1</v>
      </c>
      <c r="M495" s="196">
        <v>1</v>
      </c>
      <c r="N495" s="196">
        <v>1</v>
      </c>
      <c r="O495" s="196">
        <v>1</v>
      </c>
      <c r="P495" s="196">
        <v>1</v>
      </c>
      <c r="Q495" s="320">
        <v>1</v>
      </c>
      <c r="R495" s="321">
        <f>SUM(F495:Q495)</f>
        <v>12</v>
      </c>
      <c r="S495" s="315"/>
    </row>
    <row r="496" spans="1:19" ht="45">
      <c r="A496" s="318" t="s">
        <v>366</v>
      </c>
      <c r="B496" s="318" t="s">
        <v>347</v>
      </c>
      <c r="C496" s="318" t="s">
        <v>348</v>
      </c>
      <c r="D496" s="319" t="s">
        <v>367</v>
      </c>
      <c r="E496" s="320" t="s">
        <v>355</v>
      </c>
      <c r="F496" s="325">
        <v>1</v>
      </c>
      <c r="G496" s="322">
        <v>1</v>
      </c>
      <c r="H496" s="322">
        <v>1</v>
      </c>
      <c r="I496" s="322">
        <v>1</v>
      </c>
      <c r="J496" s="322">
        <v>1</v>
      </c>
      <c r="K496" s="322">
        <v>1</v>
      </c>
      <c r="L496" s="322">
        <v>1</v>
      </c>
      <c r="M496" s="322">
        <v>1</v>
      </c>
      <c r="N496" s="322">
        <v>1</v>
      </c>
      <c r="O496" s="322">
        <v>1</v>
      </c>
      <c r="P496" s="322">
        <v>1</v>
      </c>
      <c r="Q496" s="323">
        <v>1</v>
      </c>
      <c r="R496" s="324">
        <v>1</v>
      </c>
      <c r="S496" s="315"/>
    </row>
    <row r="497" spans="1:19" ht="45">
      <c r="A497" s="318" t="s">
        <v>368</v>
      </c>
      <c r="B497" s="318" t="s">
        <v>347</v>
      </c>
      <c r="C497" s="318" t="s">
        <v>348</v>
      </c>
      <c r="D497" s="319" t="s">
        <v>363</v>
      </c>
      <c r="E497" s="323" t="s">
        <v>355</v>
      </c>
      <c r="F497" s="325">
        <v>1</v>
      </c>
      <c r="G497" s="322">
        <v>1</v>
      </c>
      <c r="H497" s="322">
        <v>1</v>
      </c>
      <c r="I497" s="322">
        <v>1</v>
      </c>
      <c r="J497" s="322">
        <v>1</v>
      </c>
      <c r="K497" s="322">
        <v>1</v>
      </c>
      <c r="L497" s="322">
        <v>1</v>
      </c>
      <c r="M497" s="322">
        <v>1</v>
      </c>
      <c r="N497" s="322">
        <v>1</v>
      </c>
      <c r="O497" s="322">
        <v>1</v>
      </c>
      <c r="P497" s="322">
        <v>1</v>
      </c>
      <c r="Q497" s="323">
        <v>1</v>
      </c>
      <c r="R497" s="324">
        <v>1</v>
      </c>
      <c r="S497" s="315"/>
    </row>
    <row r="498" spans="1:19" ht="45">
      <c r="A498" s="318" t="s">
        <v>78</v>
      </c>
      <c r="B498" s="318" t="s">
        <v>347</v>
      </c>
      <c r="C498" s="318" t="s">
        <v>348</v>
      </c>
      <c r="D498" s="319" t="s">
        <v>369</v>
      </c>
      <c r="E498" s="323" t="s">
        <v>355</v>
      </c>
      <c r="F498" s="325">
        <v>1</v>
      </c>
      <c r="G498" s="322">
        <v>1</v>
      </c>
      <c r="H498" s="322">
        <v>1</v>
      </c>
      <c r="I498" s="322">
        <v>1</v>
      </c>
      <c r="J498" s="322">
        <v>1</v>
      </c>
      <c r="K498" s="322">
        <v>1</v>
      </c>
      <c r="L498" s="322">
        <v>1</v>
      </c>
      <c r="M498" s="322">
        <v>1</v>
      </c>
      <c r="N498" s="322">
        <v>1</v>
      </c>
      <c r="O498" s="322">
        <v>1</v>
      </c>
      <c r="P498" s="322">
        <v>1</v>
      </c>
      <c r="Q498" s="323">
        <v>1</v>
      </c>
      <c r="R498" s="324">
        <v>1</v>
      </c>
      <c r="S498" s="315"/>
    </row>
    <row r="499" spans="1:19" ht="45.75" thickBot="1">
      <c r="A499" s="318" t="s">
        <v>370</v>
      </c>
      <c r="B499" s="318" t="s">
        <v>347</v>
      </c>
      <c r="C499" s="318" t="s">
        <v>348</v>
      </c>
      <c r="D499" s="319" t="s">
        <v>359</v>
      </c>
      <c r="E499" s="320">
        <v>1</v>
      </c>
      <c r="F499" s="312"/>
      <c r="G499" s="196"/>
      <c r="H499" s="196">
        <v>1</v>
      </c>
      <c r="I499" s="196"/>
      <c r="J499" s="196"/>
      <c r="K499" s="196"/>
      <c r="L499" s="196"/>
      <c r="M499" s="196"/>
      <c r="N499" s="196"/>
      <c r="O499" s="196"/>
      <c r="P499" s="196"/>
      <c r="Q499" s="320"/>
      <c r="R499" s="321">
        <f>SUM(F499:Q499)</f>
        <v>1</v>
      </c>
      <c r="S499" s="315"/>
    </row>
    <row r="500" spans="1:19" ht="12" hidden="1" thickBot="1">
      <c r="A500" s="134"/>
      <c r="B500" s="134"/>
      <c r="C500" s="134" t="s">
        <v>79</v>
      </c>
      <c r="D500" s="135" t="s">
        <v>69</v>
      </c>
      <c r="E500" s="136">
        <v>12</v>
      </c>
      <c r="F500" s="30" t="s">
        <v>112</v>
      </c>
      <c r="G500" s="65"/>
      <c r="H500" s="65"/>
      <c r="I500" s="65"/>
      <c r="J500" s="65"/>
      <c r="K500" s="65"/>
      <c r="L500" s="65"/>
      <c r="M500" s="65"/>
      <c r="N500" s="65"/>
      <c r="O500" s="65"/>
      <c r="P500" s="65"/>
      <c r="Q500" s="137"/>
      <c r="R500" s="41">
        <f>SUM(F500:Q500)</f>
        <v>0</v>
      </c>
      <c r="S500" s="59"/>
    </row>
    <row r="501" spans="1:19" s="25" customFormat="1" ht="15.75" thickBot="1">
      <c r="A501" s="454" t="s">
        <v>80</v>
      </c>
      <c r="B501" s="454"/>
      <c r="C501" s="454"/>
      <c r="D501" s="454"/>
      <c r="E501" s="455"/>
      <c r="F501" s="436"/>
      <c r="G501" s="437"/>
      <c r="H501" s="437"/>
      <c r="I501" s="437"/>
      <c r="J501" s="437"/>
      <c r="K501" s="437"/>
      <c r="L501" s="437"/>
      <c r="M501" s="437"/>
      <c r="N501" s="437"/>
      <c r="O501" s="437"/>
      <c r="P501" s="437"/>
      <c r="Q501" s="437"/>
      <c r="R501" s="58"/>
      <c r="S501" s="58"/>
    </row>
    <row r="502" spans="1:19" ht="45">
      <c r="A502" s="138" t="s">
        <v>81</v>
      </c>
      <c r="B502" s="138" t="s">
        <v>347</v>
      </c>
      <c r="C502" s="138" t="s">
        <v>348</v>
      </c>
      <c r="D502" s="143" t="s">
        <v>69</v>
      </c>
      <c r="E502" s="101">
        <v>4</v>
      </c>
      <c r="F502" s="79">
        <v>1</v>
      </c>
      <c r="G502" s="72"/>
      <c r="H502" s="72"/>
      <c r="I502" s="72">
        <v>1</v>
      </c>
      <c r="J502" s="72"/>
      <c r="K502" s="72"/>
      <c r="L502" s="72"/>
      <c r="M502" s="72">
        <v>1</v>
      </c>
      <c r="N502" s="72"/>
      <c r="O502" s="72"/>
      <c r="P502" s="72"/>
      <c r="Q502" s="101">
        <v>1</v>
      </c>
      <c r="R502" s="83">
        <f>SUM(F502:Q502)</f>
        <v>4</v>
      </c>
      <c r="S502" s="102"/>
    </row>
    <row r="503" spans="1:19" ht="45">
      <c r="A503" s="318" t="s">
        <v>82</v>
      </c>
      <c r="B503" s="318" t="s">
        <v>347</v>
      </c>
      <c r="C503" s="318" t="s">
        <v>348</v>
      </c>
      <c r="D503" s="326" t="s">
        <v>69</v>
      </c>
      <c r="E503" s="320">
        <v>1</v>
      </c>
      <c r="F503" s="312">
        <v>1</v>
      </c>
      <c r="G503" s="196"/>
      <c r="H503" s="196"/>
      <c r="I503" s="196"/>
      <c r="J503" s="196"/>
      <c r="K503" s="196"/>
      <c r="L503" s="196"/>
      <c r="M503" s="196"/>
      <c r="N503" s="196"/>
      <c r="O503" s="196"/>
      <c r="P503" s="196"/>
      <c r="Q503" s="320"/>
      <c r="R503" s="321">
        <f aca="true" t="shared" si="17" ref="R503:R518">SUM(F503:Q503)</f>
        <v>1</v>
      </c>
      <c r="S503" s="315"/>
    </row>
    <row r="504" spans="1:19" ht="45">
      <c r="A504" s="318" t="s">
        <v>83</v>
      </c>
      <c r="B504" s="318" t="s">
        <v>347</v>
      </c>
      <c r="C504" s="318" t="s">
        <v>348</v>
      </c>
      <c r="D504" s="326" t="s">
        <v>69</v>
      </c>
      <c r="E504" s="320">
        <v>12</v>
      </c>
      <c r="F504" s="312">
        <v>1</v>
      </c>
      <c r="G504" s="196">
        <v>1</v>
      </c>
      <c r="H504" s="196">
        <v>1</v>
      </c>
      <c r="I504" s="196">
        <v>1</v>
      </c>
      <c r="J504" s="196">
        <v>1</v>
      </c>
      <c r="K504" s="196">
        <v>1</v>
      </c>
      <c r="L504" s="196">
        <v>1</v>
      </c>
      <c r="M504" s="196">
        <v>1</v>
      </c>
      <c r="N504" s="196">
        <v>1</v>
      </c>
      <c r="O504" s="196">
        <v>1</v>
      </c>
      <c r="P504" s="196">
        <v>1</v>
      </c>
      <c r="Q504" s="320">
        <v>1</v>
      </c>
      <c r="R504" s="321">
        <f t="shared" si="17"/>
        <v>12</v>
      </c>
      <c r="S504" s="315"/>
    </row>
    <row r="505" spans="1:19" ht="45">
      <c r="A505" s="318" t="s">
        <v>84</v>
      </c>
      <c r="B505" s="318" t="s">
        <v>347</v>
      </c>
      <c r="C505" s="318" t="s">
        <v>348</v>
      </c>
      <c r="D505" s="326" t="s">
        <v>233</v>
      </c>
      <c r="E505" s="320">
        <v>2</v>
      </c>
      <c r="F505" s="312"/>
      <c r="G505" s="196"/>
      <c r="H505" s="196"/>
      <c r="I505" s="196"/>
      <c r="J505" s="196"/>
      <c r="K505" s="196">
        <v>1</v>
      </c>
      <c r="L505" s="196"/>
      <c r="M505" s="196"/>
      <c r="N505" s="196"/>
      <c r="O505" s="196"/>
      <c r="P505" s="196"/>
      <c r="Q505" s="320">
        <v>1</v>
      </c>
      <c r="R505" s="321">
        <f t="shared" si="17"/>
        <v>2</v>
      </c>
      <c r="S505" s="315"/>
    </row>
    <row r="506" spans="1:19" ht="45">
      <c r="A506" s="318" t="s">
        <v>85</v>
      </c>
      <c r="B506" s="318" t="s">
        <v>347</v>
      </c>
      <c r="C506" s="318" t="s">
        <v>348</v>
      </c>
      <c r="D506" s="326" t="s">
        <v>69</v>
      </c>
      <c r="E506" s="320">
        <v>1</v>
      </c>
      <c r="F506" s="312"/>
      <c r="G506" s="196"/>
      <c r="H506" s="196"/>
      <c r="I506" s="196">
        <v>1</v>
      </c>
      <c r="J506" s="196"/>
      <c r="K506" s="196"/>
      <c r="L506" s="196"/>
      <c r="M506" s="196"/>
      <c r="N506" s="196"/>
      <c r="O506" s="196"/>
      <c r="P506" s="196"/>
      <c r="Q506" s="320"/>
      <c r="R506" s="321">
        <f t="shared" si="17"/>
        <v>1</v>
      </c>
      <c r="S506" s="315"/>
    </row>
    <row r="507" spans="1:19" ht="45">
      <c r="A507" s="318" t="s">
        <v>86</v>
      </c>
      <c r="B507" s="318" t="s">
        <v>347</v>
      </c>
      <c r="C507" s="318" t="s">
        <v>348</v>
      </c>
      <c r="D507" s="326" t="s">
        <v>69</v>
      </c>
      <c r="E507" s="320">
        <v>4</v>
      </c>
      <c r="F507" s="312">
        <v>1</v>
      </c>
      <c r="G507" s="196"/>
      <c r="H507" s="196"/>
      <c r="I507" s="196">
        <v>1</v>
      </c>
      <c r="J507" s="196"/>
      <c r="K507" s="196"/>
      <c r="L507" s="196"/>
      <c r="M507" s="196">
        <v>1</v>
      </c>
      <c r="N507" s="196"/>
      <c r="O507" s="196"/>
      <c r="P507" s="196"/>
      <c r="Q507" s="320">
        <v>1</v>
      </c>
      <c r="R507" s="321">
        <f t="shared" si="17"/>
        <v>4</v>
      </c>
      <c r="S507" s="315"/>
    </row>
    <row r="508" spans="1:19" ht="45">
      <c r="A508" s="318" t="s">
        <v>87</v>
      </c>
      <c r="B508" s="318" t="s">
        <v>347</v>
      </c>
      <c r="C508" s="318" t="s">
        <v>348</v>
      </c>
      <c r="D508" s="326" t="s">
        <v>69</v>
      </c>
      <c r="E508" s="320">
        <v>1</v>
      </c>
      <c r="F508" s="312"/>
      <c r="G508" s="196"/>
      <c r="H508" s="196"/>
      <c r="I508" s="196">
        <v>1</v>
      </c>
      <c r="J508" s="196"/>
      <c r="K508" s="196"/>
      <c r="L508" s="196"/>
      <c r="M508" s="196"/>
      <c r="N508" s="196"/>
      <c r="O508" s="196"/>
      <c r="P508" s="196"/>
      <c r="Q508" s="320"/>
      <c r="R508" s="321">
        <f t="shared" si="17"/>
        <v>1</v>
      </c>
      <c r="S508" s="315"/>
    </row>
    <row r="509" spans="1:19" ht="45">
      <c r="A509" s="318" t="s">
        <v>88</v>
      </c>
      <c r="B509" s="318" t="s">
        <v>347</v>
      </c>
      <c r="C509" s="318" t="s">
        <v>348</v>
      </c>
      <c r="D509" s="326" t="s">
        <v>69</v>
      </c>
      <c r="E509" s="320">
        <v>1</v>
      </c>
      <c r="F509" s="312"/>
      <c r="G509" s="196"/>
      <c r="H509" s="196"/>
      <c r="I509" s="196">
        <v>1</v>
      </c>
      <c r="J509" s="196"/>
      <c r="K509" s="196"/>
      <c r="L509" s="196"/>
      <c r="M509" s="196"/>
      <c r="N509" s="196"/>
      <c r="O509" s="196"/>
      <c r="P509" s="196"/>
      <c r="Q509" s="320"/>
      <c r="R509" s="321">
        <f t="shared" si="17"/>
        <v>1</v>
      </c>
      <c r="S509" s="315"/>
    </row>
    <row r="510" spans="1:19" ht="45">
      <c r="A510" s="318" t="s">
        <v>371</v>
      </c>
      <c r="B510" s="318" t="s">
        <v>347</v>
      </c>
      <c r="C510" s="318" t="s">
        <v>348</v>
      </c>
      <c r="D510" s="326" t="s">
        <v>359</v>
      </c>
      <c r="E510" s="320">
        <v>1</v>
      </c>
      <c r="F510" s="312"/>
      <c r="G510" s="196"/>
      <c r="H510" s="196"/>
      <c r="I510" s="196">
        <v>1</v>
      </c>
      <c r="J510" s="196"/>
      <c r="K510" s="196"/>
      <c r="L510" s="196"/>
      <c r="M510" s="196"/>
      <c r="N510" s="196"/>
      <c r="O510" s="196"/>
      <c r="P510" s="196"/>
      <c r="Q510" s="320"/>
      <c r="R510" s="321">
        <f t="shared" si="17"/>
        <v>1</v>
      </c>
      <c r="S510" s="315"/>
    </row>
    <row r="511" spans="1:19" ht="45.75" thickBot="1">
      <c r="A511" s="318" t="s">
        <v>89</v>
      </c>
      <c r="B511" s="318" t="s">
        <v>347</v>
      </c>
      <c r="C511" s="318" t="s">
        <v>348</v>
      </c>
      <c r="D511" s="326" t="s">
        <v>69</v>
      </c>
      <c r="E511" s="320">
        <v>4</v>
      </c>
      <c r="F511" s="312">
        <v>1</v>
      </c>
      <c r="G511" s="196"/>
      <c r="H511" s="196"/>
      <c r="I511" s="196">
        <v>1</v>
      </c>
      <c r="J511" s="196"/>
      <c r="K511" s="196"/>
      <c r="L511" s="196"/>
      <c r="M511" s="196">
        <v>1</v>
      </c>
      <c r="N511" s="196"/>
      <c r="O511" s="196"/>
      <c r="P511" s="196"/>
      <c r="Q511" s="320">
        <v>1</v>
      </c>
      <c r="R511" s="321">
        <f t="shared" si="17"/>
        <v>4</v>
      </c>
      <c r="S511" s="315"/>
    </row>
    <row r="512" spans="1:19" s="25" customFormat="1" ht="15.75" thickBot="1">
      <c r="A512" s="418" t="s">
        <v>91</v>
      </c>
      <c r="B512" s="418"/>
      <c r="C512" s="418"/>
      <c r="D512" s="418"/>
      <c r="E512" s="419"/>
      <c r="F512" s="412"/>
      <c r="G512" s="413"/>
      <c r="H512" s="413"/>
      <c r="I512" s="413"/>
      <c r="J512" s="413"/>
      <c r="K512" s="413"/>
      <c r="L512" s="413"/>
      <c r="M512" s="413"/>
      <c r="N512" s="413"/>
      <c r="O512" s="413"/>
      <c r="P512" s="413"/>
      <c r="Q512" s="414"/>
      <c r="R512" s="58"/>
      <c r="S512" s="58"/>
    </row>
    <row r="513" spans="1:19" ht="45">
      <c r="A513" s="140" t="s">
        <v>372</v>
      </c>
      <c r="B513" s="140" t="s">
        <v>347</v>
      </c>
      <c r="C513" s="140" t="s">
        <v>373</v>
      </c>
      <c r="D513" s="144" t="s">
        <v>231</v>
      </c>
      <c r="E513" s="142">
        <v>1</v>
      </c>
      <c r="F513" s="252"/>
      <c r="G513" s="251"/>
      <c r="H513" s="251"/>
      <c r="I513" s="251"/>
      <c r="J513" s="251"/>
      <c r="K513" s="251">
        <v>1</v>
      </c>
      <c r="L513" s="251"/>
      <c r="M513" s="251"/>
      <c r="N513" s="251"/>
      <c r="O513" s="251"/>
      <c r="P513" s="251"/>
      <c r="Q513" s="142"/>
      <c r="R513" s="327">
        <f t="shared" si="17"/>
        <v>1</v>
      </c>
      <c r="S513" s="105"/>
    </row>
    <row r="514" spans="1:19" ht="45">
      <c r="A514" s="140" t="s">
        <v>374</v>
      </c>
      <c r="B514" s="140" t="s">
        <v>347</v>
      </c>
      <c r="C514" s="140" t="s">
        <v>373</v>
      </c>
      <c r="D514" s="144" t="s">
        <v>379</v>
      </c>
      <c r="E514" s="142">
        <v>1</v>
      </c>
      <c r="F514" s="252"/>
      <c r="G514" s="251"/>
      <c r="H514" s="251">
        <v>1</v>
      </c>
      <c r="I514" s="251"/>
      <c r="J514" s="251"/>
      <c r="K514" s="251"/>
      <c r="L514" s="251"/>
      <c r="M514" s="251"/>
      <c r="N514" s="251"/>
      <c r="O514" s="251"/>
      <c r="P514" s="251"/>
      <c r="Q514" s="142"/>
      <c r="R514" s="327">
        <f t="shared" si="17"/>
        <v>1</v>
      </c>
      <c r="S514" s="105"/>
    </row>
    <row r="515" spans="1:19" ht="45">
      <c r="A515" s="140" t="s">
        <v>375</v>
      </c>
      <c r="B515" s="140" t="s">
        <v>347</v>
      </c>
      <c r="C515" s="140" t="s">
        <v>373</v>
      </c>
      <c r="D515" s="144" t="s">
        <v>380</v>
      </c>
      <c r="E515" s="142">
        <v>1</v>
      </c>
      <c r="F515" s="252"/>
      <c r="G515" s="251"/>
      <c r="H515" s="251"/>
      <c r="I515" s="251"/>
      <c r="J515" s="251"/>
      <c r="K515" s="251"/>
      <c r="L515" s="251"/>
      <c r="M515" s="251"/>
      <c r="N515" s="251"/>
      <c r="O515" s="251">
        <v>1</v>
      </c>
      <c r="P515" s="251"/>
      <c r="Q515" s="142"/>
      <c r="R515" s="327">
        <f t="shared" si="17"/>
        <v>1</v>
      </c>
      <c r="S515" s="105"/>
    </row>
    <row r="516" spans="1:19" ht="45">
      <c r="A516" s="140" t="s">
        <v>376</v>
      </c>
      <c r="B516" s="140" t="s">
        <v>347</v>
      </c>
      <c r="C516" s="140" t="s">
        <v>348</v>
      </c>
      <c r="D516" s="144" t="s">
        <v>381</v>
      </c>
      <c r="E516" s="141">
        <v>1</v>
      </c>
      <c r="F516" s="328">
        <v>1</v>
      </c>
      <c r="G516" s="329">
        <v>1</v>
      </c>
      <c r="H516" s="329">
        <v>1</v>
      </c>
      <c r="I516" s="329">
        <v>1</v>
      </c>
      <c r="J516" s="329">
        <v>1</v>
      </c>
      <c r="K516" s="329">
        <v>1</v>
      </c>
      <c r="L516" s="329">
        <v>1</v>
      </c>
      <c r="M516" s="329">
        <v>1</v>
      </c>
      <c r="N516" s="329">
        <v>1</v>
      </c>
      <c r="O516" s="329">
        <v>1</v>
      </c>
      <c r="P516" s="329">
        <v>1</v>
      </c>
      <c r="Q516" s="330">
        <v>1</v>
      </c>
      <c r="R516" s="331">
        <v>1</v>
      </c>
      <c r="S516" s="105"/>
    </row>
    <row r="517" spans="1:19" ht="45">
      <c r="A517" s="140" t="s">
        <v>377</v>
      </c>
      <c r="B517" s="140" t="s">
        <v>347</v>
      </c>
      <c r="C517" s="140" t="s">
        <v>348</v>
      </c>
      <c r="D517" s="144" t="s">
        <v>382</v>
      </c>
      <c r="E517" s="142">
        <v>1000</v>
      </c>
      <c r="F517" s="252"/>
      <c r="G517" s="251">
        <v>100</v>
      </c>
      <c r="H517" s="251">
        <v>100</v>
      </c>
      <c r="I517" s="251">
        <v>100</v>
      </c>
      <c r="J517" s="251">
        <v>100</v>
      </c>
      <c r="K517" s="251">
        <v>100</v>
      </c>
      <c r="L517" s="251">
        <v>100</v>
      </c>
      <c r="M517" s="251">
        <v>100</v>
      </c>
      <c r="N517" s="251">
        <v>100</v>
      </c>
      <c r="O517" s="251">
        <v>100</v>
      </c>
      <c r="P517" s="251">
        <v>100</v>
      </c>
      <c r="Q517" s="142"/>
      <c r="R517" s="327">
        <f t="shared" si="17"/>
        <v>1000</v>
      </c>
      <c r="S517" s="105"/>
    </row>
    <row r="518" spans="1:19" ht="45.75" thickBot="1">
      <c r="A518" s="140" t="s">
        <v>378</v>
      </c>
      <c r="B518" s="140" t="s">
        <v>347</v>
      </c>
      <c r="C518" s="140" t="s">
        <v>373</v>
      </c>
      <c r="D518" s="144" t="s">
        <v>383</v>
      </c>
      <c r="E518" s="142">
        <v>1</v>
      </c>
      <c r="F518" s="252"/>
      <c r="G518" s="251"/>
      <c r="H518" s="251"/>
      <c r="I518" s="251"/>
      <c r="J518" s="251"/>
      <c r="K518" s="251">
        <v>1</v>
      </c>
      <c r="L518" s="251"/>
      <c r="M518" s="251"/>
      <c r="N518" s="251"/>
      <c r="O518" s="251"/>
      <c r="P518" s="251"/>
      <c r="Q518" s="142"/>
      <c r="R518" s="327">
        <f t="shared" si="17"/>
        <v>1</v>
      </c>
      <c r="S518" s="105"/>
    </row>
    <row r="519" spans="1:19" ht="15.75" thickBot="1">
      <c r="A519" s="418" t="s">
        <v>93</v>
      </c>
      <c r="B519" s="418"/>
      <c r="C519" s="418"/>
      <c r="D519" s="418"/>
      <c r="E519" s="418"/>
      <c r="F519" s="418"/>
      <c r="G519" s="418"/>
      <c r="H519" s="418"/>
      <c r="I519" s="418"/>
      <c r="J519" s="418"/>
      <c r="K519" s="418"/>
      <c r="L519" s="418"/>
      <c r="M519" s="418"/>
      <c r="N519" s="418"/>
      <c r="O519" s="418"/>
      <c r="P519" s="418"/>
      <c r="Q519" s="419"/>
      <c r="R519" s="58"/>
      <c r="S519" s="58"/>
    </row>
    <row r="520" spans="1:19" ht="45">
      <c r="A520" s="80" t="s">
        <v>384</v>
      </c>
      <c r="B520" s="80" t="s">
        <v>347</v>
      </c>
      <c r="C520" s="80" t="s">
        <v>348</v>
      </c>
      <c r="D520" s="81" t="s">
        <v>94</v>
      </c>
      <c r="E520" s="101" t="s">
        <v>355</v>
      </c>
      <c r="F520" s="79"/>
      <c r="G520" s="72"/>
      <c r="H520" s="72"/>
      <c r="I520" s="72"/>
      <c r="J520" s="72"/>
      <c r="K520" s="72"/>
      <c r="L520" s="72"/>
      <c r="M520" s="72"/>
      <c r="N520" s="72"/>
      <c r="O520" s="72"/>
      <c r="P520" s="72"/>
      <c r="Q520" s="145">
        <v>1</v>
      </c>
      <c r="R520" s="376">
        <v>1</v>
      </c>
      <c r="S520" s="102"/>
    </row>
    <row r="521" spans="1:19" ht="45">
      <c r="A521" s="140" t="s">
        <v>95</v>
      </c>
      <c r="B521" s="140" t="s">
        <v>347</v>
      </c>
      <c r="C521" s="140" t="s">
        <v>348</v>
      </c>
      <c r="D521" s="144" t="s">
        <v>94</v>
      </c>
      <c r="E521" s="141">
        <v>1</v>
      </c>
      <c r="F521" s="252"/>
      <c r="G521" s="251"/>
      <c r="H521" s="251"/>
      <c r="I521" s="251"/>
      <c r="J521" s="251"/>
      <c r="K521" s="251"/>
      <c r="L521" s="251"/>
      <c r="M521" s="251"/>
      <c r="N521" s="251"/>
      <c r="O521" s="251"/>
      <c r="P521" s="251"/>
      <c r="Q521" s="330">
        <v>1</v>
      </c>
      <c r="R521" s="331">
        <v>1</v>
      </c>
      <c r="S521" s="105"/>
    </row>
    <row r="522" spans="1:19" ht="45">
      <c r="A522" s="140" t="s">
        <v>385</v>
      </c>
      <c r="B522" s="140" t="s">
        <v>347</v>
      </c>
      <c r="C522" s="140" t="s">
        <v>348</v>
      </c>
      <c r="D522" s="144" t="s">
        <v>94</v>
      </c>
      <c r="E522" s="142" t="s">
        <v>386</v>
      </c>
      <c r="F522" s="252"/>
      <c r="G522" s="251"/>
      <c r="H522" s="251"/>
      <c r="I522" s="251"/>
      <c r="J522" s="251"/>
      <c r="K522" s="251"/>
      <c r="L522" s="251"/>
      <c r="M522" s="251"/>
      <c r="N522" s="251"/>
      <c r="O522" s="251"/>
      <c r="P522" s="251"/>
      <c r="Q522" s="330">
        <v>0.7</v>
      </c>
      <c r="R522" s="331">
        <f>SUM(F522:Q522)</f>
        <v>0.7</v>
      </c>
      <c r="S522" s="105"/>
    </row>
    <row r="523" spans="1:19" ht="45.75" thickBot="1">
      <c r="A523" s="140" t="s">
        <v>387</v>
      </c>
      <c r="B523" s="140" t="s">
        <v>347</v>
      </c>
      <c r="C523" s="140" t="s">
        <v>348</v>
      </c>
      <c r="D523" s="144" t="s">
        <v>94</v>
      </c>
      <c r="E523" s="142" t="s">
        <v>355</v>
      </c>
      <c r="F523" s="252"/>
      <c r="G523" s="251"/>
      <c r="H523" s="251"/>
      <c r="I523" s="251"/>
      <c r="J523" s="251"/>
      <c r="K523" s="251"/>
      <c r="L523" s="251"/>
      <c r="M523" s="251"/>
      <c r="N523" s="251"/>
      <c r="O523" s="251"/>
      <c r="P523" s="251"/>
      <c r="Q523" s="330">
        <v>1</v>
      </c>
      <c r="R523" s="331">
        <v>1</v>
      </c>
      <c r="S523" s="105"/>
    </row>
    <row r="524" spans="1:19" ht="15.75" thickBot="1">
      <c r="A524" s="418" t="s">
        <v>97</v>
      </c>
      <c r="B524" s="418"/>
      <c r="C524" s="418"/>
      <c r="D524" s="418"/>
      <c r="E524" s="419"/>
      <c r="F524" s="412"/>
      <c r="G524" s="413"/>
      <c r="H524" s="413"/>
      <c r="I524" s="413"/>
      <c r="J524" s="413"/>
      <c r="K524" s="413"/>
      <c r="L524" s="413"/>
      <c r="M524" s="413"/>
      <c r="N524" s="413"/>
      <c r="O524" s="413"/>
      <c r="P524" s="413"/>
      <c r="Q524" s="414"/>
      <c r="R524" s="58"/>
      <c r="S524" s="58"/>
    </row>
    <row r="525" spans="1:19" ht="22.5">
      <c r="A525" s="80" t="s">
        <v>638</v>
      </c>
      <c r="B525" s="80" t="s">
        <v>215</v>
      </c>
      <c r="C525" s="80" t="s">
        <v>217</v>
      </c>
      <c r="D525" s="81" t="s">
        <v>639</v>
      </c>
      <c r="E525" s="101">
        <v>1</v>
      </c>
      <c r="F525" s="79"/>
      <c r="G525" s="72"/>
      <c r="H525" s="72"/>
      <c r="I525" s="72">
        <v>1</v>
      </c>
      <c r="J525" s="72"/>
      <c r="K525" s="72"/>
      <c r="L525" s="72"/>
      <c r="M525" s="72"/>
      <c r="N525" s="72"/>
      <c r="O525" s="72"/>
      <c r="P525" s="72"/>
      <c r="Q525" s="101"/>
      <c r="R525" s="83">
        <f>SUM(F525:Q525)</f>
        <v>1</v>
      </c>
      <c r="S525" s="102"/>
    </row>
    <row r="526" spans="1:19" ht="22.5">
      <c r="A526" s="309" t="s">
        <v>640</v>
      </c>
      <c r="B526" s="309" t="s">
        <v>215</v>
      </c>
      <c r="C526" s="309" t="s">
        <v>216</v>
      </c>
      <c r="D526" s="310" t="s">
        <v>641</v>
      </c>
      <c r="E526" s="323">
        <v>1</v>
      </c>
      <c r="F526" s="325">
        <v>1</v>
      </c>
      <c r="G526" s="322">
        <v>1</v>
      </c>
      <c r="H526" s="322">
        <v>1</v>
      </c>
      <c r="I526" s="322">
        <v>1</v>
      </c>
      <c r="J526" s="322">
        <v>1</v>
      </c>
      <c r="K526" s="322">
        <v>1</v>
      </c>
      <c r="L526" s="322">
        <v>1</v>
      </c>
      <c r="M526" s="322">
        <v>1</v>
      </c>
      <c r="N526" s="322">
        <v>1</v>
      </c>
      <c r="O526" s="322">
        <v>1</v>
      </c>
      <c r="P526" s="322">
        <v>1</v>
      </c>
      <c r="Q526" s="323">
        <v>1</v>
      </c>
      <c r="R526" s="324">
        <v>1</v>
      </c>
      <c r="S526" s="315"/>
    </row>
    <row r="527" spans="1:19" ht="22.5">
      <c r="A527" s="309" t="s">
        <v>642</v>
      </c>
      <c r="B527" s="309" t="s">
        <v>215</v>
      </c>
      <c r="C527" s="309" t="s">
        <v>216</v>
      </c>
      <c r="D527" s="310" t="s">
        <v>643</v>
      </c>
      <c r="E527" s="323">
        <v>1</v>
      </c>
      <c r="F527" s="325">
        <v>1</v>
      </c>
      <c r="G527" s="322">
        <v>1</v>
      </c>
      <c r="H527" s="322">
        <v>1</v>
      </c>
      <c r="I527" s="322">
        <v>1</v>
      </c>
      <c r="J527" s="322">
        <v>1</v>
      </c>
      <c r="K527" s="322">
        <v>1</v>
      </c>
      <c r="L527" s="322">
        <v>1</v>
      </c>
      <c r="M527" s="322">
        <v>1</v>
      </c>
      <c r="N527" s="322">
        <v>1</v>
      </c>
      <c r="O527" s="322">
        <v>1</v>
      </c>
      <c r="P527" s="322">
        <v>1</v>
      </c>
      <c r="Q527" s="323">
        <v>1</v>
      </c>
      <c r="R527" s="324">
        <v>1</v>
      </c>
      <c r="S527" s="315"/>
    </row>
    <row r="528" spans="1:19" ht="23.25" thickBot="1">
      <c r="A528" s="309" t="s">
        <v>644</v>
      </c>
      <c r="B528" s="309" t="s">
        <v>215</v>
      </c>
      <c r="C528" s="309" t="s">
        <v>645</v>
      </c>
      <c r="D528" s="310" t="s">
        <v>646</v>
      </c>
      <c r="E528" s="323">
        <v>1</v>
      </c>
      <c r="F528" s="325">
        <v>1</v>
      </c>
      <c r="G528" s="322">
        <v>1</v>
      </c>
      <c r="H528" s="322">
        <v>1</v>
      </c>
      <c r="I528" s="322">
        <v>1</v>
      </c>
      <c r="J528" s="322">
        <v>1</v>
      </c>
      <c r="K528" s="322">
        <v>1</v>
      </c>
      <c r="L528" s="322">
        <v>1</v>
      </c>
      <c r="M528" s="322">
        <v>1</v>
      </c>
      <c r="N528" s="322">
        <v>1</v>
      </c>
      <c r="O528" s="322">
        <v>1</v>
      </c>
      <c r="P528" s="322">
        <v>1</v>
      </c>
      <c r="Q528" s="323">
        <v>1</v>
      </c>
      <c r="R528" s="324">
        <v>1</v>
      </c>
      <c r="S528" s="315"/>
    </row>
    <row r="529" spans="1:19" ht="15.75" thickBot="1">
      <c r="A529" s="418" t="s">
        <v>218</v>
      </c>
      <c r="B529" s="418"/>
      <c r="C529" s="418"/>
      <c r="D529" s="418"/>
      <c r="E529" s="419"/>
      <c r="F529" s="412"/>
      <c r="G529" s="413"/>
      <c r="H529" s="413"/>
      <c r="I529" s="413"/>
      <c r="J529" s="413"/>
      <c r="K529" s="413"/>
      <c r="L529" s="413"/>
      <c r="M529" s="413"/>
      <c r="N529" s="413"/>
      <c r="O529" s="413"/>
      <c r="P529" s="413"/>
      <c r="Q529" s="414"/>
      <c r="R529" s="58"/>
      <c r="S529" s="58"/>
    </row>
    <row r="530" spans="1:19" ht="22.5">
      <c r="A530" s="84" t="s">
        <v>209</v>
      </c>
      <c r="B530" s="84" t="s">
        <v>219</v>
      </c>
      <c r="C530" s="84" t="s">
        <v>220</v>
      </c>
      <c r="D530" s="85" t="s">
        <v>221</v>
      </c>
      <c r="E530" s="187">
        <v>24</v>
      </c>
      <c r="F530" s="252"/>
      <c r="G530" s="251"/>
      <c r="H530" s="251"/>
      <c r="I530" s="251">
        <v>3</v>
      </c>
      <c r="J530" s="251">
        <v>3</v>
      </c>
      <c r="K530" s="251">
        <v>3</v>
      </c>
      <c r="L530" s="251">
        <v>3</v>
      </c>
      <c r="M530" s="251">
        <v>3</v>
      </c>
      <c r="N530" s="251">
        <v>3</v>
      </c>
      <c r="O530" s="251">
        <v>3</v>
      </c>
      <c r="P530" s="251">
        <v>3</v>
      </c>
      <c r="Q530" s="251"/>
      <c r="R530" s="186">
        <f>SUM(F530:Q530)</f>
        <v>24</v>
      </c>
      <c r="S530" s="105"/>
    </row>
    <row r="531" spans="1:19" ht="22.5">
      <c r="A531" s="84" t="s">
        <v>209</v>
      </c>
      <c r="B531" s="84" t="s">
        <v>219</v>
      </c>
      <c r="C531" s="84" t="s">
        <v>222</v>
      </c>
      <c r="D531" s="85" t="s">
        <v>223</v>
      </c>
      <c r="E531" s="187">
        <v>4</v>
      </c>
      <c r="F531" s="252"/>
      <c r="G531" s="251"/>
      <c r="H531" s="251">
        <v>1</v>
      </c>
      <c r="I531" s="251"/>
      <c r="J531" s="251"/>
      <c r="K531" s="251"/>
      <c r="L531" s="251">
        <v>1</v>
      </c>
      <c r="M531" s="251"/>
      <c r="N531" s="251">
        <v>1</v>
      </c>
      <c r="O531" s="251"/>
      <c r="P531" s="251">
        <v>1</v>
      </c>
      <c r="Q531" s="251"/>
      <c r="R531" s="186">
        <f>SUM(F531:Q531)</f>
        <v>4</v>
      </c>
      <c r="S531" s="105"/>
    </row>
    <row r="532" spans="1:19" ht="22.5">
      <c r="A532" s="84" t="s">
        <v>209</v>
      </c>
      <c r="B532" s="84" t="s">
        <v>219</v>
      </c>
      <c r="C532" s="84" t="s">
        <v>252</v>
      </c>
      <c r="D532" s="85" t="s">
        <v>255</v>
      </c>
      <c r="E532" s="187">
        <v>7</v>
      </c>
      <c r="F532" s="252"/>
      <c r="G532" s="251"/>
      <c r="H532" s="251"/>
      <c r="I532" s="251"/>
      <c r="J532" s="251">
        <v>7</v>
      </c>
      <c r="K532" s="251"/>
      <c r="L532" s="251"/>
      <c r="M532" s="251"/>
      <c r="N532" s="251"/>
      <c r="O532" s="251"/>
      <c r="P532" s="251"/>
      <c r="Q532" s="251"/>
      <c r="R532" s="186">
        <f>SUM(F532:Q532)</f>
        <v>7</v>
      </c>
      <c r="S532" s="105"/>
    </row>
    <row r="533" spans="1:19" ht="22.5">
      <c r="A533" s="84" t="s">
        <v>209</v>
      </c>
      <c r="B533" s="84" t="s">
        <v>219</v>
      </c>
      <c r="C533" s="84" t="s">
        <v>253</v>
      </c>
      <c r="D533" s="85" t="s">
        <v>256</v>
      </c>
      <c r="E533" s="187">
        <v>4</v>
      </c>
      <c r="F533" s="252"/>
      <c r="G533" s="251"/>
      <c r="H533" s="251">
        <v>1</v>
      </c>
      <c r="I533" s="251"/>
      <c r="J533" s="251"/>
      <c r="K533" s="251">
        <v>1</v>
      </c>
      <c r="L533" s="251"/>
      <c r="M533" s="251">
        <v>1</v>
      </c>
      <c r="N533" s="251"/>
      <c r="O533" s="251">
        <v>1</v>
      </c>
      <c r="P533" s="251"/>
      <c r="Q533" s="251"/>
      <c r="R533" s="186">
        <f>SUM(F533:Q533)</f>
        <v>4</v>
      </c>
      <c r="S533" s="105"/>
    </row>
    <row r="534" spans="1:19" ht="23.25" thickBot="1">
      <c r="A534" s="96" t="s">
        <v>209</v>
      </c>
      <c r="B534" s="96" t="s">
        <v>219</v>
      </c>
      <c r="C534" s="96" t="s">
        <v>254</v>
      </c>
      <c r="D534" s="97" t="s">
        <v>257</v>
      </c>
      <c r="E534" s="235">
        <v>1</v>
      </c>
      <c r="F534" s="236"/>
      <c r="G534" s="237"/>
      <c r="H534" s="237"/>
      <c r="I534" s="237"/>
      <c r="J534" s="237">
        <v>1</v>
      </c>
      <c r="K534" s="237"/>
      <c r="L534" s="237"/>
      <c r="M534" s="237"/>
      <c r="N534" s="237"/>
      <c r="O534" s="237"/>
      <c r="P534" s="237"/>
      <c r="Q534" s="237"/>
      <c r="R534" s="340">
        <f>SUM(F534:Q534)</f>
        <v>1</v>
      </c>
      <c r="S534" s="108"/>
    </row>
    <row r="535" spans="1:19" ht="20.25" customHeight="1">
      <c r="A535" s="341"/>
      <c r="B535" s="341"/>
      <c r="C535" s="341"/>
      <c r="D535" s="342"/>
      <c r="E535" s="343"/>
      <c r="F535" s="344"/>
      <c r="G535" s="344"/>
      <c r="H535" s="344"/>
      <c r="I535" s="344"/>
      <c r="J535" s="344"/>
      <c r="K535" s="344"/>
      <c r="L535" s="344"/>
      <c r="M535" s="344"/>
      <c r="N535" s="344"/>
      <c r="O535" s="344"/>
      <c r="P535" s="344"/>
      <c r="Q535" s="344"/>
      <c r="R535" s="345"/>
      <c r="S535" s="63"/>
    </row>
    <row r="536" spans="1:19" s="24" customFormat="1" ht="16.5" customHeight="1">
      <c r="A536" s="425" t="s">
        <v>647</v>
      </c>
      <c r="B536" s="425"/>
      <c r="C536" s="425"/>
      <c r="D536" s="425"/>
      <c r="E536" s="425"/>
      <c r="F536" s="425"/>
      <c r="G536" s="425"/>
      <c r="H536" s="425"/>
      <c r="I536" s="425"/>
      <c r="J536" s="425"/>
      <c r="K536" s="425"/>
      <c r="L536" s="425"/>
      <c r="M536" s="425"/>
      <c r="N536" s="425"/>
      <c r="O536" s="425"/>
      <c r="P536" s="425"/>
      <c r="Q536" s="425"/>
      <c r="R536" s="425"/>
      <c r="S536" s="425"/>
    </row>
    <row r="537" spans="1:19" ht="33.75">
      <c r="A537" s="84" t="s">
        <v>648</v>
      </c>
      <c r="B537" s="84" t="s">
        <v>622</v>
      </c>
      <c r="C537" s="84" t="s">
        <v>271</v>
      </c>
      <c r="D537" s="85" t="s">
        <v>223</v>
      </c>
      <c r="E537" s="187">
        <v>48</v>
      </c>
      <c r="F537" s="252">
        <v>4</v>
      </c>
      <c r="G537" s="251">
        <v>4</v>
      </c>
      <c r="H537" s="251">
        <v>4</v>
      </c>
      <c r="I537" s="251">
        <v>4</v>
      </c>
      <c r="J537" s="251">
        <v>4</v>
      </c>
      <c r="K537" s="251">
        <v>4</v>
      </c>
      <c r="L537" s="251">
        <v>4</v>
      </c>
      <c r="M537" s="251">
        <v>4</v>
      </c>
      <c r="N537" s="251">
        <v>4</v>
      </c>
      <c r="O537" s="251">
        <v>4</v>
      </c>
      <c r="P537" s="251">
        <v>4</v>
      </c>
      <c r="Q537" s="251">
        <v>4</v>
      </c>
      <c r="R537" s="186">
        <f>SUM(F537:Q537)</f>
        <v>48</v>
      </c>
      <c r="S537" s="105"/>
    </row>
    <row r="538" spans="1:19" ht="33.75">
      <c r="A538" s="84" t="s">
        <v>649</v>
      </c>
      <c r="B538" s="84" t="s">
        <v>622</v>
      </c>
      <c r="C538" s="84" t="s">
        <v>271</v>
      </c>
      <c r="D538" s="85" t="s">
        <v>650</v>
      </c>
      <c r="E538" s="187">
        <v>24</v>
      </c>
      <c r="F538" s="252">
        <v>2</v>
      </c>
      <c r="G538" s="252">
        <v>2</v>
      </c>
      <c r="H538" s="252">
        <v>2</v>
      </c>
      <c r="I538" s="252">
        <v>2</v>
      </c>
      <c r="J538" s="252">
        <v>2</v>
      </c>
      <c r="K538" s="252">
        <v>2</v>
      </c>
      <c r="L538" s="252">
        <v>2</v>
      </c>
      <c r="M538" s="252">
        <v>2</v>
      </c>
      <c r="N538" s="252">
        <v>2</v>
      </c>
      <c r="O538" s="252">
        <v>2</v>
      </c>
      <c r="P538" s="252">
        <v>2</v>
      </c>
      <c r="Q538" s="252">
        <v>2</v>
      </c>
      <c r="R538" s="186">
        <f>SUM(F538:Q538)</f>
        <v>24</v>
      </c>
      <c r="S538" s="105"/>
    </row>
    <row r="539" spans="1:19" ht="33.75">
      <c r="A539" s="84" t="s">
        <v>651</v>
      </c>
      <c r="B539" s="84" t="s">
        <v>622</v>
      </c>
      <c r="C539" s="84" t="s">
        <v>271</v>
      </c>
      <c r="D539" s="85" t="s">
        <v>652</v>
      </c>
      <c r="E539" s="187">
        <v>1</v>
      </c>
      <c r="F539" s="252">
        <v>1</v>
      </c>
      <c r="G539" s="252">
        <v>1</v>
      </c>
      <c r="H539" s="252">
        <v>1</v>
      </c>
      <c r="I539" s="252">
        <v>1</v>
      </c>
      <c r="J539" s="252">
        <v>1</v>
      </c>
      <c r="K539" s="252">
        <v>1</v>
      </c>
      <c r="L539" s="252">
        <v>1</v>
      </c>
      <c r="M539" s="252">
        <v>1</v>
      </c>
      <c r="N539" s="252">
        <v>1</v>
      </c>
      <c r="O539" s="252">
        <v>1</v>
      </c>
      <c r="P539" s="252">
        <v>1</v>
      </c>
      <c r="Q539" s="252">
        <v>1</v>
      </c>
      <c r="R539" s="186">
        <f>SUM(F539:Q539)</f>
        <v>12</v>
      </c>
      <c r="S539" s="105"/>
    </row>
    <row r="540" spans="1:19" ht="11.25">
      <c r="A540" s="84"/>
      <c r="B540" s="84"/>
      <c r="C540" s="84"/>
      <c r="D540" s="85"/>
      <c r="E540" s="187"/>
      <c r="F540" s="252"/>
      <c r="G540" s="251"/>
      <c r="H540" s="251"/>
      <c r="I540" s="251"/>
      <c r="J540" s="251"/>
      <c r="K540" s="251"/>
      <c r="L540" s="251"/>
      <c r="M540" s="251"/>
      <c r="N540" s="251"/>
      <c r="O540" s="251"/>
      <c r="P540" s="251"/>
      <c r="Q540" s="251"/>
      <c r="R540" s="186"/>
      <c r="S540" s="105"/>
    </row>
    <row r="541" ht="11.25">
      <c r="A541" s="56" t="s">
        <v>260</v>
      </c>
    </row>
    <row r="542" ht="11.25">
      <c r="A542" s="56" t="s">
        <v>171</v>
      </c>
    </row>
    <row r="544" ht="11.25">
      <c r="A544" s="56"/>
    </row>
    <row r="545" ht="11.25">
      <c r="A545" s="56"/>
    </row>
    <row r="546" ht="11.25">
      <c r="A546" s="56"/>
    </row>
    <row r="547" ht="11.25">
      <c r="A547" s="56"/>
    </row>
    <row r="548" ht="11.25">
      <c r="A548" s="56"/>
    </row>
  </sheetData>
  <sheetProtection/>
  <mergeCells count="77">
    <mergeCell ref="A6:S6"/>
    <mergeCell ref="F57:S57"/>
    <mergeCell ref="A56:E56"/>
    <mergeCell ref="A57:E57"/>
    <mergeCell ref="A178:S178"/>
    <mergeCell ref="A529:E529"/>
    <mergeCell ref="F529:Q529"/>
    <mergeCell ref="A454:E454"/>
    <mergeCell ref="A464:E464"/>
    <mergeCell ref="A482:E482"/>
    <mergeCell ref="A490:E490"/>
    <mergeCell ref="A512:E512"/>
    <mergeCell ref="A399:E399"/>
    <mergeCell ref="A421:E421"/>
    <mergeCell ref="A293:S293"/>
    <mergeCell ref="A398:S398"/>
    <mergeCell ref="A309:S309"/>
    <mergeCell ref="F196:S196"/>
    <mergeCell ref="F251:S251"/>
    <mergeCell ref="F260:S260"/>
    <mergeCell ref="F274:S274"/>
    <mergeCell ref="A501:E501"/>
    <mergeCell ref="A51:E51"/>
    <mergeCell ref="A378:S378"/>
    <mergeCell ref="F187:S187"/>
    <mergeCell ref="A251:E251"/>
    <mergeCell ref="F229:S229"/>
    <mergeCell ref="F244:S244"/>
    <mergeCell ref="A244:E244"/>
    <mergeCell ref="A187:E187"/>
    <mergeCell ref="A274:E274"/>
    <mergeCell ref="A340:B340"/>
    <mergeCell ref="F454:Q454"/>
    <mergeCell ref="F399:Q399"/>
    <mergeCell ref="F421:Q421"/>
    <mergeCell ref="A389:S389"/>
    <mergeCell ref="A260:E260"/>
    <mergeCell ref="A229:E229"/>
    <mergeCell ref="A310:B310"/>
    <mergeCell ref="A317:B317"/>
    <mergeCell ref="A327:B327"/>
    <mergeCell ref="A336:B336"/>
    <mergeCell ref="C2:S2"/>
    <mergeCell ref="C3:R3"/>
    <mergeCell ref="F51:Q51"/>
    <mergeCell ref="A7:E7"/>
    <mergeCell ref="A46:E46"/>
    <mergeCell ref="F46:Q46"/>
    <mergeCell ref="F56:Q56"/>
    <mergeCell ref="A471:E471"/>
    <mergeCell ref="F471:Q471"/>
    <mergeCell ref="F490:Q490"/>
    <mergeCell ref="A345:B345"/>
    <mergeCell ref="F179:S179"/>
    <mergeCell ref="A481:S481"/>
    <mergeCell ref="A439:E439"/>
    <mergeCell ref="A179:E179"/>
    <mergeCell ref="A536:S536"/>
    <mergeCell ref="F7:Q7"/>
    <mergeCell ref="F279:S279"/>
    <mergeCell ref="A279:E279"/>
    <mergeCell ref="A8:D8"/>
    <mergeCell ref="A41:D41"/>
    <mergeCell ref="A197:E197"/>
    <mergeCell ref="A214:D214"/>
    <mergeCell ref="F501:Q501"/>
    <mergeCell ref="F512:Q512"/>
    <mergeCell ref="F61:J61"/>
    <mergeCell ref="K61:O61"/>
    <mergeCell ref="P61:S61"/>
    <mergeCell ref="F524:Q524"/>
    <mergeCell ref="F464:Q464"/>
    <mergeCell ref="F439:Q439"/>
    <mergeCell ref="A519:Q519"/>
    <mergeCell ref="A524:E524"/>
    <mergeCell ref="A221:D221"/>
    <mergeCell ref="A196:E196"/>
  </mergeCells>
  <printOptions/>
  <pageMargins left="0.5905511811023623" right="0.5905511811023623" top="0.35433070866141736" bottom="0.5511811023622047" header="0.31496062992125984" footer="0.31496062992125984"/>
  <pageSetup fitToHeight="10" horizontalDpi="600" verticalDpi="600" orientation="landscape" scale="42" r:id="rId1"/>
  <rowBreaks count="4" manualBreakCount="4">
    <brk id="292" max="255" man="1"/>
    <brk id="377" max="255" man="1"/>
    <brk id="397" max="255" man="1"/>
    <brk id="480" max="255" man="1"/>
  </rowBreaks>
  <ignoredErrors>
    <ignoredError sqref="R438 R383:R388 R435:R437 R379:R380 R47 R390:R396 R421:R42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cvargas</dc:creator>
  <cp:keywords/>
  <dc:description/>
  <cp:lastModifiedBy>Ricardo Aguilera Wilches</cp:lastModifiedBy>
  <cp:lastPrinted>2014-12-09T16:52:12Z</cp:lastPrinted>
  <dcterms:created xsi:type="dcterms:W3CDTF">2011-12-16T19:48:41Z</dcterms:created>
  <dcterms:modified xsi:type="dcterms:W3CDTF">2016-03-02T21:59:29Z</dcterms:modified>
  <cp:category/>
  <cp:version/>
  <cp:contentType/>
  <cp:contentStatus/>
</cp:coreProperties>
</file>