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TN\2016\"/>
    </mc:Choice>
  </mc:AlternateContent>
  <bookViews>
    <workbookView xWindow="0" yWindow="0" windowWidth="19170" windowHeight="3855" tabRatio="769"/>
  </bookViews>
  <sheets>
    <sheet name="PES_Detallado" sheetId="3" r:id="rId1"/>
  </sheets>
  <definedNames>
    <definedName name="_xlnm._FilterDatabase" localSheetId="0" hidden="1">PES_Detallado!$G$1:$G$127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72" i="3" l="1"/>
  <c r="AJ72" i="3"/>
  <c r="AF72" i="3"/>
  <c r="AN75" i="3"/>
  <c r="AJ75" i="3"/>
  <c r="AG75" i="3" l="1"/>
  <c r="AK114" i="3" l="1"/>
  <c r="AJ47" i="3"/>
  <c r="AF47" i="3"/>
  <c r="O75" i="3" l="1"/>
  <c r="O72" i="3"/>
  <c r="AF75" i="3"/>
  <c r="AG114" i="3" l="1"/>
  <c r="X114" i="3"/>
  <c r="Z114" i="3" s="1"/>
  <c r="AD114" i="3"/>
  <c r="X127" i="3" l="1"/>
  <c r="Z127" i="3" s="1"/>
  <c r="AB127" i="3" s="1"/>
  <c r="AD127" i="3" s="1"/>
  <c r="U37" i="3"/>
  <c r="S37" i="3"/>
  <c r="Q37" i="3"/>
  <c r="O37" i="3"/>
  <c r="O34" i="3" l="1"/>
  <c r="AF10" i="3" l="1"/>
  <c r="O35" i="3" l="1"/>
  <c r="AF35" i="3"/>
  <c r="X117" i="3" l="1"/>
  <c r="Z117" i="3" s="1"/>
  <c r="AB117" i="3" s="1"/>
  <c r="AD117" i="3" s="1"/>
  <c r="AF60" i="3" l="1"/>
  <c r="AF102" i="3" l="1"/>
  <c r="AF90" i="3" l="1"/>
  <c r="AF65" i="3"/>
  <c r="AF37" i="3"/>
  <c r="AF58" i="3" l="1"/>
  <c r="AF105" i="3" l="1"/>
  <c r="AF104" i="3"/>
  <c r="AC108" i="3" l="1"/>
  <c r="AA108" i="3"/>
  <c r="Y108" i="3"/>
  <c r="W108" i="3"/>
  <c r="K12" i="3"/>
  <c r="AF23" i="3" l="1"/>
  <c r="AF22" i="3"/>
  <c r="AE57" i="3" l="1"/>
  <c r="K57" i="3"/>
  <c r="K48" i="3" l="1"/>
  <c r="K35" i="3" l="1"/>
  <c r="AF34" i="3"/>
  <c r="K34" i="3"/>
  <c r="AF33" i="3"/>
  <c r="K33" i="3"/>
  <c r="K32" i="3"/>
  <c r="W32" i="3" l="1"/>
  <c r="AG32" i="3"/>
  <c r="AF32" i="3"/>
  <c r="K98" i="3" l="1"/>
  <c r="AF79" i="3" l="1"/>
  <c r="AF76" i="3"/>
  <c r="O23" i="3"/>
  <c r="Q23" i="3" s="1"/>
  <c r="S23" i="3" s="1"/>
  <c r="U23" i="3" s="1"/>
  <c r="K23" i="3" s="1"/>
  <c r="AF21" i="3"/>
  <c r="O21" i="3"/>
  <c r="Q21" i="3" s="1"/>
  <c r="S21" i="3" s="1"/>
  <c r="U21" i="3" s="1"/>
  <c r="AF24" i="3" l="1"/>
  <c r="O116" i="3" l="1"/>
  <c r="Q116" i="3" s="1"/>
  <c r="S116" i="3" s="1"/>
  <c r="U116" i="3" s="1"/>
  <c r="O111" i="3"/>
  <c r="Q111" i="3" s="1"/>
  <c r="S111" i="3" s="1"/>
  <c r="U111" i="3" s="1"/>
  <c r="AA35" i="3" l="1"/>
  <c r="Y35" i="3"/>
  <c r="W35" i="3"/>
  <c r="O68" i="3" l="1"/>
  <c r="Q68" i="3" s="1"/>
  <c r="S68" i="3" s="1"/>
  <c r="U68" i="3" s="1"/>
  <c r="AF49" i="3" l="1"/>
  <c r="W70" i="3"/>
  <c r="X70" i="3" s="1"/>
  <c r="AF57" i="3" l="1"/>
  <c r="O22" i="3" l="1"/>
  <c r="Q22" i="3" s="1"/>
  <c r="S22" i="3" s="1"/>
  <c r="U22" i="3" s="1"/>
  <c r="K22" i="3" s="1"/>
  <c r="AF85" i="3" l="1"/>
  <c r="AF70" i="3"/>
  <c r="AF95" i="3" l="1"/>
  <c r="AF82" i="3"/>
  <c r="AF67" i="3"/>
  <c r="AF48" i="3" l="1"/>
  <c r="AF40" i="3" l="1"/>
  <c r="AF39" i="3"/>
  <c r="AF38" i="3"/>
  <c r="AF46" i="3" l="1"/>
  <c r="AF45" i="3"/>
  <c r="AF44" i="3" l="1"/>
  <c r="AF26" i="3"/>
  <c r="Q86" i="3" l="1"/>
  <c r="AF43" i="3"/>
  <c r="AF42" i="3"/>
  <c r="AF41" i="3"/>
  <c r="AF27" i="3"/>
  <c r="AF28" i="3"/>
  <c r="AF20" i="3"/>
  <c r="AF19" i="3"/>
  <c r="S86" i="3" l="1"/>
  <c r="X63" i="3"/>
  <c r="Z63" i="3" s="1"/>
  <c r="AB63" i="3" s="1"/>
  <c r="AD63" i="3" s="1"/>
  <c r="U86" i="3" l="1"/>
  <c r="X120" i="3"/>
  <c r="Z120" i="3" s="1"/>
  <c r="AB120" i="3" s="1"/>
  <c r="AD120" i="3" s="1"/>
  <c r="X119" i="3"/>
  <c r="Z119" i="3" s="1"/>
  <c r="AB119" i="3" s="1"/>
  <c r="AD119" i="3" s="1"/>
  <c r="X121" i="3"/>
  <c r="Z121" i="3" s="1"/>
  <c r="AB121" i="3" s="1"/>
  <c r="AD121" i="3" s="1"/>
  <c r="X118" i="3"/>
  <c r="Z118" i="3" s="1"/>
  <c r="AB118" i="3" s="1"/>
  <c r="AD118" i="3" s="1"/>
  <c r="X96" i="3"/>
  <c r="Z96" i="3" s="1"/>
  <c r="AB96" i="3" s="1"/>
  <c r="AD96" i="3" s="1"/>
  <c r="X94" i="3"/>
  <c r="Z94" i="3" s="1"/>
  <c r="AB94" i="3" s="1"/>
  <c r="AD94" i="3" s="1"/>
  <c r="X91" i="3"/>
  <c r="Z91" i="3" s="1"/>
  <c r="AB91" i="3" s="1"/>
  <c r="AD91" i="3" s="1"/>
  <c r="X17" i="3"/>
  <c r="Z17" i="3" s="1"/>
  <c r="AB17" i="3" s="1"/>
  <c r="AD17" i="3" s="1"/>
  <c r="X15" i="3"/>
  <c r="Z15" i="3" s="1"/>
  <c r="AB15" i="3" s="1"/>
  <c r="AD15" i="3" s="1"/>
  <c r="X13" i="3"/>
  <c r="Z13" i="3" s="1"/>
  <c r="AB13" i="3" s="1"/>
  <c r="AD13" i="3" s="1"/>
  <c r="X9" i="3"/>
  <c r="Z9" i="3" s="1"/>
  <c r="AB9" i="3" s="1"/>
  <c r="AD9" i="3" s="1"/>
  <c r="X7" i="3"/>
  <c r="Z7" i="3" s="1"/>
  <c r="AB7" i="3" s="1"/>
  <c r="AD7" i="3" s="1"/>
  <c r="O20" i="3"/>
  <c r="O19" i="3"/>
  <c r="O48" i="3"/>
  <c r="N47" i="3"/>
  <c r="O43" i="3"/>
  <c r="O27" i="3"/>
  <c r="O33" i="3"/>
  <c r="O38" i="3"/>
  <c r="O39" i="3"/>
  <c r="O40" i="3"/>
  <c r="O41" i="3"/>
  <c r="O42" i="3"/>
  <c r="Q42" i="3" s="1"/>
  <c r="S42" i="3" s="1"/>
  <c r="U42" i="3" s="1"/>
  <c r="K42" i="3" s="1"/>
  <c r="O45" i="3"/>
  <c r="O46" i="3"/>
  <c r="O57" i="3"/>
  <c r="O61" i="3"/>
  <c r="O67" i="3"/>
  <c r="O69" i="3"/>
  <c r="O70" i="3"/>
  <c r="Q70" i="3" s="1"/>
  <c r="S70" i="3" s="1"/>
  <c r="U70" i="3" s="1"/>
  <c r="O83" i="3"/>
  <c r="O85" i="3"/>
  <c r="O90" i="3"/>
  <c r="O95" i="3"/>
  <c r="O100" i="3"/>
  <c r="O101" i="3"/>
  <c r="Q101" i="3" s="1"/>
  <c r="S101" i="3" s="1"/>
  <c r="O104" i="3"/>
  <c r="AC70" i="3"/>
  <c r="AA70" i="3"/>
  <c r="Y70" i="3"/>
  <c r="Q69" i="3"/>
  <c r="AA48" i="3"/>
  <c r="Y48" i="3"/>
  <c r="Y30" i="3"/>
  <c r="S26" i="3"/>
  <c r="T47" i="3"/>
  <c r="R47" i="3"/>
  <c r="P47" i="3"/>
  <c r="O58" i="3"/>
  <c r="Q58" i="3" s="1"/>
  <c r="S58" i="3" s="1"/>
  <c r="U58" i="3" s="1"/>
  <c r="K58" i="3" s="1"/>
  <c r="O55" i="3"/>
  <c r="Q55" i="3" s="1"/>
  <c r="S55" i="3" s="1"/>
  <c r="U55" i="3" s="1"/>
  <c r="X77" i="3"/>
  <c r="Z77" i="3" s="1"/>
  <c r="AB77" i="3" s="1"/>
  <c r="AD77" i="3" s="1"/>
  <c r="X23" i="3"/>
  <c r="Z23" i="3" s="1"/>
  <c r="AB23" i="3" s="1"/>
  <c r="AD23" i="3" s="1"/>
  <c r="X22" i="3"/>
  <c r="Z22" i="3" s="1"/>
  <c r="AB22" i="3" s="1"/>
  <c r="AD22" i="3" s="1"/>
  <c r="O3" i="3"/>
  <c r="Q3" i="3" s="1"/>
  <c r="S3" i="3" s="1"/>
  <c r="U3" i="3" s="1"/>
  <c r="X3" i="3"/>
  <c r="Z3" i="3" s="1"/>
  <c r="AA3" i="3"/>
  <c r="AC3" i="3"/>
  <c r="O4" i="3"/>
  <c r="Q4" i="3" s="1"/>
  <c r="S4" i="3" s="1"/>
  <c r="U4" i="3" s="1"/>
  <c r="X4" i="3"/>
  <c r="Z4" i="3" s="1"/>
  <c r="AB4" i="3" s="1"/>
  <c r="AD4" i="3" s="1"/>
  <c r="O5" i="3"/>
  <c r="Q5" i="3" s="1"/>
  <c r="S5" i="3" s="1"/>
  <c r="U5" i="3" s="1"/>
  <c r="X5" i="3"/>
  <c r="Z5" i="3" s="1"/>
  <c r="AB5" i="3" s="1"/>
  <c r="AD5" i="3" s="1"/>
  <c r="O6" i="3"/>
  <c r="Q6" i="3" s="1"/>
  <c r="S6" i="3" s="1"/>
  <c r="U6" i="3" s="1"/>
  <c r="X6" i="3"/>
  <c r="Z6" i="3" s="1"/>
  <c r="AB6" i="3" s="1"/>
  <c r="AD6" i="3" s="1"/>
  <c r="X8" i="3"/>
  <c r="Z8" i="3" s="1"/>
  <c r="AB8" i="3" s="1"/>
  <c r="AD8" i="3" s="1"/>
  <c r="O10" i="3"/>
  <c r="Q10" i="3" s="1"/>
  <c r="S10" i="3" s="1"/>
  <c r="U10" i="3" s="1"/>
  <c r="X10" i="3"/>
  <c r="Z10" i="3" s="1"/>
  <c r="AB10" i="3" s="1"/>
  <c r="AD10" i="3" s="1"/>
  <c r="X11" i="3"/>
  <c r="Z11" i="3" s="1"/>
  <c r="AB11" i="3" s="1"/>
  <c r="AD11" i="3" s="1"/>
  <c r="X12" i="3"/>
  <c r="Z12" i="3" s="1"/>
  <c r="AB12" i="3" s="1"/>
  <c r="AD12" i="3" s="1"/>
  <c r="X14" i="3"/>
  <c r="Z14" i="3" s="1"/>
  <c r="AB14" i="3" s="1"/>
  <c r="AD14" i="3" s="1"/>
  <c r="X16" i="3"/>
  <c r="Z16" i="3" s="1"/>
  <c r="AB16" i="3" s="1"/>
  <c r="AD16" i="3" s="1"/>
  <c r="X18" i="3"/>
  <c r="Z18" i="3" s="1"/>
  <c r="AB18" i="3" s="1"/>
  <c r="AD18" i="3" s="1"/>
  <c r="X19" i="3"/>
  <c r="Z19" i="3" s="1"/>
  <c r="AB19" i="3" s="1"/>
  <c r="AD19" i="3" s="1"/>
  <c r="X20" i="3"/>
  <c r="Z20" i="3" s="1"/>
  <c r="AB20" i="3" s="1"/>
  <c r="AD20" i="3" s="1"/>
  <c r="X21" i="3"/>
  <c r="Z21" i="3" s="1"/>
  <c r="AB21" i="3" s="1"/>
  <c r="AD21" i="3" s="1"/>
  <c r="X123" i="3"/>
  <c r="Z123" i="3" s="1"/>
  <c r="AB123" i="3" s="1"/>
  <c r="AD123" i="3" s="1"/>
  <c r="X122" i="3"/>
  <c r="Z122" i="3" s="1"/>
  <c r="AB122" i="3" s="1"/>
  <c r="AD122" i="3" s="1"/>
  <c r="X115" i="3"/>
  <c r="Z115" i="3" s="1"/>
  <c r="AB115" i="3" s="1"/>
  <c r="AD115" i="3" s="1"/>
  <c r="X113" i="3"/>
  <c r="Z113" i="3" s="1"/>
  <c r="AB113" i="3" s="1"/>
  <c r="AD113" i="3" s="1"/>
  <c r="O112" i="3"/>
  <c r="Q112" i="3" s="1"/>
  <c r="S112" i="3" s="1"/>
  <c r="U112" i="3" s="1"/>
  <c r="O109" i="3"/>
  <c r="Q109" i="3" s="1"/>
  <c r="S109" i="3" s="1"/>
  <c r="U109" i="3" s="1"/>
  <c r="X108" i="3"/>
  <c r="Z108" i="3" s="1"/>
  <c r="AB108" i="3" s="1"/>
  <c r="AD108" i="3" s="1"/>
  <c r="O108" i="3"/>
  <c r="Q108" i="3" s="1"/>
  <c r="S108" i="3" s="1"/>
  <c r="U108" i="3" s="1"/>
  <c r="X107" i="3"/>
  <c r="Z107" i="3" s="1"/>
  <c r="AB107" i="3" s="1"/>
  <c r="AD107" i="3" s="1"/>
  <c r="O107" i="3"/>
  <c r="X106" i="3"/>
  <c r="Z106" i="3" s="1"/>
  <c r="AB106" i="3" s="1"/>
  <c r="AD106" i="3" s="1"/>
  <c r="X105" i="3"/>
  <c r="Z105" i="3" s="1"/>
  <c r="AB105" i="3" s="1"/>
  <c r="AD105" i="3" s="1"/>
  <c r="O105" i="3"/>
  <c r="Q105" i="3" s="1"/>
  <c r="S105" i="3" s="1"/>
  <c r="U105" i="3" s="1"/>
  <c r="X104" i="3"/>
  <c r="Z104" i="3" s="1"/>
  <c r="AB104" i="3" s="1"/>
  <c r="AD104" i="3" s="1"/>
  <c r="X103" i="3"/>
  <c r="Z103" i="3" s="1"/>
  <c r="AB103" i="3" s="1"/>
  <c r="AD103" i="3" s="1"/>
  <c r="O102" i="3"/>
  <c r="Q102" i="3" s="1"/>
  <c r="S102" i="3" s="1"/>
  <c r="U102" i="3" s="1"/>
  <c r="X100" i="3"/>
  <c r="Z100" i="3" s="1"/>
  <c r="AB100" i="3" s="1"/>
  <c r="AD100" i="3" s="1"/>
  <c r="X99" i="3"/>
  <c r="Z99" i="3" s="1"/>
  <c r="AB99" i="3" s="1"/>
  <c r="AD99" i="3" s="1"/>
  <c r="X98" i="3"/>
  <c r="Z98" i="3" s="1"/>
  <c r="AB98" i="3" s="1"/>
  <c r="AD98" i="3" s="1"/>
  <c r="X97" i="3"/>
  <c r="Z97" i="3" s="1"/>
  <c r="AB97" i="3" s="1"/>
  <c r="AD97" i="3" s="1"/>
  <c r="X95" i="3"/>
  <c r="Z95" i="3" s="1"/>
  <c r="AB95" i="3" s="1"/>
  <c r="AD95" i="3" s="1"/>
  <c r="X93" i="3"/>
  <c r="Z93" i="3" s="1"/>
  <c r="AB93" i="3" s="1"/>
  <c r="AD93" i="3" s="1"/>
  <c r="X92" i="3"/>
  <c r="Z92" i="3" s="1"/>
  <c r="AB92" i="3" s="1"/>
  <c r="AD92" i="3" s="1"/>
  <c r="X90" i="3"/>
  <c r="Z90" i="3" s="1"/>
  <c r="AB90" i="3" s="1"/>
  <c r="AD90" i="3" s="1"/>
  <c r="X89" i="3"/>
  <c r="Z89" i="3" s="1"/>
  <c r="AB89" i="3" s="1"/>
  <c r="AD89" i="3" s="1"/>
  <c r="O89" i="3"/>
  <c r="Q89" i="3" s="1"/>
  <c r="S89" i="3" s="1"/>
  <c r="U89" i="3" s="1"/>
  <c r="X87" i="3"/>
  <c r="Z87" i="3" s="1"/>
  <c r="AB87" i="3" s="1"/>
  <c r="AD87" i="3" s="1"/>
  <c r="X86" i="3"/>
  <c r="Z86" i="3" s="1"/>
  <c r="AB86" i="3" s="1"/>
  <c r="AD86" i="3" s="1"/>
  <c r="X85" i="3"/>
  <c r="Z85" i="3" s="1"/>
  <c r="AB85" i="3" s="1"/>
  <c r="AD85" i="3" s="1"/>
  <c r="X84" i="3"/>
  <c r="Z84" i="3" s="1"/>
  <c r="AB84" i="3" s="1"/>
  <c r="AD84" i="3" s="1"/>
  <c r="O84" i="3"/>
  <c r="Q84" i="3" s="1"/>
  <c r="S84" i="3" s="1"/>
  <c r="U84" i="3" s="1"/>
  <c r="X83" i="3"/>
  <c r="Z83" i="3" s="1"/>
  <c r="AB83" i="3" s="1"/>
  <c r="AD83" i="3" s="1"/>
  <c r="X82" i="3"/>
  <c r="Z82" i="3" s="1"/>
  <c r="AB82" i="3" s="1"/>
  <c r="AD82" i="3" s="1"/>
  <c r="O82" i="3"/>
  <c r="Q82" i="3" s="1"/>
  <c r="S82" i="3" s="1"/>
  <c r="U82" i="3" s="1"/>
  <c r="X80" i="3"/>
  <c r="Z80" i="3" s="1"/>
  <c r="AB80" i="3" s="1"/>
  <c r="AD80" i="3" s="1"/>
  <c r="X79" i="3"/>
  <c r="Z79" i="3" s="1"/>
  <c r="AB79" i="3" s="1"/>
  <c r="AD79" i="3" s="1"/>
  <c r="X76" i="3"/>
  <c r="Z76" i="3" s="1"/>
  <c r="AB76" i="3" s="1"/>
  <c r="AD76" i="3" s="1"/>
  <c r="X75" i="3"/>
  <c r="Z75" i="3" s="1"/>
  <c r="AB75" i="3" s="1"/>
  <c r="AD75" i="3" s="1"/>
  <c r="X74" i="3"/>
  <c r="Z74" i="3" s="1"/>
  <c r="AB74" i="3" s="1"/>
  <c r="AD74" i="3" s="1"/>
  <c r="X73" i="3"/>
  <c r="Z73" i="3" s="1"/>
  <c r="AB73" i="3" s="1"/>
  <c r="AD73" i="3" s="1"/>
  <c r="X72" i="3"/>
  <c r="Z72" i="3" s="1"/>
  <c r="AB72" i="3" s="1"/>
  <c r="AD72" i="3" s="1"/>
  <c r="Z70" i="3"/>
  <c r="AB70" i="3" s="1"/>
  <c r="AD70" i="3" s="1"/>
  <c r="X69" i="3"/>
  <c r="Z69" i="3" s="1"/>
  <c r="AB69" i="3" s="1"/>
  <c r="AD69" i="3" s="1"/>
  <c r="X68" i="3"/>
  <c r="Z68" i="3" s="1"/>
  <c r="AB68" i="3" s="1"/>
  <c r="AD68" i="3" s="1"/>
  <c r="X67" i="3"/>
  <c r="Z67" i="3" s="1"/>
  <c r="AB67" i="3" s="1"/>
  <c r="AD67" i="3" s="1"/>
  <c r="X66" i="3"/>
  <c r="Z66" i="3" s="1"/>
  <c r="AB66" i="3" s="1"/>
  <c r="AD66" i="3" s="1"/>
  <c r="X65" i="3"/>
  <c r="Z65" i="3" s="1"/>
  <c r="AB65" i="3" s="1"/>
  <c r="AD65" i="3" s="1"/>
  <c r="O65" i="3"/>
  <c r="Q65" i="3" s="1"/>
  <c r="S65" i="3" s="1"/>
  <c r="U65" i="3" s="1"/>
  <c r="X62" i="3"/>
  <c r="Z62" i="3" s="1"/>
  <c r="AB62" i="3" s="1"/>
  <c r="AD62" i="3" s="1"/>
  <c r="X61" i="3"/>
  <c r="Z61" i="3" s="1"/>
  <c r="AB61" i="3" s="1"/>
  <c r="AD61" i="3" s="1"/>
  <c r="X60" i="3"/>
  <c r="Z60" i="3" s="1"/>
  <c r="AB60" i="3" s="1"/>
  <c r="AD60" i="3" s="1"/>
  <c r="O60" i="3"/>
  <c r="Q60" i="3" s="1"/>
  <c r="S60" i="3" s="1"/>
  <c r="X59" i="3"/>
  <c r="Z59" i="3" s="1"/>
  <c r="AB59" i="3" s="1"/>
  <c r="AD59" i="3" s="1"/>
  <c r="X58" i="3"/>
  <c r="Z58" i="3" s="1"/>
  <c r="AB58" i="3" s="1"/>
  <c r="AD58" i="3" s="1"/>
  <c r="X57" i="3"/>
  <c r="Z57" i="3" s="1"/>
  <c r="AB57" i="3" s="1"/>
  <c r="AD57" i="3" s="1"/>
  <c r="X55" i="3"/>
  <c r="Z55" i="3" s="1"/>
  <c r="AB55" i="3" s="1"/>
  <c r="AD55" i="3" s="1"/>
  <c r="X54" i="3"/>
  <c r="Z54" i="3" s="1"/>
  <c r="AB54" i="3" s="1"/>
  <c r="AD54" i="3" s="1"/>
  <c r="X53" i="3"/>
  <c r="Z53" i="3" s="1"/>
  <c r="AB53" i="3" s="1"/>
  <c r="AD53" i="3" s="1"/>
  <c r="O53" i="3"/>
  <c r="Q53" i="3" s="1"/>
  <c r="S53" i="3" s="1"/>
  <c r="U53" i="3" s="1"/>
  <c r="K53" i="3" s="1"/>
  <c r="AC51" i="3"/>
  <c r="AA51" i="3"/>
  <c r="Y51" i="3"/>
  <c r="W51" i="3"/>
  <c r="X51" i="3" s="1"/>
  <c r="O50" i="3"/>
  <c r="Q50" i="3" s="1"/>
  <c r="S50" i="3" s="1"/>
  <c r="U50" i="3" s="1"/>
  <c r="O49" i="3"/>
  <c r="Q49" i="3" s="1"/>
  <c r="S49" i="3" s="1"/>
  <c r="U49" i="3" s="1"/>
  <c r="X47" i="3"/>
  <c r="Z47" i="3" s="1"/>
  <c r="AB47" i="3" s="1"/>
  <c r="AD47" i="3" s="1"/>
  <c r="X45" i="3"/>
  <c r="Z45" i="3" s="1"/>
  <c r="AB45" i="3" s="1"/>
  <c r="AD45" i="3" s="1"/>
  <c r="X44" i="3"/>
  <c r="Z44" i="3" s="1"/>
  <c r="AB44" i="3" s="1"/>
  <c r="AD44" i="3" s="1"/>
  <c r="T44" i="3"/>
  <c r="R44" i="3"/>
  <c r="P44" i="3"/>
  <c r="N44" i="3"/>
  <c r="X43" i="3"/>
  <c r="Z43" i="3" s="1"/>
  <c r="AB43" i="3" s="1"/>
  <c r="AD43" i="3" s="1"/>
  <c r="X42" i="3"/>
  <c r="Z42" i="3" s="1"/>
  <c r="AB42" i="3" s="1"/>
  <c r="AD42" i="3" s="1"/>
  <c r="X41" i="3"/>
  <c r="Z41" i="3" s="1"/>
  <c r="AB41" i="3" s="1"/>
  <c r="AD41" i="3" s="1"/>
  <c r="X40" i="3"/>
  <c r="Z40" i="3" s="1"/>
  <c r="AB40" i="3" s="1"/>
  <c r="AD40" i="3" s="1"/>
  <c r="X39" i="3"/>
  <c r="Z39" i="3" s="1"/>
  <c r="AB39" i="3" s="1"/>
  <c r="AD39" i="3" s="1"/>
  <c r="X38" i="3"/>
  <c r="Z38" i="3" s="1"/>
  <c r="AB38" i="3" s="1"/>
  <c r="AD38" i="3" s="1"/>
  <c r="X37" i="3"/>
  <c r="Z37" i="3" s="1"/>
  <c r="AB37" i="3" s="1"/>
  <c r="AD37" i="3" s="1"/>
  <c r="X36" i="3"/>
  <c r="Z36" i="3" s="1"/>
  <c r="AB36" i="3" s="1"/>
  <c r="AD36" i="3" s="1"/>
  <c r="X35" i="3"/>
  <c r="Z35" i="3" s="1"/>
  <c r="AB35" i="3" s="1"/>
  <c r="AD35" i="3" s="1"/>
  <c r="Q35" i="3"/>
  <c r="S35" i="3" s="1"/>
  <c r="U35" i="3" s="1"/>
  <c r="X34" i="3"/>
  <c r="Z34" i="3" s="1"/>
  <c r="AB34" i="3" s="1"/>
  <c r="AD34" i="3" s="1"/>
  <c r="X33" i="3"/>
  <c r="Z33" i="3" s="1"/>
  <c r="AB33" i="3" s="1"/>
  <c r="AD33" i="3" s="1"/>
  <c r="X32" i="3"/>
  <c r="Z32" i="3" s="1"/>
  <c r="AB32" i="3" s="1"/>
  <c r="AD32" i="3" s="1"/>
  <c r="O32" i="3"/>
  <c r="Q32" i="3" s="1"/>
  <c r="S32" i="3" s="1"/>
  <c r="U32" i="3" s="1"/>
  <c r="X31" i="3"/>
  <c r="Z31" i="3" s="1"/>
  <c r="AB31" i="3" s="1"/>
  <c r="AD31" i="3" s="1"/>
  <c r="O31" i="3"/>
  <c r="Q31" i="3" s="1"/>
  <c r="S31" i="3" s="1"/>
  <c r="U31" i="3" s="1"/>
  <c r="X30" i="3"/>
  <c r="X29" i="3"/>
  <c r="Z29" i="3" s="1"/>
  <c r="AB29" i="3" s="1"/>
  <c r="AD29" i="3" s="1"/>
  <c r="X28" i="3"/>
  <c r="Z28" i="3" s="1"/>
  <c r="AB28" i="3" s="1"/>
  <c r="AD28" i="3" s="1"/>
  <c r="O28" i="3"/>
  <c r="X27" i="3"/>
  <c r="Z27" i="3" s="1"/>
  <c r="AB27" i="3" s="1"/>
  <c r="AD27" i="3" s="1"/>
  <c r="X26" i="3"/>
  <c r="Z26" i="3" s="1"/>
  <c r="AB26" i="3" s="1"/>
  <c r="AD26" i="3" s="1"/>
  <c r="P26" i="3"/>
  <c r="N26" i="3"/>
  <c r="X25" i="3"/>
  <c r="Z25" i="3" s="1"/>
  <c r="AB25" i="3" s="1"/>
  <c r="AD25" i="3" s="1"/>
  <c r="X24" i="3"/>
  <c r="Z24" i="3" s="1"/>
  <c r="AB24" i="3" s="1"/>
  <c r="AD24" i="3" s="1"/>
  <c r="O24" i="3"/>
  <c r="Q24" i="3" s="1"/>
  <c r="S24" i="3" s="1"/>
  <c r="U24" i="3" s="1"/>
  <c r="Q57" i="3" l="1"/>
  <c r="S57" i="3" s="1"/>
  <c r="U57" i="3" s="1"/>
  <c r="Q67" i="3"/>
  <c r="S67" i="3" s="1"/>
  <c r="Q40" i="3"/>
  <c r="Z30" i="3"/>
  <c r="AB30" i="3" s="1"/>
  <c r="AD30" i="3" s="1"/>
  <c r="Q20" i="3"/>
  <c r="S20" i="3" s="1"/>
  <c r="U20" i="3" s="1"/>
  <c r="Q107" i="3"/>
  <c r="Q45" i="3"/>
  <c r="S45" i="3" s="1"/>
  <c r="U45" i="3" s="1"/>
  <c r="Q41" i="3"/>
  <c r="Q85" i="3"/>
  <c r="X52" i="3"/>
  <c r="Z52" i="3" s="1"/>
  <c r="AB52" i="3" s="1"/>
  <c r="AD52" i="3" s="1"/>
  <c r="U26" i="3"/>
  <c r="Q33" i="3"/>
  <c r="Q39" i="3"/>
  <c r="S69" i="3"/>
  <c r="U69" i="3" s="1"/>
  <c r="U101" i="3"/>
  <c r="Z51" i="3"/>
  <c r="AB51" i="3" s="1"/>
  <c r="AD51" i="3" s="1"/>
  <c r="Q46" i="3"/>
  <c r="Q104" i="3"/>
  <c r="S104" i="3" s="1"/>
  <c r="Q38" i="3"/>
  <c r="S38" i="3" s="1"/>
  <c r="Q48" i="3"/>
  <c r="Q72" i="3"/>
  <c r="S72" i="3" s="1"/>
  <c r="Q90" i="3"/>
  <c r="S90" i="3" s="1"/>
  <c r="Q61" i="3"/>
  <c r="Q27" i="3"/>
  <c r="Q83" i="3"/>
  <c r="Q75" i="3"/>
  <c r="Q28" i="3"/>
  <c r="Q43" i="3"/>
  <c r="Q34" i="3"/>
  <c r="AB3" i="3"/>
  <c r="AD3" i="3" s="1"/>
  <c r="Q95" i="3"/>
  <c r="Q100" i="3"/>
  <c r="Q19" i="3"/>
  <c r="U67" i="3"/>
  <c r="S48" i="3" l="1"/>
  <c r="U48" i="3" s="1"/>
  <c r="S40" i="3"/>
  <c r="U40" i="3" s="1"/>
  <c r="U72" i="3"/>
  <c r="U104" i="3"/>
  <c r="S107" i="3"/>
  <c r="S41" i="3"/>
  <c r="S39" i="3"/>
  <c r="S33" i="3"/>
  <c r="U90" i="3"/>
  <c r="S46" i="3"/>
  <c r="S100" i="3"/>
  <c r="S34" i="3"/>
  <c r="S27" i="3"/>
  <c r="S75" i="3"/>
  <c r="S83" i="3"/>
  <c r="S95" i="3"/>
  <c r="S43" i="3"/>
  <c r="S28" i="3"/>
  <c r="S61" i="3"/>
  <c r="S19" i="3"/>
  <c r="U38" i="3"/>
  <c r="K40" i="3" l="1"/>
  <c r="U107" i="3"/>
  <c r="U33" i="3"/>
  <c r="U39" i="3"/>
  <c r="U41" i="3"/>
  <c r="U46" i="3"/>
  <c r="U19" i="3"/>
  <c r="K19" i="3" s="1"/>
  <c r="U43" i="3"/>
  <c r="U83" i="3"/>
  <c r="U34" i="3"/>
  <c r="U95" i="3"/>
  <c r="U61" i="3"/>
  <c r="U28" i="3"/>
  <c r="U75" i="3"/>
  <c r="U27" i="3"/>
  <c r="U100" i="3"/>
  <c r="K43" i="3" l="1"/>
  <c r="K28" i="3"/>
</calcChain>
</file>

<file path=xl/comments1.xml><?xml version="1.0" encoding="utf-8"?>
<comments xmlns="http://schemas.openxmlformats.org/spreadsheetml/2006/main">
  <authors>
    <author>Bernardo Castaño</author>
  </authors>
  <commentList>
    <comment ref="F1" authorId="0" shapeId="0">
      <text>
        <r>
          <rPr>
            <b/>
            <sz val="9"/>
            <color indexed="81"/>
            <rFont val="Tahoma"/>
            <family val="2"/>
          </rPr>
          <t>Objetivo: Qué?, Cómo?, Para qué?, Cuándo? (Para los objetivos del sector si no tiene año se entiende a 2018)</t>
        </r>
      </text>
    </comment>
    <comment ref="H1" authorId="0" shapeId="0">
      <text>
        <r>
          <rPr>
            <b/>
            <sz val="9"/>
            <color indexed="81"/>
            <rFont val="Tahoma"/>
            <family val="2"/>
          </rPr>
          <t>Objetivo: Qué?, Cómo?, Para qué?, Cuándo?</t>
        </r>
      </text>
    </comment>
    <comment ref="I1" authorId="0" shapeId="0">
      <text>
        <r>
          <rPr>
            <b/>
            <u/>
            <sz val="9"/>
            <color indexed="81"/>
            <rFont val="Tahoma"/>
            <family val="2"/>
          </rPr>
          <t>Propender</t>
        </r>
        <r>
          <rPr>
            <b/>
            <sz val="9"/>
            <color indexed="81"/>
            <rFont val="Tahoma"/>
            <family val="2"/>
          </rPr>
          <t xml:space="preserve"> porque existan indicadores de Eficiencia, Eficacia y Efectividad</t>
        </r>
      </text>
    </comment>
    <comment ref="J1" authorId="0" shapeId="0">
      <text>
        <r>
          <rPr>
            <b/>
            <sz val="9"/>
            <color indexed="81"/>
            <rFont val="Tahoma"/>
            <family val="2"/>
          </rPr>
          <t>Operación matemática para el indicador</t>
        </r>
      </text>
    </comment>
    <comment ref="L1" authorId="0" shapeId="0">
      <text>
        <r>
          <rPr>
            <b/>
            <sz val="9"/>
            <color indexed="81"/>
            <rFont val="Tahoma"/>
            <family val="2"/>
          </rPr>
          <t>Referente logrado en el cuatrienio anterior. O referente internacional</t>
        </r>
      </text>
    </comment>
    <comment ref="M1" authorId="0" shapeId="0">
      <text>
        <r>
          <rPr>
            <sz val="9"/>
            <color indexed="81"/>
            <rFont val="Tahoma"/>
            <family val="2"/>
          </rPr>
          <t xml:space="preserve">Punto de partida del cuatrienio actual
</t>
        </r>
      </text>
    </comment>
    <comment ref="AE2" authorId="0" shapeId="0">
      <text>
        <r>
          <rPr>
            <b/>
            <sz val="9"/>
            <color indexed="81"/>
            <rFont val="Tahoma"/>
            <family val="2"/>
          </rPr>
          <t>Cumplimiento de la meta en lo que va del año</t>
        </r>
      </text>
    </comment>
    <comment ref="AF2" authorId="0" shapeId="0">
      <text>
        <r>
          <rPr>
            <b/>
            <sz val="9"/>
            <color indexed="81"/>
            <rFont val="Tahoma"/>
            <family val="2"/>
          </rPr>
          <t>Si el indicador acumula la Línea base, cuál es el cumplimiento acumulado a lo que va del año'</t>
        </r>
      </text>
    </comment>
    <comment ref="AG2" authorId="0" shapeId="0">
      <text>
        <r>
          <rPr>
            <b/>
            <sz val="9"/>
            <color indexed="81"/>
            <rFont val="Tahoma"/>
            <family val="2"/>
          </rPr>
          <t>Cuál es la ejecución presupuestal</t>
        </r>
      </text>
    </comment>
    <comment ref="AH2" authorId="0" shapeId="0">
      <text>
        <r>
          <rPr>
            <b/>
            <sz val="9"/>
            <color indexed="81"/>
            <rFont val="Tahoma"/>
            <family val="2"/>
          </rPr>
          <t>Ingrese aquí el análisis del indicador. 
Explique variaciones. Explique avances.
Explique por qué no hay medición</t>
        </r>
      </text>
    </comment>
    <comment ref="AI2" authorId="0" shapeId="0">
      <text>
        <r>
          <rPr>
            <b/>
            <sz val="9"/>
            <color indexed="81"/>
            <rFont val="Tahoma"/>
            <family val="2"/>
          </rPr>
          <t>Cumplimiento de la meta en lo que va del año</t>
        </r>
      </text>
    </comment>
    <comment ref="AJ2" authorId="0" shapeId="0">
      <text>
        <r>
          <rPr>
            <b/>
            <sz val="9"/>
            <color indexed="81"/>
            <rFont val="Tahoma"/>
            <family val="2"/>
          </rPr>
          <t>Si el indicador acumula la Línea base, cuál es el cumplimiento acumulado a lo que va del año'</t>
        </r>
      </text>
    </comment>
    <comment ref="AK2" authorId="0" shapeId="0">
      <text>
        <r>
          <rPr>
            <b/>
            <sz val="9"/>
            <color indexed="81"/>
            <rFont val="Tahoma"/>
            <family val="2"/>
          </rPr>
          <t>Cuál es la ejecución presupuestal</t>
        </r>
      </text>
    </comment>
    <comment ref="AL2" authorId="0" shapeId="0">
      <text>
        <r>
          <rPr>
            <b/>
            <sz val="9"/>
            <color indexed="81"/>
            <rFont val="Tahoma"/>
            <family val="2"/>
          </rPr>
          <t>Ingrese aquí el análisis del indicador. 
Explique variaciones. Explique avances.
Explique por qué no hay medición</t>
        </r>
      </text>
    </comment>
    <comment ref="AM2" authorId="0" shapeId="0">
      <text>
        <r>
          <rPr>
            <b/>
            <sz val="9"/>
            <color indexed="81"/>
            <rFont val="Tahoma"/>
            <family val="2"/>
          </rPr>
          <t>Cumplimiento de la meta en lo que va del año</t>
        </r>
      </text>
    </comment>
    <comment ref="AN2" authorId="0" shapeId="0">
      <text>
        <r>
          <rPr>
            <b/>
            <sz val="9"/>
            <color indexed="81"/>
            <rFont val="Tahoma"/>
            <family val="2"/>
          </rPr>
          <t>Si el indicador acumula la Línea base, cuál es el cumplimiento acumulado a lo que va del año'</t>
        </r>
      </text>
    </comment>
    <comment ref="AO2" authorId="0" shapeId="0">
      <text>
        <r>
          <rPr>
            <b/>
            <sz val="9"/>
            <color indexed="81"/>
            <rFont val="Tahoma"/>
            <family val="2"/>
          </rPr>
          <t>Cuál es la ejecución presupuestal</t>
        </r>
      </text>
    </comment>
    <comment ref="AP2" authorId="0" shapeId="0">
      <text>
        <r>
          <rPr>
            <b/>
            <sz val="9"/>
            <color indexed="81"/>
            <rFont val="Tahoma"/>
            <family val="2"/>
          </rPr>
          <t>Ingrese aquí el análisis del indicador. 
Explique variaciones. Explique avances.
Explique por qué no hay medición</t>
        </r>
      </text>
    </comment>
  </commentList>
</comments>
</file>

<file path=xl/sharedStrings.xml><?xml version="1.0" encoding="utf-8"?>
<sst xmlns="http://schemas.openxmlformats.org/spreadsheetml/2006/main" count="835" uniqueCount="600">
  <si>
    <t>Objetivo del Sector</t>
  </si>
  <si>
    <t>Meta</t>
  </si>
  <si>
    <t>Indicador</t>
  </si>
  <si>
    <t>Logro Institucional</t>
  </si>
  <si>
    <t>Procesos Internos</t>
  </si>
  <si>
    <t>Aprendizaje y Crecimiento</t>
  </si>
  <si>
    <t>Desarrollar Ministerio con Rostro Social</t>
  </si>
  <si>
    <t>Gestionar recursos para el desarrollo de proyectos de infraestructura</t>
  </si>
  <si>
    <t>Mejorar comunicación sectorial</t>
  </si>
  <si>
    <t xml:space="preserve">Formular el plan maestro sectorial </t>
  </si>
  <si>
    <t>Implementar sistema integrado de información sectorial</t>
  </si>
  <si>
    <t>Desarrollar CTI</t>
  </si>
  <si>
    <t>Desarrollar Talento Humano</t>
  </si>
  <si>
    <t xml:space="preserve">Modernizar Sistemas e infraestructura interna </t>
  </si>
  <si>
    <t>Implementar sistemas inteligentes de transporte</t>
  </si>
  <si>
    <t>Línea Base</t>
  </si>
  <si>
    <t>Fórmula</t>
  </si>
  <si>
    <t>Mejorar Infraestructura Intermodal: Corredores multimodales estratégicos</t>
  </si>
  <si>
    <t>Disminuir brechas en las regiones: Desarrollo de la infraestructura de la red vial terciaria + Infraestructura para la transformación del campo y la consolidación de la paz</t>
  </si>
  <si>
    <t xml:space="preserve">Elaborar el plan Maestro de Transporte Intermodal (PMTI), mediante trabajo articulado entre el Ministerio, las entidades del sector transporte y el DNP, con visión de mediano y largo plazo, que le permita al país contar con un horizonte claro frente al servicio de transporte e infraestructura, articulando el sistema logístico nacional con la oferta de infraestructura de transporte en desarrollo. </t>
  </si>
  <si>
    <t>Consolidar el fortalecimiento institucional del sector transporte: Coordinación y articulación de todas las entidades del sector, Fortalecer nuevas Entidades (ANSV, UPIT, CRIT)</t>
  </si>
  <si>
    <t>Dar un impulso especial a los modos de transporte férreo, fluvial y aéreo, mediante la incorporación de inversión privada en infraestructura férrea y aeroportuaria, la recuperación de la navegabilidad del Rio Magdalena y la intervención y mejora de aeropuertos no concesionados, con el fin de consolidar un esquema de transporte multimodal en el país que minimice costos en la operación de transporte.</t>
  </si>
  <si>
    <t>Mejorar la comunicación entre las diferentes entidades del Sector Transporte, mediante la Implementación de sistemas, procesos y políticas, que permitan fortalecer la interacción de las entidades y mejoren la institucionalidad del sector.</t>
  </si>
  <si>
    <t>Mejorar institucionalidad y apoyo a la gestión, mediante la asistencia en el fortalecimiento técnico de las entidades territoriales, para reforzar su capacidad técnica e institucional, principalmente en lo concerniente a los principios de adecuada planeación y ejecución de proyectos de infraestructura, conceptos de sostenibilidad vial y gestión de infraestructura de transporte, de tal forma que redunde en mejorar los estándares de servicio, promover la multimodalidad y mantener la red de infraestructura en buen estado, de acuerdo con la demanda regional y de manera articulada con los grandes proyectos de infraestructura que lidera el Gobierno nacional.</t>
  </si>
  <si>
    <t>Mejorar el transporte público, mediante el fortalecimiento de la operación de transporte, el financiamiento de los sistemas de transporte, y el fortalecimiento institucional, de tal forma que se mejoren los tiempos de viaje, se reduzcan las brechas con las regiones y se incremente el rostro social</t>
  </si>
  <si>
    <t xml:space="preserve">Lograr un mejor aprovechamiento y mantenimiento de la infraestructura desarrollada por el Gobierno nacional, un mejor control y vigilancia al tránsito y al transporte del país, y la disponibilidad de información al Gobierno y a los usuarios para el establecimiento de nuevas políticas públicas y toma de decisiones que apoyen la competitividad y desarrollo económico del país. </t>
  </si>
  <si>
    <t xml:space="preserve">Fortalecer la supervisión en el Sector Transporte, mediante la Consolidación de la Superintendencia de Puertos y Transportes a través de la implementación de un rediseño organizacional, del desarrollo de los estudios técnicos necesarios para mejorar su gestión, estructura, procesos y procedimientos, de tal forma que responda de manera eficiente a la función de supervisión del Sistema Nacional de Transporte. </t>
  </si>
  <si>
    <t>Acercar el Ministerio de Transporte y demás Entidades del Sector, a la comunidad, mediante la implementación de políticas y procesos de inclusión social y participación de las Comunidades en los proyectos que los impactan, Para mejorar la percepción del Ministerio ante la Comunidad.</t>
  </si>
  <si>
    <t>Desarrollar el Talento Humano, suficiente, competente y  motivado, mediante la implementación de procesos de gestión del talento humano, que permita cumplir con los retos de las Entidades del Sector Transporte</t>
  </si>
  <si>
    <t>Entidad</t>
  </si>
  <si>
    <t>INVIAS</t>
  </si>
  <si>
    <t>ANSV</t>
  </si>
  <si>
    <t>ANI</t>
  </si>
  <si>
    <t>MT</t>
  </si>
  <si>
    <t>Aerocivil</t>
  </si>
  <si>
    <t xml:space="preserve">Mejorar la regulación del Sector Transporte, mediante la revisión y ajuste de normas y políticas que ayuden a la consecución de los objetivos del Sector. </t>
  </si>
  <si>
    <t>Mejorar la red terciaria y la conectividad de las regiones, mediante construcción de placa huella, ejecución de programas de mantenimiento y mejoras en la infraestructura aerea, de tal forma que se fortalezcan las cadenas productivas agrarias y se posibilite la presencia del Estado en todo el territorio nacional en un escenario de posconflicto.</t>
  </si>
  <si>
    <t>PND: Acciones transversales: 5) Mecanismos de financiación</t>
  </si>
  <si>
    <t>PND: Acciones transversales: 6) Fortalecimiento de la nuevas Unidades</t>
  </si>
  <si>
    <t>Implementar procesos, sistemas y políticas para la centralización de información del Sector Transporte, de tal forma que se permita dar información a los diferentes públicos de interés y se mejore la interacción entre las diferentes entidades del sector</t>
  </si>
  <si>
    <t>PND:  Sistemas Inteligentes de Transporte</t>
  </si>
  <si>
    <t>PND: Transporte público de calidad como eje estructurador de la movilidad.</t>
  </si>
  <si>
    <t>Transformar Transporte público en todos sus modos y modalidades.</t>
  </si>
  <si>
    <t>PND: Red vial nacional no concesionada y programa de mantenimiento sostenible</t>
  </si>
  <si>
    <t xml:space="preserve">PND: Programa de concesiones 4G
</t>
  </si>
  <si>
    <t>PND:  Seguridad vial</t>
  </si>
  <si>
    <t>Lograr una política integrada de transporte y de servicios logisticos, mediante la caracterización de la demanda de servicios, la fijación de condiciones para su prestación, las estructuras empresariales que atiendan dichas demandas y en general aspectos regulatorios que garanticen una adecuada prestación de los servicios en todos los modos de transporte, facilitando el acceso a terceros, y regulando en caso que aparezcan fallas de mercado, de tal forma que se logren reducciones en costos, mayor disponibilidad de servicios, competencia y calidad, indispensables para garantizar la competitividad del sector productivo nacional.</t>
  </si>
  <si>
    <t>Es consecuencia de la aplicación de varias estrategias del PND</t>
  </si>
  <si>
    <t>PND:  Infraestructura para la transformación del campo y la consolidación de la paz</t>
  </si>
  <si>
    <t>Las diferentes estrategias del PND, determinan la necesidad de revisar la regulación en general</t>
  </si>
  <si>
    <t>PND: Programa de concesiones 4G y Acciones transversales: 5) Mecanismos de financiación</t>
  </si>
  <si>
    <t>PND: Acciones transversales: 1) Plan Maestro de Transporte</t>
  </si>
  <si>
    <t>El PND pide a los diferentes Sectores llevar a cabo las acciones necesarias para incorporar iniciativas de CTI</t>
  </si>
  <si>
    <t>Mejorar y mantener el estado de la red vial nacional primaria, mediante la Construcción, Mejoramiento y mantenimiento de la infraestructura de transporte para mejorar la competitividad del pais.</t>
  </si>
  <si>
    <t>kilómetros de segundas calzadas construidos</t>
  </si>
  <si>
    <t>Kilómetros de red vial nacional primaria con pavimento nuevo</t>
  </si>
  <si>
    <t>PND: Estrategias transversales</t>
  </si>
  <si>
    <t>PND: Fortalecimiento de la supervisión</t>
  </si>
  <si>
    <t>PND: Estrategias regionales.</t>
  </si>
  <si>
    <t>Cormagdalena</t>
  </si>
  <si>
    <t>Poner en marcha las nuevas entidades del sector transporte y fortalecer las existentes, mediante la consecución de recursos y la articulación de cada una de las entidades del sector y del Ministerio, de tal forma que se fortalezca el Sector Transporte y se incremente su institucionalidad</t>
  </si>
  <si>
    <t>Mejorar la infraestructura de transporte a través de convenios y /o contratos de obra pública con el fin de disminuir brechas y posibilitar la conectividad regional</t>
  </si>
  <si>
    <t>kilómetros de la red vial terciaria con placa huella.</t>
  </si>
  <si>
    <t>Kilómetros de red vial secundaria con  pavimento nuevo</t>
  </si>
  <si>
    <t>Es consecuencia de la aplicación de varias estrategias del PND y otras acciones de las entidades</t>
  </si>
  <si>
    <t>Desarrollar y cualificar los servidores públicos bajo el principio del mérito para la provisión de los empleos, el desarrollo de competencias, vocación del servicio, y aplicación de estimulos en pro de una gerencia pública enfocada a la consecución de resultados</t>
  </si>
  <si>
    <t>Objetivos Estratégicos Entidad</t>
  </si>
  <si>
    <t>Lograr política integrada de transporte (Logística para la competitividad)</t>
  </si>
  <si>
    <t>Desarrollar capacidades físicas y tecnológicas en las Entidades del Sector Transporte, mediante la mejora de sistemas (software y hardware) e infraestructura física, de tal forma que cuenten con los elementos necesarios para conseguir los retos del Sector.</t>
  </si>
  <si>
    <t>PND: Buen Gobierno</t>
  </si>
  <si>
    <t>Mejorar Institucionalidad, mediante el afianzamiento de la lucha contra la corrupción, transparencia y rendición de cuentas.</t>
  </si>
  <si>
    <t>Implementar procesos de Ciencia Tecnología e Innovación (CTI), en las Entidades del Sector Transporte, mediante la incorporación de recursos necesarios, de tal forma que se encuentren formas más eficientes de alcanzar los logros del Sector.</t>
  </si>
  <si>
    <t>Estrategia transversal PND</t>
  </si>
  <si>
    <t>Buen Gobierno</t>
  </si>
  <si>
    <t>Competitividad e infraestructura estratégicas
Buen Gobierno</t>
  </si>
  <si>
    <t>Perspectiva CMI</t>
  </si>
  <si>
    <t>Foco Estratégico CMI</t>
  </si>
  <si>
    <t>Estrategia PND</t>
  </si>
  <si>
    <t>Política Desarrollo Admtivo Decto 2482</t>
  </si>
  <si>
    <t>Competitividad e infraestructura estratégicas
Buen Gobierno
Estrategias Regionales</t>
  </si>
  <si>
    <t xml:space="preserve">Logística para la competitividad.
</t>
  </si>
  <si>
    <t>Buen Gobierno - Optimizar la gestión de la inversión y de los recursos públicos</t>
  </si>
  <si>
    <t xml:space="preserve">Estrategia de Buen Gobierno, Infraestructura física para la gestión pública </t>
  </si>
  <si>
    <t>Gestión misional y de Gobierno</t>
  </si>
  <si>
    <t>Transparencia, participación y servicio al ciudadano</t>
  </si>
  <si>
    <t>Eficiencia administrativa</t>
  </si>
  <si>
    <t>Gestión Financiera</t>
  </si>
  <si>
    <t>Gestión Misional y de Gobierno
Eficiencia administrativa</t>
  </si>
  <si>
    <t>Gestión del talento humano.</t>
  </si>
  <si>
    <t>Eficiencia administrativa
Gestión Financiera</t>
  </si>
  <si>
    <t>Objetivo 1. Mejorar la eficiencia y capacidad de los espacios aéreos, mediante el desarrollo de los  servicios a la navegación aérea y servicios aeroportuarios, para atender la demanda del sector de forma permanente.</t>
  </si>
  <si>
    <t>Implementar las políticas y procedimientos requeridos, mediante la acción sobre los factores que afectan la seguridad vial y operacional en todos los modos de transporte, de tal forma que se reduzca la accidentalidad.</t>
  </si>
  <si>
    <t>Desarrollar infraestructura de transporte,  mediante contratación de proyectos APP (Asociaciones Público Privadas) en todos lo modos, con una ejecución sobresaliente,  de tal forma que se reduzcan tiempos de desplazamiento y costos de operación, generando competitividad, empleo y crecimiento sostenible.</t>
  </si>
  <si>
    <t>Kilómetros de red vial nacional primaria mantenidos y rehabilitados</t>
  </si>
  <si>
    <t>Desarrollar infraestructura, políticas, regulación, procesos y tecnología, acorde con las necesidades del país, que permitan   disminuir los tiempos de desplazamiento y los costos de operación, en las diferentes modalidades de transporte, contribuyendo con la competitividad del país.</t>
  </si>
  <si>
    <t>Percepción de la comunidad frente a los proyectos</t>
  </si>
  <si>
    <t>Establecer la reglamentación técnica y las acciones de modernización e innovación aplicables a la infraestructura de transporte para lograr unas vías sostenibles</t>
  </si>
  <si>
    <t>Porcentaje de implementación de la estrategia de Gobierno en Línea.</t>
  </si>
  <si>
    <t>Implementar política pública de seguridad en todos los modos</t>
  </si>
  <si>
    <t>Km de nuevas calzadas construidas / Km a construir</t>
  </si>
  <si>
    <t>Inversión privada en infraestructura de carretera (billones de $ acumulados en el cuatrienio)</t>
  </si>
  <si>
    <t>Sumatoria anual del total de la inversión privada ejecutada en las carreteras concesionadas a cargo de la ANI</t>
  </si>
  <si>
    <t>Aumentar el nivel de inversión privada durante el cuatrienio, mediante la ejecución de inversión privada por las asociaciones público privadas y/o concesiones del modo férreo, aeroportuario y portuario a cargo de la Agencia Nacional de Infraestructura, para ampliar y mejorar la calidad de la infraestructura de transporte</t>
  </si>
  <si>
    <t>Inversión privada en infraestructura férrea, aeroportuaria y portuaria (billones de $ acumulados en el cuatrienio)</t>
  </si>
  <si>
    <t>Sumatoria anual del total de la inversión privada ejecutada en las vías férreas, aeropuertos y puertos concesionadas a cargo de la ANI</t>
  </si>
  <si>
    <t>Cumplimiento de las fases del proyecto de reestructuración</t>
  </si>
  <si>
    <t>SPT</t>
  </si>
  <si>
    <t>Obj 2: Minimizar los riesgos en seguridad y competitividad empresarial de la prestación de los servicios objeto de supervisión, para garantizar sostenibilidad de las empresas</t>
  </si>
  <si>
    <t xml:space="preserve">Obj4: Identificar el universo de los operadores portuarios, mediante diversos mecanísmos, para aumentar la cobertura. </t>
  </si>
  <si>
    <t>Obj 6: Generar y difundir la informacion estadística de los sectores que representamos, a través de multiples canales, para consulta y toma de decisiones</t>
  </si>
  <si>
    <t>Observaciones</t>
  </si>
  <si>
    <t>Implementar estrategias y herramientas de gestión del conocimiento para el fortalecer la toma de decisiones</t>
  </si>
  <si>
    <t>Desarrollar estrategias y mecanismos de trabajo en equipo que fortalezcan el Talento Humano y  promuevan un clima organizacional motivado y armónico,  para mejorar la gestión de la Entidad.</t>
  </si>
  <si>
    <t>PND:  Consolidación de corredores de transporte multimodal estratégicos
PND: Estrategias Regionales</t>
  </si>
  <si>
    <t>Obras de mantenimiento y profundización de canales de acceso a los puertos realizadas</t>
  </si>
  <si>
    <t>Obras fluviales construidas</t>
  </si>
  <si>
    <t>Obras de mantenimiento y profundización de canales de acceso a los puertos realizadas/ Obras de mantenimiento y profundización de canales de acceso a los puertos programadas</t>
  </si>
  <si>
    <t>Obras fluviales construidas/Obras fluviales construidas programadas</t>
  </si>
  <si>
    <t>Rehabilitación, mantenimiento y construcción de estructuras para la ampliación de la capacidad de los canales de acceso a los puertos marítimos de la nación.</t>
  </si>
  <si>
    <t>• Adecuación, mejoramiento y mantenimiento de la red fluvial nacional
• Construcción, mejoramiento, rehabilitación y dotación de muelles de interés nacional
• Construcción, mejoramiento, rehabilitación y dotación de muelles de interés regional.
• Adecuación y canalización de los esteros en el litoral pacífico  nacional</t>
  </si>
  <si>
    <t>Caminos para la Prosperidad</t>
  </si>
  <si>
    <t>Contratos-Plan red secundaria
Conectividad regional</t>
  </si>
  <si>
    <t>Fases cumplidas / Fases programadas</t>
  </si>
  <si>
    <t>Aeropuertos para la prosperidad intervenidos</t>
  </si>
  <si>
    <t>Cumplimiento de Módulos ASBU PNA COL de corto plazo (2014-2018) contribuyentes a la mejora de la eficiencia y la capacidad</t>
  </si>
  <si>
    <t>Sumatoria del total de aeropuertos con obras de construcción y/o ampliacion terminadas a la fecha de corte</t>
  </si>
  <si>
    <t>Sumatoria del total de intervenciones terminadas con obras de mantenimiento de infraestructura aeroportuaria a la fecha de corte</t>
  </si>
  <si>
    <t>Sumatoria del total de aeropuertos  intervenidos a la fecha de corte</t>
  </si>
  <si>
    <t xml:space="preserve">Promedio del cumplimiento de los Módulos de “eficiencia y capacidad” (grado de cumplimiento de cada elemento por Módulo). </t>
  </si>
  <si>
    <t xml:space="preserve">% de cumplimiento ambiental en Aeropuertos (sumatoria porcentual del cumplimiento ambiental en aeropuertos/Número de Aeropuertos) </t>
  </si>
  <si>
    <t>V1*0,7 + V2*0,3</t>
  </si>
  <si>
    <t>Operadores portuarios registrados / Total operadores</t>
  </si>
  <si>
    <t>Obj 3: Fortalecer la presencia institucional a nivel territorial, mediante la incorporación de talento humano, para ampliar la cobertura de supervisión.</t>
  </si>
  <si>
    <t>Obj 11: Aumentar la capacidad de gestion de la spt, mediante el resideño organizacional, para tener mayor efectividad en la supervisión.</t>
  </si>
  <si>
    <t>% Cobertura de vigilancia, inspección y control de la SPT a nivel nacional</t>
  </si>
  <si>
    <t># Vigilados supervisados / Total vigilados</t>
  </si>
  <si>
    <t>Avances en el rediseño organizacional</t>
  </si>
  <si>
    <t>Obj 12: Mejorar la capacidad operativa y administrativa de la gestión de supervisión, mediante el fortalecimiento tecnológico, para apoyar el cumplimiento de las competencias.</t>
  </si>
  <si>
    <t>Obj 13: Mejorar los tiempos de recaudo de la contribucion especial, mediante la optimizacion de la gestion interna, para garantizar el sostenimiento de la Entidad.</t>
  </si>
  <si>
    <t xml:space="preserve">Obj 14: Mejorar la ejecucion presupuestal de la entidad mediante acciones de seguimiento y control, para garantizar el cumplimiento de las metas </t>
  </si>
  <si>
    <t>Obj 1: Promover la formalidad en la prestación del servicio, mediante el desarrollo de acciones preventivas y correctivas, para mejorar la prestación del servicio en calidad y seguridad</t>
  </si>
  <si>
    <t>Referente</t>
  </si>
  <si>
    <t>Pasajeros movilizados por año entre los aeropuertos del país (Millones)</t>
  </si>
  <si>
    <t>Incrementar el número de kilómetros férreos en condiciones de operación, a través de la reparación y puesta en condiciones operación de los corredores Bogotá – Belencito y La Dorada – Chiriguaná, con el fin de promover el transporte de carga de comercio exterior, interior y de pasajeros por este modo alterno de transporte.</t>
  </si>
  <si>
    <t>Construir nuevas calzadas en la red vial nacional concesionada, con el fin  de desarrollar la infraestructura vial del país, ampliando capacidad y mejorando niveles de servicio.</t>
  </si>
  <si>
    <t>Kilómetros de vías intervenidas bajo esquema de APP y/o concesiones</t>
  </si>
  <si>
    <t>Aumentar el nivel de inversión privada durante el cuatrienio, mediante la ejecución de proyectos de asociación público privadas y/o concesiones viales de carreteras a cargo de la Agencia Nacional de Infraestructura, para ampliar y mejorar la calidad de la infraestructura de transporte</t>
  </si>
  <si>
    <t>Disminuir tiempos y costos de viaje y mejorar competitividad</t>
  </si>
  <si>
    <t>Desarrollar Red vial Nacional no concesionada y mantenimiento sostenible</t>
  </si>
  <si>
    <t>Acum</t>
  </si>
  <si>
    <t>Intervenir vías nacionales a través de proyectos de APP y/o concesiones, llegando a 11.698 km (acumulados), para disminuir tiempos y costos de viaje y mejorar la competitividad del país</t>
  </si>
  <si>
    <t>Proyectos adjudicados / Proyectos a adjudicar</t>
  </si>
  <si>
    <t>Proyectos en ejecución / Proyectos programados</t>
  </si>
  <si>
    <t>Mantener actualizada la información de los proyectos de la ANI, mediante el uso de herramientas tecnológicas, de tal forma que se pueda acceder a información en línea</t>
  </si>
  <si>
    <t>Plan de Capacitación</t>
  </si>
  <si>
    <t>Programa de Bienestar</t>
  </si>
  <si>
    <t>(Programa ejecutado/Programa formulado)*100</t>
  </si>
  <si>
    <t>Promedio calificaciones dadas / Calificación máxima</t>
  </si>
  <si>
    <t xml:space="preserve">Km de placa huella / Km meta </t>
  </si>
  <si>
    <t>Km de pavimento nuevo en la red secundaria / Km meta</t>
  </si>
  <si>
    <t>??</t>
  </si>
  <si>
    <t>Promedio respuestas encuesta / Calificación máxima</t>
  </si>
  <si>
    <t>Percepción de la comunidad</t>
  </si>
  <si>
    <t>Recuperar la navegabilidad del Río Magdalena, mediante intervenciones en manternimiento de puntos estratégicos, así como la incorporación de tecnología para navegación, de tal forma que se mejore la conectividad multimodal utilizando esta importante arteria Nacional.</t>
  </si>
  <si>
    <t>Km navegables del Rio Magdalena mantenidos</t>
  </si>
  <si>
    <t>Implementación de TRD en el MT</t>
  </si>
  <si>
    <t>( Sedes adecuadas y/o mantenidas/ Sedes programadas para adecuación en la vigencia.)*100</t>
  </si>
  <si>
    <t>(No. de fases implementadas  / No. de fases programadas)*100</t>
  </si>
  <si>
    <t>MT - Admtiva</t>
  </si>
  <si>
    <t>Gestión documental</t>
  </si>
  <si>
    <t>Adecuación Sedes</t>
  </si>
  <si>
    <t>Espacios de Infraestructura dedicada a la intermodalidad</t>
  </si>
  <si>
    <t>Kilómetros de Infraestructura vial intervenida para sistemas de transporte urbano</t>
  </si>
  <si>
    <t>Sumatoria del total de espacios de infraestructura construidos para la intermodalidad reportados por los entes gestores a la fecha de corte</t>
  </si>
  <si>
    <t>Sumatoria del total de kilómetros construidos e intervenidos reportados por los entes gestores a la fecha de corte</t>
  </si>
  <si>
    <t>Número de registros en el RNDC/ Meta de registros en el RNDC (Miles)</t>
  </si>
  <si>
    <t>Numero reportes/año</t>
  </si>
  <si>
    <t>Número de Corredores logísticos estrategicos vinculados al Portal Logístico de Colombia</t>
  </si>
  <si>
    <t xml:space="preserve">Número de estudios desarrollados </t>
  </si>
  <si>
    <t>Número de estudios propuestos / número de estudios adelantados relacionados con logística inversa</t>
  </si>
  <si>
    <t>Atención al Ciudadano</t>
  </si>
  <si>
    <t>Mejorar y mantener el estado de la red vial nacional, mediante la Construcción. Mejoramiento y mantenimiento de la infraestructura de transporte para la competitividad del pais</t>
  </si>
  <si>
    <t>Mejoramiento Corredores Prioritarios de Prosperidad
Mejoramiento y mantenimiento de la red vial nacional  (varios proyectos de la red vial nacional primaria)</t>
  </si>
  <si>
    <t>mejoramiento Corredores Prioritarios de Prosperidad
Mejoramiento y mantenimiento de la red vial nacional (varios proyectos de la red vial nacional primaria)
Contratos-Plan Red Nacional</t>
  </si>
  <si>
    <t>Gestionar la integración de los sistemas de información a través de la modernización de la plataforma tecnológica para facilitar el acceso a la información</t>
  </si>
  <si>
    <t>Porcentaje de sistemas de información integrados</t>
  </si>
  <si>
    <t>Adquisición, instalación, implantación y mantenimiento de equipos y programas para el desarrollo de sistemas</t>
  </si>
  <si>
    <t>Investigación básica, aplicada y estudios</t>
  </si>
  <si>
    <t>Porcentaje de implementación /Porcentaje de implementación  programado</t>
  </si>
  <si>
    <t>Mejorar la percepción del Clima Laboral en los empleados públicos del Ministerio de Transporte</t>
  </si>
  <si>
    <t>Implementación Sistema de  Gestión de Seguridad y Salud en el Trabajo.</t>
  </si>
  <si>
    <t>No. de Actividades Desarrolladas en el PIC    para cada vigencia /      No de actIividades Planeadas en el PIC para cada vigencia  x 100.</t>
  </si>
  <si>
    <t>Cumplimiento del PIC</t>
  </si>
  <si>
    <t>Sumatoria Empresas con SMSI implementado en fase 4</t>
  </si>
  <si>
    <t>Desarrollo contenidos temáticos on-line</t>
  </si>
  <si>
    <t>Desarrollo de casos de estudio</t>
  </si>
  <si>
    <t>Contenidos desarrollados/ Contenidos propuestos a realizar</t>
  </si>
  <si>
    <t>Medir periodicamente la percepción de la comunidad mediante encuestas, con el fin de determinar la claridad y opotunidad de respuesta que brinda la Agencia en los diferentes canales de atención</t>
  </si>
  <si>
    <t xml:space="preserve">Implementar Programa de Concesiones </t>
  </si>
  <si>
    <t>Número de proyectos adjudicados 4G</t>
  </si>
  <si>
    <t>Número de proyectos en ejecución 4G</t>
  </si>
  <si>
    <t>Nuevas calzadas construidas en Concesiones</t>
  </si>
  <si>
    <t>Proyectos</t>
  </si>
  <si>
    <t>Presupuesto en $Millones</t>
  </si>
  <si>
    <t>Porcentaje de viajes realizados asociados a movilidad activa</t>
  </si>
  <si>
    <t xml:space="preserve">Promedio de la partición modal en porcentaje de los modos sostenibles en cada una de las ciudades.
</t>
  </si>
  <si>
    <t>Proyectos que hacen parte del programa nacional de transporte urbano cuyo presupuesto se encuentra en el MHCP 
(SITM-Transmilenio, Transmetro, Metro Linea, Mega Bus, Metro Plus, MIO, Transcaribe; SETP-Pasto, Monteria, Popayan, Armenia, Santa Marta, Sincelejo, Valledupar, Neiva)</t>
  </si>
  <si>
    <t>APOYO A LA IMPLEMENTACION DE LA POLÍTICA LOGÍSTICA NACIONAL</t>
  </si>
  <si>
    <t>Número de Actos Administrativos proferidos (Decretos-Resoluciones, Proyecto de Ley) en el Marco de la Política Nacional de Transporte.</t>
  </si>
  <si>
    <t>FORTALECIMIENTO E IMPLEMENTACIÓN DE POLÍTICAS Y REGULACIONES TÉCNICAS PARA EL MODO DE TRANSPORTE FLUVIAL. NACIONAL</t>
  </si>
  <si>
    <t>VMTte: Mejorar el Sistema de Información y Seguimiento a los proyectos de Transporte Urbano mediante la contratación de una consultoria para que revise la plataforma de indicadores del sistema SISETU</t>
  </si>
  <si>
    <t>Reportes avalados del SISETU</t>
  </si>
  <si>
    <t>ASISTENCIA TÉCNICA PARA EL APOYO EN EL FORTALECIMIENTO DE POLÍTICA, LA IMPLEMENTACIÓN DE ESTRATEGIAS PARA SU DESARROLLO Y EL SEGUIMIENTO Y APOYO A LAS ESTRATEGIAS Y PROYECTOS, EN EL MARCO DE LA POLÍTICA NACIONAL DE TRANSPORTE URBANO.</t>
  </si>
  <si>
    <t>VMTte: Generar un sistema de información confiable que integre la totalidad de corredores logisticos estratégicos (Resolución 164 de 2015), a partir de información logistica actualizada para contar con indicadores de niveles de servicio en dichos corredores como herramienta de toma de decisiones opotunas y eficaces para el sector.</t>
  </si>
  <si>
    <t>1. DISEÑO E IMPLEMENTACIÓN DEL CENTRO INTELIGENTE DE CONTROL DE TRÁNSITO Y TRANSPORTE INFRAESTRUCTURA VIAL NACIONAL.
2. APOYO DESARROLLO DE PROGRAMAS Y PROYECTOS SISTEMAS INTELIGENTES DE TRANSPORTE NACIONAL</t>
  </si>
  <si>
    <t xml:space="preserve">Número de Actos Administrativos proferidos (Decretos-Resoluciones, Proyecto de Ley)  / No. Actos a proferir.  </t>
  </si>
  <si>
    <t>Sumatoria del total de  Aeropuertos   con  obras  de  construcciones y/o  mantenimiento  terminadas a la fecha de corte</t>
  </si>
  <si>
    <t>Objetivo 10. Proteger y velar por el cumplimiento de las normas aeronáuticas, adelantando las facultades de inspección, vigilancia y control sobre todos los agentes que ejecutan actividades aéreas civiles, en busca de la satisfacción y protección de los derechos del consumidor del sector aeronáutico con el fin de ser reconocidos como Entidad ejemplar.</t>
  </si>
  <si>
    <t>Visitas de Inspección a empresas del sector aéreo</t>
  </si>
  <si>
    <t>Número de visitas de inspección de empresas</t>
  </si>
  <si>
    <t>Hallazgos financieros y contables de la CGR</t>
  </si>
  <si>
    <t>No. de hallazgos financieros y contables</t>
  </si>
  <si>
    <t>Objetivo 12. Aumentar los niveles de recaudo de la Entidad, mediante la implementación de herramientas que brinden información a usuarios y empresas, que les permitá agilizar el pago de sus obligaciones de forma permanente.</t>
  </si>
  <si>
    <t>((Saldo de CxC año 1 + Saldo de CxC año 2)/2)/ Valor facturación año 2) * 360</t>
  </si>
  <si>
    <t>Días de Rotación de cartera</t>
  </si>
  <si>
    <t>Aeropuertos internacionales con Programa Nacional de Facilitación implementado</t>
  </si>
  <si>
    <t>Objetivo 6. Maximizar la  eficiencia y eficacia de los procesos administrativos y misionales desde el punto de vista de TI mediante la ejecución de un PETI actualizado para el cumplimiento de los objetivos institucionales, programas del gobierno y planes del sector, de forma permanente.</t>
  </si>
  <si>
    <t>Usabilidad de las Soluciones y Servicios Colaborativos de TI en producción en términos de utilización.</t>
  </si>
  <si>
    <t>Disponibilidad de Soluciones Informáticas y Servicios Colaborativos de TI en producción.</t>
  </si>
  <si>
    <t>Cobertura de Soluciones Informáticas en términos de apoyo a los procesos de la entidad</t>
  </si>
  <si>
    <t>Sumatoria de los promedios por solución Informática /  Total de Soluciones Informáticas en producción. * 100</t>
  </si>
  <si>
    <t>Sumatoria de los promedios por Solución o Servicio /  Total de Soluciones y Servicios en producción. * 100</t>
  </si>
  <si>
    <t>Promedio de indisponibilidad por solución(Horas totales periodo evaluado - Horas de Indisponibilidad)</t>
  </si>
  <si>
    <t>Cantidad de procedimientos automatizados y en funcionamiento / Cantidad total programada de procedimientos prioritarios a automatizar *100</t>
  </si>
  <si>
    <t>Soluciones informáticas funcionales: Funcionalidad de las Soluciones Informáticas en producción, en términos de la contribución a la eficiencia de los procesos.</t>
  </si>
  <si>
    <t>Fases cumplidas</t>
  </si>
  <si>
    <t>Fortalecimiento plan Institucional de Capacitación</t>
  </si>
  <si>
    <t>Fortalecimiento  del Clima Laboral</t>
  </si>
  <si>
    <t>Consultas atendidas en tiempo</t>
  </si>
  <si>
    <t>Obj 7: Definir e implementar modelo de gestion para la promoción de la participación ciudadana y rendicion de cuentas, mediante el cumplimiento de las politicas diseñadas.</t>
  </si>
  <si>
    <t>FORTALECIMIENTO DE LA CAPACIDAD INSTITUCIONAL PARA LA ADMINSISTRACIÓN, GESTIÓN E IMPLEMENTACION DE POLITICAS, PROGRAMAS Y PROYECTOS PARA LA SEGURIDAD VIAL EN LOS MODOS DE TRANSPORTE TERRESTRE AUTOMOTOR, TERRESTRE FÉRREO Y ACUATICO. NACIONAL
2015 EL RECURSO PORVIENE DEL CREDITO BANCA MULTILATERAL (BID) Y A PARTIR DEL 2016 DEBERÁ INCLUIRSE ADICIONALMENTE LOS RECURSOS DE LA ANSV</t>
  </si>
  <si>
    <t>No. de consultas atendidas en tiempo/No. De consultas recibidas</t>
  </si>
  <si>
    <t>Ausentismo por enfermedad laboral</t>
  </si>
  <si>
    <t>Ausentismo por accidente laboral</t>
  </si>
  <si>
    <t>Ampliación Mantenimiento y Mejoramiento de la Infraestructura Aeroportuaria Aeropuertos Comunitarios</t>
  </si>
  <si>
    <t>Construcción Infraestructura aeroportuaria a nivel nacional</t>
  </si>
  <si>
    <t>Mantenimiento y conservación de la infraestructura aeroportuaria</t>
  </si>
  <si>
    <t xml:space="preserve">Rediseño Institucional </t>
  </si>
  <si>
    <t>Control Operacional para garantizar la seguridad aérea (Inversión)</t>
  </si>
  <si>
    <t>Mejoramiento, administración y mantenimiento del Sistema de Gestión de la Calidad</t>
  </si>
  <si>
    <t xml:space="preserve"> Divulgar activamente la información pública y responder oportunamente los requerimientos de información, para  mantener canales de comunicación efectiva con los diferentes públicos de interés respecto a la gestión institucional.</t>
  </si>
  <si>
    <t>Km de mantenimiento y rehabilitación de red vial primaria ejecutados / Km de mantenimiento y rehabilitación de red vial primaria programados</t>
  </si>
  <si>
    <t>Km de segundas calzadas construídos / Km de segundas calzadas construídos programados</t>
  </si>
  <si>
    <t>Km red vial nacional primaria con pavimento nuevo ejecutados /Km red vial nacional primaria con pavimento nuevo programados</t>
  </si>
  <si>
    <t># Aplicativos integrados/total aplicativos de la entidad</t>
  </si>
  <si>
    <t>Plataforma TIC Disponible</t>
  </si>
  <si>
    <t>Horas de disponibilidad del servicio de Información / Total de horas del período</t>
  </si>
  <si>
    <t>(# días de incapacidades iniciadas en el período por enfermedad laboral / # días de incacapacidades iniciadas por enfermedad laboral ocurridos en el mismo período del año anterior)*100</t>
  </si>
  <si>
    <t>(# días de incapacidades iniciadas en el período por accidente laboral/# días de incacapacidades iniciadas por accidente laboral ocurridos en el mismo período del año anterior)*100</t>
  </si>
  <si>
    <t>Avance Sistema Gestión de Seguridad y Salud en el Trabajo</t>
  </si>
  <si>
    <t>Cumplimiento de requisitos de la norma implementados/Cumplimiento requistos de la norma a implementar</t>
  </si>
  <si>
    <t>Usuarios que manifestaron atención clara, oportuna y completa / Total usuarios atendidos.</t>
  </si>
  <si>
    <t>Bog - Belencito, La Dorada - Chiriguaná
Red Férrea Atlántica - interventoría
Red Férrea del Pacífico
Otras Necesidades</t>
  </si>
  <si>
    <t>Mejoramiento, apoyo estatal proyecto de concesión Ruta del Sol Sector I
Mejoramiento, apoyo estatal proyecto de concesión Ruta del Sol Sector II
Mejoramiento, apoyo estatal proyecto de concesión Ruta del Sol Sector III
Mejoramiento, Mantenimiento de la Concesión Ruta Caribe 
Mejoramiento Mantenimiento Concesión Córdoba - Sucre
Mejoramiento, Mantenimiento De La Concesión Cartagena, Barranquilla
Mejoramiento Concesión Armenia Pereira Manizales
Mejoramiento Autopista Bogotá - Villavicencio
Apoyo a la gestión del Estado. Obras complementarias y compra de predios
Zona Metropolitana de Bucaramanga
Santa Marta - Riohacha - Paraguachón
 Bosa - Granada - Girardot
Interventorías Proyectos Carreteros
Otros Recursos Adicionales (Nuevos Proy y Deudas)
Bosa - Granada - Girardot - Construcción Puentes
Girardot - Honda - Puerto Salgar 
Pacífico 1 
Pacífico 2
Pacífico 3
Cartagena - Barranquilla 
Perimetral  
Buga - Loboguerrero 
Zipaquirá - Palenque  
Conexión Norte 
Magdalena 2 
Ocaña - Gamarra 
Mulaló - Loboguerrero  
Transversal del Sisga 
Puerta de Hierro - Cruz del Viso 
Villavicencio - Yopal 
Santana - Mocoa - Neiva 
Santander de Quilichao -Popayán 
Mar 1 
Barranca - Bucaramanga 
Pasto - Rumichaca </t>
  </si>
  <si>
    <t>Apoyo Estatal a los Puertos a nivel Nacional</t>
  </si>
  <si>
    <t>Rehabilitación de Vías Férreas</t>
  </si>
  <si>
    <t>Apoyo a la Gstión del Estado para la supervision de la Infraestructura Aeroportuaria</t>
  </si>
  <si>
    <t>Fortalecimiento de la Gestión Funcional con Tecnologías de la Información y Comunicaciones Agencia Nacional de Infraestructura</t>
  </si>
  <si>
    <t>Implementación del Sistema Integrado de Gestión y Control Agencia Nacional de Infraestructura</t>
  </si>
  <si>
    <t>Casos de estudio desarrollados / Casos de estudio propuestos a desarrollar</t>
  </si>
  <si>
    <t>Aeropuertos con obras de construcción y/o ampliación de aeropuertos terminadas, (terminales, pistas, plataformas, calles de rodaje, cuartel de bomberos, cerramientos)</t>
  </si>
  <si>
    <t>Intervenciones terminadas en mantenimiento de infraestructura aeroportuaria iguales o superiores a $800 MM</t>
  </si>
  <si>
    <t xml:space="preserve">Aeropuertos intervenidos en Construcción (Torre de Control,  terminales, pistas, plataformas, calles de rodaje, cuartel de bomberos, cerramientos) y   Mantenimiento e infraestructura aeroportuaria   </t>
  </si>
  <si>
    <t>Cumplimiento de la Gestión Educativa</t>
  </si>
  <si>
    <t>Viáticos y Gastos de viaje al interior y al exterior (funcionamiento)</t>
  </si>
  <si>
    <t>Programa de Capacitación Institucional</t>
  </si>
  <si>
    <t>Adecuación, mantenimiento y mejoramiento de la Infraestructura ambiental (Para ambos indicadores)</t>
  </si>
  <si>
    <t>Levantamiento de información para estudios planes y programas ambientales (Para ambos indicadores)</t>
  </si>
  <si>
    <t>Control y vigilancia mediante la aprobación de planes de acción de medidas correctivas.</t>
  </si>
  <si>
    <t>Mejorar el nivel de confianza de la ciudadanía en la AEROCIVIL</t>
  </si>
  <si>
    <t>Mejoramiento de los niveles de recaudo</t>
  </si>
  <si>
    <t>Km navegables del Rio Magdalena en servicio definitivo</t>
  </si>
  <si>
    <t>Km del Rio Magdalena Mantenidos</t>
  </si>
  <si>
    <t>Km del Rio Magdalena en servicio definitivo</t>
  </si>
  <si>
    <t>Recuperación de la navegabilidad entre puerto salgar y bquilla (APP) (Ambos indicadores)</t>
  </si>
  <si>
    <t>Mantenimiento canal navegable del canal del dique (Ambos indicadores)</t>
  </si>
  <si>
    <t>Optimizar la gestión de la inversión y del manejo de los recursos públicos, mediante la implementación de políticas y procedimientos tendientes a la correcta ejecución presupuestal y al recaudo de recursos, en las Entidades  en que aplique, de tal forma que se garantice el funcionamiento de las Entidades y de los proyectos del Sector.</t>
  </si>
  <si>
    <t>Implementación del sistema PQRs WEB: 
1.- Elaboración del esquema de socialización PQRS_WEB a nivel nacional
2.- Implementación del Fromulario Ciudadano en la WEB
3.- Seguimiento y soporte de la atención a través del Formulario Ciudadano a nivel Nacional .
4.- Ajuste  y mejoras al sistema PQRS_WEB  presentados cada año.
5.- Despues del año 2018 enlazar el aplicativo PQRS- WEB con las entidades del sector transporte.</t>
  </si>
  <si>
    <t xml:space="preserve">Ejecutar el mantenimiento de la red no concesionada, a través de los programas de Corredores de Prosperidad a cargo del INVIAS, programas de pavimentación y utilización de mano de obra local, de tal forma que se logre mejorar la conectividad entre las regiones. </t>
  </si>
  <si>
    <t>Comunidad</t>
  </si>
  <si>
    <t xml:space="preserve">Buenas prácticas ambientales para la estructuración de proyectos </t>
  </si>
  <si>
    <t>Número de documentos elaborados</t>
  </si>
  <si>
    <t>Planes Formulados: Puertos, aeropuertos</t>
  </si>
  <si>
    <t>Número de planes formulados</t>
  </si>
  <si>
    <t>Medidas Implementadas</t>
  </si>
  <si>
    <t>Número de medidas implementadas</t>
  </si>
  <si>
    <t>Formulación de planes de adaptación</t>
  </si>
  <si>
    <t>Implementación de medidas de adaptación</t>
  </si>
  <si>
    <t>Continuar con la implementación del SINC a traves del Sistema de Gestión Vial (SGV), mediante la adopción de fundamentos básicos, con el fin de garantizar la sostenibilidad de la conservación de las vías intervenidas y la categorización de la red vial nacional.</t>
  </si>
  <si>
    <t>Aumentar la conectividad de las vías regionales terciarias y secundarias facilitando la articulación con las vías nacionales, mediante la actualización y elaboración de Planes Viales Regionales basados en  estudios realizados y acuerdos con diferentes sectores tales como Ministerio de Agricultura, MinCIT, Ministerio de Educación, Ministerio de Salud, Ministerio de Defensa y Unidad de Consolidación.</t>
  </si>
  <si>
    <t>Identificar, formular, estructurar proyectos de infraestructura vial en territorios indígenas, conforme a la priorización realizada de manera concertada.</t>
  </si>
  <si>
    <t xml:space="preserve">Avance en la consolidación y optimización del Sistema Integral de Informacion de Carreteras -SINC.
</t>
  </si>
  <si>
    <t>Asistencia técnica a las entidades territoriales en la información ( SGV y Categorización) a ser registrada en el SINC.</t>
  </si>
  <si>
    <t xml:space="preserve">Documentos y Actos Administrativos elaborados en el marco de la expedición y actualización de normas sectoriales en materia de infraestructura de transporte. </t>
  </si>
  <si>
    <t>Número de documentos o proyectos de Actos Administrativos elaborados</t>
  </si>
  <si>
    <t>Avance en la viabilización de  proyectos</t>
  </si>
  <si>
    <t>Numero de proyectos viabilizados en la vigencia / numero de proyectos presentados en la vigencia</t>
  </si>
  <si>
    <t xml:space="preserve">Asistencias técnicas ejecutadas en las regiones </t>
  </si>
  <si>
    <t xml:space="preserve">No. De asistencias técnicas ejecutadas en las regiones </t>
  </si>
  <si>
    <t xml:space="preserve">Avance en la elaboración del Plan Maestro de Transporte Intermodal (PMTI) 
</t>
  </si>
  <si>
    <t xml:space="preserve">No. entregables aprobados/no. De entregables programados </t>
  </si>
  <si>
    <t>Elaboración Plan maestro de transporte Intermodal</t>
  </si>
  <si>
    <t xml:space="preserve">Avance en la implementación del Plan Maestro de Transporte Intermodal (PMTI) 
</t>
  </si>
  <si>
    <t xml:space="preserve"> No. De proyectos ejecutados/ no. De proyectos programados</t>
  </si>
  <si>
    <t xml:space="preserve"> Implementación Plan maestro Intermodal</t>
  </si>
  <si>
    <t>Operación diaria.
Recursos de Funcionamiento</t>
  </si>
  <si>
    <t xml:space="preserve">% operadores portuarios registrados </t>
  </si>
  <si>
    <t xml:space="preserve">Actualización del desarrollo e implementación del Sistema Nacional de Supervisión al Transporte - Vigia, de la Superintendencia de Puertos y Transporte, incluido el mantenimiento, soporte y garantía. </t>
  </si>
  <si>
    <t xml:space="preserve">Reduccion de quejas contra los sujetos de supervision con relacion al año anterior. </t>
  </si>
  <si>
    <t>total quejas recibidas vigencia actual / total quejas recibidas año anterior.</t>
  </si>
  <si>
    <t>numero de boletines publicados / boletines estadisticos a publicar al año.</t>
  </si>
  <si>
    <t>Servidores públicos capacitados</t>
  </si>
  <si>
    <t>total funcionarios de planta capacitados / Total de funcionarios de planta de la entidad</t>
  </si>
  <si>
    <t>Cumplimiento del 100% de las políticas del Gobierno en Línea para el respectivo año.</t>
  </si>
  <si>
    <t>Calificacion de la entidad dada por GEL.</t>
  </si>
  <si>
    <t xml:space="preserve">1. Actualización del desarrollo e implementación del Sistema Nacional de Supervisión al Transporte - Vigia, de la Superintendencia de Puertos y Transporte, incluido el mantenimiento, soporte y garantía. 
2. Estructuración, diseño, implementación y operación de una solución  a la medida de la SPT que le permita ser más eficiente en su gestion, mediante el uso y la introducción de nuevos métodos organizacionales y de procesos tecnológicos basados en TIC's, para la ejecución e integración de proceso con el objetivo del fortalecimiento institucional y operativo de la entidad. Alcance: 1. Estructuración que comprende el diagnóstico de la arquitectura empresarial de alto nivel. 2. Diseño de la Gestión del Cambio. 3. Desarrollo y operación inicial del Centro de monitoreo de las actividades de transporte y servicios conexos. 4. Apoyo a la gestion de procesos institucionales.   </t>
  </si>
  <si>
    <t>supervisados cancelando la contribucion especial</t>
  </si>
  <si>
    <t>total sujetos de supervision que cancelaron contribucion especial/ total sujetos de supervision que deben pagar contribucion especial.</t>
  </si>
  <si>
    <t>Estudio econometrico para la fijacion de la contribucion especial.</t>
  </si>
  <si>
    <t>Girardot - Honda - Puerto Salgar 
Pacífico 1 
Pacífico 2
Pacífico 3
Cartagena - Barranquilla 
Perimetral  
Buga - Loboguerrero 
Zipaquirá - Palenque  
Conexión Norte 
Magdalena 2 
Ocaña - Gamarra 
Mulaló - Loboguerrero  
Puerta de Hierro - Cruz del Viso 
Transversal del Sisga 
Puerta de Hierro - Cruz del Viso 
Villavicencio - Yopal 
Santana - Mocoa - Neiva Santander de Quilichao -Popayán 
Mar 1 
Barranca - Bucaramanga 
Pasto - Rumichaca </t>
  </si>
  <si>
    <t xml:space="preserve">(Actividades  realizadas/Actividades  propuestas </t>
  </si>
  <si>
    <t>Plan de capacitación</t>
  </si>
  <si>
    <t>Plan de bienestar</t>
  </si>
  <si>
    <t>Sumatoria de pasajeros movilizados (Millones)</t>
  </si>
  <si>
    <t>Boletines publicados</t>
  </si>
  <si>
    <t>$Millones</t>
  </si>
  <si>
    <t xml:space="preserve">Elaboración de Documento  de buenas prácticas ambientales para la estructuración de proyectos de Infraestructura vial. </t>
  </si>
  <si>
    <t>Mejorar la percepción de Rostro Social en la Ciudadanía, producto de la ejecución de los diferentes proyectos de la Entidad, de tal forma que se incremente la aceptación de los proyectos y la buena imagen del Sector Transporte.</t>
  </si>
  <si>
    <t>Diferentes proyectos de las Entidades</t>
  </si>
  <si>
    <t>Nivel de Clima Laboral</t>
  </si>
  <si>
    <t>Planes de bienestar</t>
  </si>
  <si>
    <t>Nivel de Clima laboral</t>
  </si>
  <si>
    <t>Mejorar la ejecución presupuestal del Sector, mediante gestión, seguimiento y control, sobre los rubros presupuestales, de tal forma que se lleven a cabo los proyectos necesarios para conseguir los retos del Sector</t>
  </si>
  <si>
    <t xml:space="preserve">Mejorar regulación de los servicios del Sector Transporte </t>
  </si>
  <si>
    <t>(No. de PQRS contestadas por la web, antes del día 20 del último mes del trimestre / No. de PQRS recibidas por la web) *100</t>
  </si>
  <si>
    <t>PQRS atendidos por la WEB en tiempo</t>
  </si>
  <si>
    <t>Incrementar la percepción positiva de la ciudadanía respecto al desarrollo de los proyectos de infraestructura, involucrandola en el seguimiento a la gestión a través de aplicación de encuesta</t>
  </si>
  <si>
    <t>Suma de Aeropuertos internacionales con Programa Nacional de Facilitación implementado</t>
  </si>
  <si>
    <t>Políticas públicas sobre ITS emitidas</t>
  </si>
  <si>
    <t>Cantidad de Políticas públicas Emitidas</t>
  </si>
  <si>
    <t>Empresas con Sistema de gestión de Seguridad Operacional Implementado (SMSI) en fase 4</t>
  </si>
  <si>
    <t>Variación Porcentual Mortalidad en Accidentes de Tránsito</t>
  </si>
  <si>
    <t>Municipios y/o Departamentos apoyados en la implementación de Planes Locales de Seguridad Vial</t>
  </si>
  <si>
    <t>Tasa Anual de accidentalidad (RATA)</t>
  </si>
  <si>
    <t>V%MATt=2018 = {[(MATt=2018 - MATt=2014)] / MATt=2014]} * 100</t>
  </si>
  <si>
    <t>ETPLSV = Sumatoria (Sumatoria del número de Municipios y/o Departamentos apoyados en la implementación de PLSV en un periodo determinado</t>
  </si>
  <si>
    <t>PTLC = Sumatoria del número de pruebas teóricas realizadas durante un periodo determinado en el pais (Miles)</t>
  </si>
  <si>
    <t>RATA = accidentes en aviación comercial regular de PBMO mínimo de 5.700Kg. por millon de despegues.</t>
  </si>
  <si>
    <t>Registros incorparados en el RNDC (Miles)</t>
  </si>
  <si>
    <t>Sedes Adecuadas</t>
  </si>
  <si>
    <t>Avance año</t>
  </si>
  <si>
    <t>Avance Acumulado</t>
  </si>
  <si>
    <t>Análisis Cualitativo del Indicador</t>
  </si>
  <si>
    <t>NA</t>
  </si>
  <si>
    <t>Diseño de la estrategia de asistencia técnica en las regiones a favor de la infraestructura de transporte intermodal.</t>
  </si>
  <si>
    <t>Porcentaje de usuarios que manifestaron atención clara, oportuna y completa</t>
  </si>
  <si>
    <t>Σkm puestos en condiciones de operación</t>
  </si>
  <si>
    <t>Σ Km Intervenidos bajo esquema de APP y/o concesiones</t>
  </si>
  <si>
    <t>Número proyectos ferreos y aeroportuarios con reporte de gestión en la herramienta en linea/ Total proyectos ferreos y aeroportuarios</t>
  </si>
  <si>
    <t>Porcentaje de proyectos ferreos y aeroportuarios con reporte de gestión en la herramienta en linea</t>
  </si>
  <si>
    <t xml:space="preserve">Número proyectos carreteros con reporte de gestión en la herramienta en linea/ Total de proyectos carreteros </t>
  </si>
  <si>
    <t>Porcentaje de proyectos carreteros con reporte de gestión en la herramienta en linea</t>
  </si>
  <si>
    <t xml:space="preserve">(Actividades del plan de bienestar realizadas/Actividades propuestas </t>
  </si>
  <si>
    <t xml:space="preserve">Las actividades programadas dentro del Plan de bienestar se han ejecutado al 100% </t>
  </si>
  <si>
    <t>Sumatoria de corredores logísticos incorporados en portal</t>
  </si>
  <si>
    <t>Nivel de Percepción de Rosto Social en la Ciudadanía</t>
  </si>
  <si>
    <t>% de PQRS atendidos por la WEB</t>
  </si>
  <si>
    <t xml:space="preserve">Km de Red férrea en condiciones de operación </t>
  </si>
  <si>
    <t xml:space="preserve">La meta para este indicador esta planteada para el año 2016, por lo tanto aun no hay medicion del mismo </t>
  </si>
  <si>
    <t>% de Ejecución Presupuestal</t>
  </si>
  <si>
    <t>Obligaciones registras en SIIF / Apropiación vigente Entidad</t>
  </si>
  <si>
    <t>Estado de Cumplimiento Ambiental</t>
  </si>
  <si>
    <t>Aeropuertos con Intervenciones ambientales</t>
  </si>
  <si>
    <t>MT - TI: Coordinar la Implementación de la estrategia de Gobierno en línea en las Entidades del Sector, mediante el liderazgo y emisión de directrices, que impulsen en las diferentes Entidades el cumplimiento de las diferentes fases del proyeto, de tal forma que se mejore la productividad del Sector</t>
  </si>
  <si>
    <t>Se realizaron intervenciones en la red terciaria de los departamentos de: Antioquia, Atlántico, Bolívar, Boyacá, Caldas, Casanare, Cauca, Cesar, Córdoba, Cundinamarca, Guainía, Guajira, Huila, Magdalena, Meta, Nariño, Norte de Santander, Putumayo, Quindío, Risaralda, Santander, Sucre, Tolima, Valle del Cauca, Vaupés, con un total de red atendida de 112,63 km, que representa el 70% de la meta anual 2015.</t>
  </si>
  <si>
    <t>Guía de implementación de sistemas inteligentes para transporte (ITS) formulada</t>
  </si>
  <si>
    <t>Una (1) Guía elaborada</t>
  </si>
  <si>
    <t>Obj 10: Desarrollar competencias en los servidores públicos, mediante la ejecución de planes de capacitación, para el buen desempeño profesional y personal</t>
  </si>
  <si>
    <t>Documentos técnicos elaborados</t>
  </si>
  <si>
    <t xml:space="preserve">Plan de Capacitación ejecutado </t>
  </si>
  <si>
    <t>Capacitación de empleados del instituto nacional de vías.</t>
  </si>
  <si>
    <t>La programación del cumplimiento de la meta es para el cuarto trimestre de 2015, por tanto el el avance se reportará finalizada la vigencia 2015.
Se contrató mediante el contrato 1008 de 2015 con Emtel E.S.P., la arquitectura empresarial, que hace parte de las obligaciones derivadas de TIC para Gestión en cuanto al Desarrollo de la Estrategia de TI, Evaluación de Servicios Tecnológicos y el Desarrollo de Capacidades Institucionales, en Tic para Servicios, se cuenta con Ventanilla Única y en Seguridad y Privacidad de la Información, se contrató una consultoría con Séltika Ltda., mediante contrato 858 de 2015, que culminó el pasado 22 de septiembre y se están integrando los resultados al trabajo de arquitectura empresarial y de seguridad contratados con Emtel E.S.P., con lo cual se espera cumplir la meta del 3% en el avance de la Estrategia de Gobierno en Línea.</t>
  </si>
  <si>
    <t>Implementar la estrategia Gobierno en línea incorporando la gestión de tecnología y de seguridad de la información  en los ejercicios de planeación  contribuyendo a la construcción de un Estado más eficiente, más transparente y más participativo</t>
  </si>
  <si>
    <t>Avance del 25% que corresponde a la ejecución de la Semana de Infraestructura Verde. Este objetivo se llevará a cabo con recursos de funcionamiento y apoyo de cooperación con Departamento del interior de los Estados Unidos.</t>
  </si>
  <si>
    <t>Planes Viales Elaborados</t>
  </si>
  <si>
    <t>No de planes viales elaborados</t>
  </si>
  <si>
    <t>1. Plan Maestro de Transporte Intermodal 
2. Plan Regional de Infraestructura para Transporte Intermodal.</t>
  </si>
  <si>
    <t>Diseño e implementación de la primera fase de la estrategia de asistencia a las comunidades indígenas para el fortalecimiento de su infraestructura de transporte.</t>
  </si>
  <si>
    <t xml:space="preserve">Definición, socialización e implementación de herramientas metodológicas para estructurar proyectos bajo el esquema de Asociación Pública Privada que requieran las entidades territoriales y el Ministerio de Transporte a tráves de las entidades adscritas y otras fuentes de financiación. </t>
  </si>
  <si>
    <t xml:space="preserve"> 1. Plan maestro de Transporte Intermodal
2. Revisión y actualización de la Ley 105 de 1993 
3. Ajuste de la normatividad relacionada con la seguridad jurídica de los contratos APP</t>
  </si>
  <si>
    <t>La medición se realiza cada 2 años y se medirá en el año 2016
No hay recursos específicos para este tema</t>
  </si>
  <si>
    <t>Intervención ambientales programadas en  aeropuertos</t>
  </si>
  <si>
    <t xml:space="preserve">BO-15
BO-35 Implantación del módulo B0-35 NOPS (network operations), de acuerdo a la metodología de la OACI “mejoras por bloques del sistema de aviación (ASBU)”, con el objeto de lograr “mayor eficiencia para manejar la afluencia mediante la planificación basada en una visión a escala de la red”.
BO-80 Implantación del módulo B0-80 ACDM (airport cdm), de acuerdo a la metodología de la OACI “mejoras por bloques del sistema de aviación (ASBU)”, con el objeto de lograr “operaciones aeroportuarias mejoradas mediante CDM a nivel aeropuerto”.
BO-75 Implementar un A-SMGCS nivel I y II (SURF).
BO-25 Interconexión de sistemas automatizados (intercambio de Comunicaciones de datos entre instalaciones (AIDC)) 
ASBUS BO-030 – BO 105 DATM y AMET, respectivamente.
"BO-10 FRTO   (FREE ROUTE OPERATION) Operaciones Optimas Mediante Trayectorias en Rutas Mejoradas"
"BO-05 CDO  (CONTINOUS DESCEND  OPERATIONS) Mayor Flexibilidad y Eficiencia en los Perfiles de Descenso"
"BO-20 CCO  (CONTINOUS CLIMB  OPERATIONS) Operaciones Eficientes en los Perfiles de Salida"
BO-65 APTA/   Optimización de los Procedimientos de Aproximación, Guía Vertical Incluida
BO - 84 Implantacón ADS-B – 
BO-40
</t>
  </si>
  <si>
    <t xml:space="preserve">Aeropuertos intervenidos con obras de construcción (torres de control, terminales, pistas, plataformas, calles de rodaje, cuartel de bomberos, cerramientos) y/o mantenimiento de infraestructura </t>
  </si>
  <si>
    <t>N° de acciones correctivas implementadas/N° de hallazgos * 100</t>
  </si>
  <si>
    <t>Mantenimiento y Conservación de Equipos de Computación
Adquisición de Sistemas y Servicios Informáticos para El Plan Nacional de Informática</t>
  </si>
  <si>
    <t>La encuesta está planeada para aplicarse en el mes de diciembre para una muestra de vigilados y ciudadanos. Actualmente nos encontramos en la etapa de planeación de la actividad conjuntamente con el Ministerio</t>
  </si>
  <si>
    <t>En la presente vigencia lo más seguro es que solo se alcance a emitir el acto administrativo que generara las directrices para el trámite de registro de los operadores portuarios. Actualmente la SPT se encuentra adelantando el trámite ante Función Pública. Por otro lado, la identificación de los operadores portuarios se efectúa mediante el registro que se hará a través del sistema de informacion misional VIGIA, software que se esta actualizando y construyendo nuevos modulos con cargo al proyecto de inversion mencionado. 
Pendiente revisión con la Delegada de Puertos para ajustar el indicador y medirlo contra el cumplimiento del acto administrativo.</t>
  </si>
  <si>
    <t>Operación diaria.
Recursos de Funcionamiento
Proyecto de inversión asociado al fortalecimiento de la gestión operativa de la Entidad</t>
  </si>
  <si>
    <t>La Entidad se encuentra actualmente en la etapa de planificación para la aplicación de la encuesta de clima laboral en esta vigencia</t>
  </si>
  <si>
    <t>Supeditado a la evaluación final que hace el GEL al final del año. Periódicamente, la SPT hace autoevaluaciones con base en los criterios del GEL y se establecen planes de acción para corregir los hallazgos. Se aclara que las metas de porcentaje de cumplimiento son las establecidas en el decreto 2573 de 2014, artículo 10, del GEL</t>
  </si>
  <si>
    <t>El avance de esta meta se obtendrá en diciembre una vez se revise el recaudo de los vigilados. La resolución que fija la tasa de vigilancia se encuentra en proceso de publicación</t>
  </si>
  <si>
    <t>Construcción Corredores Prioritarios de Prosperidad
Construcción obras anexas y túnel Segundo centenario</t>
  </si>
  <si>
    <t>Sumatoria de Documentos técnicos elaborados</t>
  </si>
  <si>
    <t>No hay meta para el año 2015</t>
  </si>
  <si>
    <t>El transporte aéreo de pasajeros Origen-Destino en el periodo Enero-Agosto de 2015 creció el 11,90% con relación al mismo periodo del año anterior. En este mismo periodo los pasajeros domésticos se incrementaron el 11,67%, alcanzando los 15,06 millones de pasajeros, mientras que los pasajeros internacionales crecieron el 12,37%.</t>
  </si>
  <si>
    <t>Poner en funcionamiento la Unidad de Planeación de Infraestructura de Transporte durante la vigencia 2016, conforme a la estructura y funciones definidas en la Ley 1682 de 2013 y su Decreto reglamentario 946 de 2014.</t>
  </si>
  <si>
    <t>No de departamentos con información registrada en el SINC</t>
  </si>
  <si>
    <t>Los departamentos Antioquia, Cesar y Norte de Santander han enviado información que cumplen con los criterios definidos y se han registrado en el SINC. Se esta trabajando con el Departamento del Valle, con el fin de que la información quede registrada para finales del 2015. Con el cambio de gobernadores y alcaldes, el proceso de envío de información se afecta, se espera un mayor envio de información una vez ingresen los nuevos alcaldes y gobernadores y se capacite el nuevo personal responsable en cada entidad gubernamental.</t>
  </si>
  <si>
    <t>Número de departamentos con proyectos de caminos ancestrales estructurados,  priorizadas y concertados en territorios indígenas</t>
  </si>
  <si>
    <t>Sumatoria de departamentos con proyectos de caminos ancestrales estructurados, priorizados y concertados en territorios indígenas.</t>
  </si>
  <si>
    <t>No hay un proyecto de inversión específico para este objetivo. Sin embargo, como resultado de la revision de despliegue estratégico que esta iniciando la SPT se definirá la necesidad de recomponer los proyectos actualmente establecidos.</t>
  </si>
  <si>
    <t>El PIC SE ENCUENTRA EN EJECUCIÓN HASTA EL 31 DE DICIEMBRE D 2015</t>
  </si>
  <si>
    <t>Este año se esta realizando  la intervención del clima organizacional, se tiene previsto que para el mes de noviembre se avalurá la intervención; la medición del clima se tiene programada para el año 2016</t>
  </si>
  <si>
    <t>Estrategias para lograr atención oportuna de respuesta a ciudadanos gestionadas e implementadas</t>
  </si>
  <si>
    <t>(No. de estrategias implementadas/ No. de estrategias programadas) *100</t>
  </si>
  <si>
    <t>El indicador tiene una medición anual, sin embargo, como oportunidad de mejora se realizó medición en el segundo trimestre de 2015, la cual arrojó un valor del 80%.
No requiere asignación de recursos presupuestales</t>
  </si>
  <si>
    <t>Avances:Doble calzada Bucaramanga - Cúcuta: explanaciones, estabilización de taludes pantallas ancladas, con hidrosiembra, en construcción 4 puentes. 
Avances en Buga-Buenaventura (Citronela- Altos de Zaragoza) explanación y movimiento de tierra (99,88%) sub-base (87,65%) base granular (87,65%) pavimento (93,53%) construcción de viaductos</t>
  </si>
  <si>
    <t>Intervenciones en: Tumaco - Pasto - Mocoa - Puerto Asís; El tigre-Dabeiba- Santafe de Antioquia; Variante de Garzón -Pitalito-Garzón; Rio Negro-San Alberto; Tasido - Dabeiba; Tuquerres - Samaniego; Briceño - Tunungua; Cúcuta - puerto Santander; Chinchiná - Estación Uribe;Cano-Mojarras y La Florida; Araujo-Cimitarra y Landázuri-Barbosa; Chiquinquirá - Tunja - Barbosa.</t>
  </si>
  <si>
    <t>La programación del cumplimiento de la meta es para el cuarto trimestre de 2015, por tanto el avance se reportará finalizada la vigencia 2015. El proyecto presupuestal incluye recursos para la estrategia de Gobierno en línea y adquisición hardware y software.
Se suscribió el contrato 1008 de 2015 con Emtel E.S.P; con base en la integración de la plataforma tecnológica, se espera tener integrados los aplicativos SICOR, SICO y SEPRO a fase I; el avance coincide a los plazos establecidos en el contrato y se culminará lo contratado en 31 de diciembre y permitirá cumplir el avance del 3% programado</t>
  </si>
  <si>
    <t>Actualmente nos encontramos complementando la reglamentación existente a nivel interno y coordinando los ajustes de los procedimientos con las entidades que prestan los servicios migratorios en los aeropuertos internacionales, con el fin de unificar criterios de eficiencia acordes con los estandares internacionales.</t>
  </si>
  <si>
    <t>EJECUTADO EN EL MES DE OCTUBRE: Aeropuerto Ipiales: Ejecutado el 100% del Contrato de Construcción de Pista. EJECUTADO: Popayán: Se encuentra ejecutado en su totalidad el contrato de Cerramiento. EN EJECUCIÓN: Aeropuerto Nuquí: Se encuentra en ejecución el contrato de construcción del Cerramiento.</t>
  </si>
  <si>
    <t>EJECUTADOS (Popayán: mantenimiento terminal), (Villagarzón: mantenimiento pista). EN EJECUCIÓN (Mantenimiento pista, plataforma y calles de rodaje en: Arauca, Tame, Florencia), (Mantenimiento de pista y plataforma en San Vicente del Caguán). (Mantenimiento de pista y calles de rodaje en Guaymaral), (Mantenimiento pista plataforma y zonas de seguridad en Trinidad y Pto Carreño), (Mantenimiento pista en Villavicencio y Guapi), (Mantenimiento plataforma y calle de rodaje en Puerto Asís), (Mantenimiento pista y calles de rodaje de Mitú).</t>
  </si>
  <si>
    <t>En ejecución de los estudios y diseños de:(Sogamoso: REALIZAR ESTUDIO, DISEÑO Y MANTENIMIENTO PISTA), (Bahía Solano: REALIZAR EL ESTUDIO, DISEÑO Y MANTENIMIENTO DE PISTA, CALLES DE RODAJE Y PLATAFORMA), (Capurganá: REALIZAR EL ESTUDIO, DISEÑO Y MANTENIMIENTO DE PISTA, CALLES DE RODAJE Y PLATAFORMA), (San José del Guaviare: REALIZAR ESTUDIO, DISEÑO Y MANTENIMIENTO DE PISTA, CALLES DE RODAJE Y PLATAFORMA), (Puerto Leguízamo: REALIZAR ESTUDIO, DISEÑO Y MANTENIMIENTO PISTA), (La Primavera: REALIZAR ESTUDIO, DISEÑO Y MANTENIMIENTO DE PISTA, CALLES DE RODAJE Y PLATAFORMA), (Puerto Inirída: REALIZAR ESTUDIO, DISEÑO Y MANTENIMIENTO DE PISTA, CALLES DE RODAJE Y PLATAFORMA).</t>
  </si>
  <si>
    <t>EJECUTADO 100% EN EL MES DE OCTUBRE: (Ipiales. construcción pista).
EJECUTADOS: (Popayán. mantenimiento terminal), (Villagarzón. mantenimiento pista), Popayán construcción cerramiento.
EN EJECUCIÓN: (Nuquí. construcción cerramiento), (Mantenimiento pista, plataforma y calles de rodaje en: Arauca, Tame, Florencia), (Mantenimiento de pista y plataforma en San Vicente del Caguán), (Mantenimiento de pista y calles de rodaje en Guaymaral), (Mantenimiento pista plataforma y zonas de seguridad en Trinidad y Pto Carreño), (Mantenimiento pista en Villavicencio), (Mantenimiento plataforma y calle de rodaje en Puerto Asís), (Mantenimiento pista y calles de rodaje de Mitú), (Mantenimiento pista y plataforma en San Andrés).
ADJUDICADO: (Diseños fase 3 para la construcción de infraestructura Bucaramanga).</t>
  </si>
  <si>
    <t>Realizar el estudio, la revisión y el analisis del modelo de operación de la Entidad.</t>
  </si>
  <si>
    <t>A la fecha de las inspecciones programadas se han realizado 54 inspecciones, que corresponden al 73% de la ejecución</t>
  </si>
  <si>
    <t xml:space="preserve">Sobre los 15 hallazgos financieros se esta trabajando para cerrarlos. Respecto al indicador, cuando se tenga la respuesta de la Contraloría se podrá medir el indicador. </t>
  </si>
  <si>
    <t>Se han desarrollado las actividades académicas tendientes a fortalecer las competencias de los funcionarios de la Entidad de acuerdo con lo programado.</t>
  </si>
  <si>
    <t>Depende del análisis financiero a diciembre de 2015. Las cifras contables estarán en febrero de 2016 para medir el indicador.</t>
  </si>
  <si>
    <t>El 57% de las encuestas de percepción por Atención Directa al publico, percibe atención, clara oportuna y completa, de acuerdo al reporte de tercer trimestre de 2015</t>
  </si>
  <si>
    <t>El 14 de julio de 2015, quedaron habilitados 209 km en condiciones de operación en la red férrea del pacifico , quedando 380 km totales en condiciones de operación en este corredor.</t>
  </si>
  <si>
    <t>Percepción de satisfacción de los cliente y usuarios frente a servicios y productos</t>
  </si>
  <si>
    <t>Promedio de respuesta encuesta servicios y productos/Calificación maxima</t>
  </si>
  <si>
    <t>Programa de mejoramiento de Clima Laboral</t>
  </si>
  <si>
    <t>Promedio de 10 variables</t>
  </si>
  <si>
    <t>Pruebas teóricas para  acceder a una licencia de conducción (Miles)</t>
  </si>
  <si>
    <t>Avance octubre 2015</t>
  </si>
  <si>
    <t>La primera política corresponde al  primer sistema que refiere a interoperabilidad de peajes con recaudo electronico vehicular (IP/REV),se expidió la resolución 4303 del 23 de Octubre de 2015 con su anexo técnico donde se regula el IP/REV
La segunda política corresponde al segundo sistema el cual se denomina "politica pública sistemas inteligentes para organizacion y control de transporte publico especial de pasajeros". Actualmente ya se realizó las socializaciones con Empresas de Transporte Especial y Proveedores de Tecnología. El Borrador del Anexo Técnico se publicó el 20 de Noviembre de 2015 para retroalimentación por parte de la ciudadanía. Este proceso de retroalimentación durará 1 mes y luego se procederá a la expedición de la resolución con su anexo técnico.
Los documentos se pueden consultar en el link: https://www.mintransporte.gov.co/Documentos/Normatividad/grupo_its</t>
  </si>
  <si>
    <t>APOYO DESARROLLO DE PROGRAMAS Y PROYECTOS SISTEMAS INTELIGENTES DE TRANSPORTE NACIONAL</t>
  </si>
  <si>
    <t>No se programo meta en 2015</t>
  </si>
  <si>
    <t>Los datos insumo para calcular el indicador se estan midiendo actualmente en 6 ciudades: Pereira, Cali, Bucaramanga, Medellin, Bogotá, Barranquilla; en las mismas se contabiliza el promedio de  número de pasajeros transportados en los diferentes sistemas de transporte.  En el mes de Octubre se transportaron en dichas ciudades 4.964.169 pasajeros. El 2,9% de avance en el año estan representados en estas ciudades. Los avances cualitativos se encuentran disponibles en el SISMEG.</t>
  </si>
  <si>
    <t>La meta programada del año se encuentra cumplida en un 100%, los 4 espacios refieren a estaciones en las ciudades de Medellin, Bucaramanga, Cali y Soacha. Los avances cualitativos se encuentran disponibles en el SISMEG.</t>
  </si>
  <si>
    <t>Los 20,39  km de avance en el año estan representados en 8 ciudades a saber: Bogota 2,2 km, Bucaramanga: 11,5 km; Barranquilla 1,6 km,  Pasto 2,51 km, Santa Marta 0,53 km, Sincelejo 0,12 km, Monteria 0,68 km, Cali 1,25 km.   Los avances cualitativos se encuentran disponibles en el SISMEG.  La mayor ejecución se justifica por la ciudad de Bucaramanga donde se suscribió un contrato para intervenir más km en rutas alimentadoras de las previstas cuando se establecieron las metas del PND</t>
  </si>
  <si>
    <t>Entre enero y octubre de 2015, según la información preliminar, se registran en el país 4.939 fallecidos en accidentes de tránsito, lo que equivale con respecto al mismo periodo de 2014 a una variación porcentual acumulada de 2,3%, es decir 110 fallecidos más. Este resultado ubica, preliminarmente al indicador 3,3 puntos porcentuales por encima de la meta fijada para todo el año 2015. No obstante, es importante señalar, que con respecto al corte reportado a septiembre de 2015, se registra un leve descenso en el número de victmas fatales por accidentes de tránsito en los meses de agosto, septiembre y octubre, al comparar la información mensual con respecto al mismo periodo del año pasado. Lo anterior permite afirmar, que preliminarmente se está retrocediendo en el pronunciado incremento que se venia registrando y que se ubicaba por encima del 3%. Se espera que con las medidas adoptadas para el último trimestre se logre contrarrestrar significativamente la tendencia creciente del fenómeno y alcanzar la meta prevista. Nota: Información preliminar sujeta a cambios por actualización de la fuente primaria Fecha de reporte: 12-11-2015. Para fines de comparación con el año 2014, solo se toma la estadística directa, por cuanto la fuente primaria a la fecha no consolida la estadística indirecta para el 2015 y solo será objeto de reporte al finalizar el año.</t>
  </si>
  <si>
    <t>Entre abril y octubre de 2015, se ha Asistido Técnicamente para dar inicio a la elaboración de sus planes locales de seguridad vial a nueve (9) Entidades Territoriales nuevas a saber: Barrancabermeja, San Martín de Loba, Montería, San Andrés y Providencia, Sincelejo, Giradot, Pererira y el Departamento de Meta. En el último trimestre del año, se continuará brindando asistencia a estas 9 entidades territoriales y a las que ya vienen trabajando, en la elaboración de sus Planes Locales de Seguridad Vial (10 entidades territoriales)</t>
  </si>
  <si>
    <t>Durante el mes de octubre de 2015 no se registran avances del indicador ya que la aplicación de la prueba Teórico Práctica para la obtención de la Licencia de Conducción se tiene prevista a partir del año 2016. Durante el 2015 se están adelantando todos los procesos relacionados con la estructuración temática de la prueba así como los aspectos técnicos y logísticos para su aplicación.</t>
  </si>
  <si>
    <t>A 31 de octubre se cuenta con el 108% de la meta cumplida, la cifra corresponde a los registros acumulados a 31 de octubre de 2015. Los datos mensualizados y sus decripciones cualitativas se encuentran cargados en el sistema SISMEG.</t>
  </si>
  <si>
    <t>UMUS: Avance cero (0),  no tiene programacion 2015
En el grupo de Seguridad Vial durante el mes de octubre se adelanto la fase de elaboración de la propuesta técnica para posteriormente dar inicio a la última fase Propuesta de Normativa.
C. 1 (Mod Dcto 172/01): El Ministerio de Transporte dentro de la modificación del Decreto 172 de 2001, compilado hoy en el Decreto 1079 de 2015, ha realizado la socialización con gremios de la industria automotriz, con empresas de servicio individual, propietarios de taxi y sindicatos para dar a conocer los alcances del nivel de lujo dentro de esta modalidad y se han atendido algunas de sus sugerencias para incorporarlas en el borrador de decreto.”</t>
  </si>
  <si>
    <t xml:space="preserve"> Implementación de un (1) piloto “Corredor Logístico Bogotá – Buenaventura”. Este proyecto cambió de nombre, ahora su denominación es: Portal Logístico de Colombia - PLC. El proyecto "Portal Logístico de Colombia – PLC (Piloto Bogotá – Barranquilla)" será desarrollado por la empresa: Ingeniería y Soluciones Informáticas – ISOIN”, por un valor correspondiente a: $490.608.597. El contrato inició el 26 de agosto y tiene como fecha de finalización el 31 de diciembre de 2015.  El PLC tiene como alcance: El desarrollo de un portal que permita acceder a la información centralizada sobre la actividad logística del corredor Bogotá – Barranquilla. Esta plataforma deberá incluir los principales activos logísticos de Colombia como los puertos, aeropuertos, carreteras, autopistas, zonas económicas especiales, zonas francas, líneas férreas, ejes fluviales, agencias, operadores de transporte y una amplia gama de servicios logísticos para el transporte de carga.  Actualmente la firma ha entregado los siguientes productos:
1.     Metodología que se utilizará para la recopilación de la información para alimentar el portal y el esquema general de la solución donde se plasma el modelo conceptual. Este producto consta de dos informes aprobados y que corresponden al 15% del primer pago, es decir, un total de: $73’591.289.
2.     Informe de visita de campo de todo el corredor y la estructura de la base de datos. Este producto fue recibido a satisfacción y aprobado para el correspondiente pago por el 25% del valor del contrato, es decir $122’652.149.
3. Diseño, elaboración e implementación de la aplicación web con los módulos: Administración, integrador de sistemas y presentación del portal (página web). Este producto fue recibido a satisfacción como se anuncio en el mes de octubre, fue  aprobado para el correspondiente pago por el 25% del valor del contrato, es decir $ 122´652.149.</t>
  </si>
  <si>
    <t>Se esta trabajando en el formato de encuesta con un equipo interdicisiplinario incluido ANI, concesionario e interventorias que se utilizará para medir diferentes aspectos de la infraestructura, a esta medicion se dara inicio en el e2016</t>
  </si>
  <si>
    <t>Proyectos IP (iniciativa Privada)</t>
  </si>
  <si>
    <t>La meta para inversion acumulada al 2015 es  14,9 , de la cual se lleva un avance acumulado al año de 13,6</t>
  </si>
  <si>
    <t xml:space="preserve">Las actividades programadas dentro del Plan de Capacitación se han ejecutado al 100% </t>
  </si>
  <si>
    <t xml:space="preserve">El módulo de PQRs Web entró en funcionamiento el 22 de octubre de 2015, se determinó que se mediria el indicador a finales del año 2015 dado que se efetuaran ajustes  al modulo según  las necesidades que se vayan presentando y según su  funcionamiento. </t>
  </si>
  <si>
    <t>Se determinó que en el año 2015 no se mediria este  indicador. La medición se hará al finalizar cada año,  iniciando en el 2016 hasta el 2018.</t>
  </si>
  <si>
    <t>Avance del 80% que corresponde al desarrollo del Plan de Puertos. Los recursos son del presupuesto del Ministerio de Ambiente y Desarrollo Sostenible. Aunque es una actividad inherente del Ministerio de Transporte - Viceministerio de Infraestructura, no contamos con información de ejecución presupuestal, ya que no es presupuesto del Ministerio de Transporte - Viceministerio de Infraestructura.</t>
  </si>
  <si>
    <t xml:space="preserve">Se dispone del mapa de Vulnerabilidad y riesgo de la Red Vial Nacional ante eventos climatologicos futuros y se realizó la capacitación a los equipos técnicos del Ministerio, INVIAS y la ANI. Avance 100%.
Se realizaron 4 Talleres para sensibilizar y socializar los temas de Gestión de Riesgo de Desastres (GDS) y Cambio Climático en las territoriales del INVIAS: Cundinamarca, Cauca, Antioquia y Santander. </t>
  </si>
  <si>
    <t>Los planes viales departamentales de San Andrés,  Norte de Santander, Magdalena y Vaupes, se encuentran aprobados por el Ministerio de Tranposte. Se viene desarrollando el proyecto de resolución que definirá los lineamiento para la segunda etapa del  PVR (Plan Vial Regional) Para el 2016, 2 de los planes viales son departamentales de Antioquia y Guaviare y 2 son Planes Viales Regionales de Infraestructura Intermodal de Tranporte.</t>
  </si>
  <si>
    <t xml:space="preserve">Se logró el desaplazamiento de recursos por parte del Ministerio de Hacienda, con los cuales se realizarán consultorias para estudios y diseños en caminos ancestrales de comunidades indigenas , priorizadas y concertadas de cuatro departamentos, (Vaupes,Amazonas, Magdalena, Putumayo). Adicionalmente, se realizaron acompañamientos a los departamentos de Nariño, Guainía y Caquetá.
</t>
  </si>
  <si>
    <t>Estan programadas 6 asistencias técnicas para Diciembre de 2015.</t>
  </si>
  <si>
    <t>Dentro de los lineamientos institucionales del PMTI, se definieron los roles para cada entidad del sector. De igual manera,se definieron ocho propuestas claves, siendo una de ellas para la definición de la politica delsector y las politicas modales e intermodales:  "Consolidar al Ministerio de Transporte como entidad especializada en la definición de la visión y la politica sectoriales de largo plazo, que integre la provisión de infraestructura, servicios de transporte, intermodalidad y logistica. Las demás entidades pasarian a jugar un rol de apoyo técnico: Aerocivil, ANI, INVIAS y DNP.</t>
  </si>
  <si>
    <t>Este indicador tiene una frecuencia de medición trimestral, por lo tanto  la información a reportar estaria para mediados de Diciembre de 2015.</t>
  </si>
  <si>
    <t>Se han realizado ajustes a los productos del PMTI en todos  sus componentes:
1. Alcance, Principios, Objetivos y Metodología.
2. Cartera de Proyectos priorizados
3. Institucional y Regulatorio
4. Financiero
De igual manera, se socializó el PMTI en 9 regiones del país y 32 departamentos donde se convocó a autoridades locales, gremios, sector privado y representantes de la sociedad civil. 
 Así mismo, se realizó un trabajo de infografia "PMTI, una politica de estado para hacer de Colombia un pais más competitivo", el cual se entregará a los asistentes del Congreso de infraestructura de la Cámara Colombiana de Infraestructura.</t>
  </si>
  <si>
    <t>En el Modulo I del PMTI se definieron la lista de proyectos  priorizados de la red básica y las vías de integración nacional para la primera década y la segunda década. En el modulo II del PMTI, se debe estructurar una hoja de ruta que incluya politicas publicas para desarrollar, por lo menos, la regulación sectorial, la movilidad urbana, la gerencia logística de corredores nacionales, la conformación de uns sistema de gestión de activos en las redes regionales y la financiación de formas alternos al modo vial. Aun no es posible definir las metas y presupuesto del año 2016 al 2018, ya que se debe  definir de la lista de proyectos priorizados de la primera década qué proyectos estructurar teniendo en cuenta  la viabilidad economica y financiera detallada.</t>
  </si>
  <si>
    <t>Objetivo 7.  Coordinar la  implementación del programa Nacional de Facilitación del Transporte Aéreo, a través de la evaluación, ajustes de procesos y procedimientos eficientes dentro de los servicios migratorios en los aeropuertos internacionales acordes con la política aerocomercial del país, con el propósito de tener aeropuertos más competitivos a nivel regional, en el 2018.</t>
  </si>
  <si>
    <t>Coordinar la implementación de las fases del Programa Nacional de Facilitación</t>
  </si>
  <si>
    <t>Percepción de satisfacción de usuarios frente a los productos y servicios de la Entidad</t>
  </si>
  <si>
    <t xml:space="preserve">Se inició el proceso de contratación de una firma especializada en encuestas. </t>
  </si>
  <si>
    <t>Se realizó la contratación de las intervenciones ambientales de los aeropuertos: ELDORADO, SAN ÁNDRES, PROVIDENCIA, IBAGUÉ, NEIVA, FLORENCIA, LETICIA, TOLÚ, PASTO, BUENAVENTURA, ARMENIA, IPIALES, POPAYÁN, TUMACO, ARAUCA, VILLAVICENCIO, YOPAL, PUERTO CARREÑO,  CÚCUTA, BUCARAMANGA, SANTA MARTA, VALLEDUPAR, RIOHACHA,  BARRANCABERMEJA y CARTAGENA</t>
  </si>
  <si>
    <t xml:space="preserve">Cumplimiento del Plan de Acción de las acciones correctivas  formuladas  a los hallazgos presentados, frente a los 6 subsistemas  establecidos para cumplir el  programa de control de calidad (PNCC) 
</t>
  </si>
  <si>
    <t>Visitas de Inspección administrativa y financiera a empresas del sector aéreo</t>
  </si>
  <si>
    <t>Para este año, no se asignaron recursos. Se realizó la encuesta de clima laboral.</t>
  </si>
  <si>
    <t>Funcionalidad de los sistemas de información y servicios informáticos instalados actualmente en los diferentes procesos</t>
  </si>
  <si>
    <t xml:space="preserve">Se ha realizado una campaña de tips informaticos para incentivar el uso de las soluciones y servicios colaborativos de tecnologías de la información. Se realizó una encuesta de sactifacción para medir la usabilidad y atención de los problemas presentados con servicios de TI. </t>
  </si>
  <si>
    <t>La disponibilidad de los sistemas ha sido del 98% a 31 de octubre de 2015, de acuerdo a la herramienta de monitoreo BSM.</t>
  </si>
  <si>
    <t xml:space="preserve">Cobertura de los procedimientos automatizados para apoyar las tareas que desarrollan las áreas. </t>
  </si>
  <si>
    <t>En septiembre se encontraban en proceso de contrataciónlas adecuaciones de las Territoriales Valle del Cauca y Risalda e Inspecciones Fluviales del Banco y Puerto Asís. Igualmente se adelantaban estudios de mercado para las adecuaciones de las sedes: D.T Santander, Norte de  Santander, Bolivar   e I.F de Cartagena y Magangue</t>
  </si>
  <si>
    <t>La línea base que se esta teniendo en cuenta para la atencion de PQRs es la consolidada para las Delegadas de Puertos y Concesiones. Actualmente se sigue trabajando en la depuración y obtención de la línea base para la Delegada de Tránsito y Transporte.</t>
  </si>
  <si>
    <t>Acciones preventivas y correctivas implementadas</t>
  </si>
  <si>
    <t>Número de acciones preventivas y correctivas implementadas  para minimizar las condiciones de riesgo en seguridad</t>
  </si>
  <si>
    <t>Se modifica el indicador para alinearlo con el PEI de la Entidad. La meta es lograr implementar 88 acciones preventivas en el cuatrienio. La meta del año 2015 ya la superamos. Por lo tanto, vamos a revaluar la meta para los demás años del cuatrienio.</t>
  </si>
  <si>
    <t>La línea base de vigilados se esta confirmando a través del proyecto de inversión asociado al fortalecimiento de la gestión operativa de la Entidad. Se estima que en diciembre se contará con información confiable en este tema. Las Delegadas informan el total de sujetos vigilados a los cuales se les ha efectuado visitas de inspeccion durante el periodo.</t>
  </si>
  <si>
    <t>El dato corresponde a los boletines estadisticos publicados en el 2015 por la Delegada de Puertos. La información contenida en los boletines corresponde a la remitida por los supervisados portuarios marítimos a través del sistema de indicadores de gestión portuaria SIGP. El último boletín publicado corresponde al Trimestre III (Acumulado del 2015)</t>
  </si>
  <si>
    <t>Se esta cumpliendo con la meta planeada acumulada, medida con base en la ejecución presupuestal de las obligaciones</t>
  </si>
  <si>
    <t>Implementacion de la estrategia de  Gobierno en Linea</t>
  </si>
  <si>
    <t>Con el proposito de mantener los niveles de servicio  se realizó procesos de contratación de  : 
* Prestaciones de Servicio Profesionales Sirena, contratacion, infraestructura, apoyo DBA, Perno, Orfeo, implementacion Aplicativos.
* Soporte y mantenimiento Oracle, Sirena, Galeon, Mesa de Servicio, Zebra, computadores, impresoras, Portal Web
* Servicio de conectividad
* Adquisicion Infraestructura tecnologica, Licenciamiento de software.</t>
  </si>
  <si>
    <t>BO-15: El avance de este ASBU depende del traslado a las nuevas instalaciones del CGAC. A la fecha continuamos en el Centro de Control actual. Las nuevas herramientas están instaladas en los equipos del CGAC.
BO-35: La implementación de la unidad de flujo y el sistema Harmony para la ATSM para llegadas y salidas del Dorado
BO-80: Etapa inicial para compartir información operacional en tiempo real con los operadores aéreos, ATC y OPAIN. Así como con otras entidades del estado como la DIAN, las Fuerzas Militares y Policía.
BO-75: Instalación de la antena de radar de superficie en la Nueva Torre de Control que será inaugurada el 3 de diciembre
BO-25: Nos encontramos en la etapa pre operacional, es decir en etapa de pruebas para entrar a producción en el 2016.
BO-030 – BO 105: Se están realizando reuniones con DITEL para poder desarrollar la transición del AIS al AIM, con la adquisición de las tecnologías necesarias para dar inicio a este proceso.
BO-10 FRTO: En reunión SAM  ATSRO/07 llevada  a cabo en lima,  se acordó crear 14 rutas  regionales RNAV, crear 3 rutas RNAV domésticas. Este trabajo estará publicado en Diciembre de 2016, logrando así un 68% de la meta.  De acuerdo a requerimiento  de la industria (KLM y otras) se crea 1 ruta  RNAV y se modifican 5 rutas RNAV, alcanzando 55%  de rutas RNAV para  2015.
BO-05 CDO: Se generó un plan de acción para el 2016 en el cual se tiene presupuestado la asignación de personal  y  capacitación en herramientas para este tema. 
BO-20 CCO: Se generó un plan de acción para el 2016 en el cual se tiene presupuestado la asignación de personal  y  capacitación en herramientas para este tema. 
BO-65 APTA: Se generó un plan de acción para el 2016 en el cual se tiene presupuestado la asignación de personal  y  capacitación en herramientas para este tema. 
BO – 84: Se están realizando pruebas de comisionamiento en las antenas de ADS-B acorde al cronograma establecido. 
BO-105 AMET: Se logró la conciliación con el IDEAMM para la firma del Convenio Interinstitucional, para la prestación del servicio meteorológico.</t>
  </si>
  <si>
    <t>Se ha mantenido en 0 la tasa de accidentalidad en  aviación comercial regular en aeronaves superiores a 5700 kg, teniendo en cuenta que de los 7 operadores nacionales 6 cuentan con un Sistema de Gestión de Seguridad Operacional aprobado, reflejandose en un nivel aceptable de seguridad operacional</t>
  </si>
  <si>
    <t>A partir del año 2008 cuando se creó el grupo de Gestión de Seguridad Operacional con el objetivo de asesorar y vigilar la implementación de los SMS de los proveedores de servicios; las organizaciones iniciaron entre los años 2011 y 2012 un programa de implementación para un periodo de 4 años de ejecución de actividades, teniendo como resultado al finalizar el año 2015 la aprobación por parte de la autoridad aeronáutica de la fase 4 de 24 empresas, superando la meta propuesta de 22 empresas dado el compromiso del equipo de trabajo de esta Secretaría.</t>
  </si>
  <si>
    <t>No tiene meta en 2015</t>
  </si>
  <si>
    <t>Se obligaron en inversión 267.855 millones y en funcionamiento 226.037 millones, para un total de 493.891 millones de 1.090.614 correspondientes al 45% de la apropiación.</t>
  </si>
  <si>
    <t>Teniendo en cuenta que este indicador se ve reflejado en el seguimiento al  sistema  de  Gestión de Seguridad y Salud en el Trabajo que se realiza en el año 2017,  la medición solo se realizará en esa vigencia.</t>
  </si>
  <si>
    <t>Teniendo en cuenta que este indicador se ve reflejado en el seguimiento al  sistema I de  Gestión de Seguridad y Salud en el Trabajo que se realiza en el año 2017,  la medición solo se realizará en esa vigencia.</t>
  </si>
  <si>
    <t>La Subdirección del Talento Humano a través del Grupo Seguridad y Salud en el trabajo a la fecha ya elaboró un diagnostico del sistema de Gestión de Seguridad y Salud en el Trabajo y se encuentra en el proceso de planeación del mismo, esto apuntando al sistema integrado de gestión, planteado desde la Oficina Asesora de Planeación.</t>
  </si>
  <si>
    <t>En octubre se cumplio con la actualización e incorporación de las nuevas TRD en el Sistema de Gestión Documental ORFEO, Queda pendiente realizar un 20% correspondiente a la programación para realizar el seguimiento de la aplicación de las TRD</t>
  </si>
  <si>
    <t>Se cumplió con la meta establecida a la fecha, se pretende cumplir con lo correspondiente en lo que resta del año</t>
  </si>
  <si>
    <t>Actualmente se cuenta con un total 8.883 km en la red vial concesionada. Se firmó el acta de inicio de los proyectos Bucaramanga Barranca-Yondó el 13 de octubre de 2015 (100,62 Km), Autopistas al Mar 1: Túnel de Occidente - San Jerónimo – Santafé de Antioquia - Bolombolo , 28 de octubre de 2015 ( 176 Km), Pasto -Rumichaca  , el 27 de octubre de 2015 (80Km)</t>
  </si>
  <si>
    <t xml:space="preserve">Se adjudicaron en el mes de septiembre el proyecto APP  Autopista al Mar 2 el 22 de septiembre de 2015 y las IP Antioquia - Bolívar se adjudico el 17 de septiembre  y Ip Neiva- Girardot el 15 de septiembre de 2015. </t>
  </si>
  <si>
    <t>Se firmó el acta de inicio de los proyectos Bucaramanga Barranca-Yondó el 13 de octubre de 2015 (100,62 Km), Autopistas al Mar 1: Túnel de Occidente - San Jerónimo – Santafé de Antioquia - Bolombolo , 28 de octubre de 2015 ( 176 Km), Pasto -Rumichaca  , el 27 de octubre de 2015 (80Km)</t>
  </si>
  <si>
    <t>Se lleva el 66 % de la meta  del año, de los cuales se lleva construcción de 167,22 km de doble calzada y 29,56 km en calzada sencilla en la red concesionada.</t>
  </si>
  <si>
    <t>Intervenciones en los proyectos de: Transversal del Cusiana, Transversal de la Macarena, Transversal del libertador Fase 2, Troncal Central del Norte Fase 2; Villagarzon - San Jose De Fragua  Fase II; Marginal de la Selva Fase II, Corredor del Sur Fase II; Transversal Medellín- Quibdó Fase II; Carretera Plato – Salamina; Convenio con el Municipio de Caldas Antioquia; Málaga - Los Curos sector Málga - San Andrés; Badillo - San Juan Del Cesar; Carretera Belen - Socha - Sacama - La Cabuya, Ruta 6404, Proyecto Espriella - Rio Mataje en el Departamento de Nariño Contemplado en el Contrato Plan Nariño, Corredor La Ondina - Llano Grande – Convención, Corredor Cúcuta - Puerto Santander; Anillo del Macizo Colombiano Fase II, Carretera Cebadal - Consaca-Sandona-Pasto, Tramo Consaca – Sandona.</t>
  </si>
  <si>
    <t>Proyectos APP</t>
  </si>
  <si>
    <t xml:space="preserve">Sumatoria de los promedios de encuestas por proyecto / Total de encuestas de  proyectos realizadas </t>
  </si>
  <si>
    <t>La medición se realizó a través de la aplicación de encuestas realizadas en el año 2015. Teniendo en cuenta el alto porcentaje de percepción (78%), el reto es mantenerse en ese buen nivel de percepción</t>
  </si>
  <si>
    <t>Se ha realizado 2 obras de mantenimiento y profundización delos canales de acceso a los puertos marítimos equivalentes al 66,6% de avance de la meta de la vigencia 2015, y se continua realizando las gestiones administrativas conducentes a su cumplimiento. Aunque se incrementó la inversión no se han culminado las obras  que se esperan recibir en el mes de diciembre</t>
  </si>
  <si>
    <t>Se han adelantado obras en los departamentos de Antioquia, Amazonas, meta, Nariño, Valle del Cauca y vichada.  La meta de la vigencia 2015 se encuentra en el 72% de cumplimiento  y se continua adelantando le ejcución de las obras fluviales que permitan el cumplimiento del 100% al finalizar la vigencia</t>
  </si>
  <si>
    <t>La programación del cumplimiento de la meta es para el cuarto trimestre de 2015, por tanto el avance se reportará finalizada la vigencia 2015. Se avanzó en la contratación de los documentos técnicos.</t>
  </si>
  <si>
    <t>Se han adelantado 20 capacitaciones de las  24  programadas en el Plan de Capacitación Institucional 2015. (Cursos virtuales y presenciales, diplomados, simposios y seminarios)</t>
  </si>
  <si>
    <t>El valor obligado  a 30 de octubre es $1.919,114,29 millones. La apropiación reportada es la vigente menos la apropiación bloqueada.</t>
  </si>
  <si>
    <t>Se realizaron intervenciones en la red secundaria de los departamentos de: Antioquia, Bolívar, Boyacá, Cauca, Córdoba, Cundinamarca, Nariño, Putumayo, Santander, Tolima, Valle del cauca con un total de red atendida de 123,73, con cumplimiento del 100% de la meta programada para el 2015 .</t>
  </si>
  <si>
    <t>Cumplimiento en la asesoria de  proyectos de Tecnologias de la Información y las comunicaciones - TIC's</t>
  </si>
  <si>
    <t>( Número de proyectos TIC's estructurados/ Número de proyectos  TIC planeados aprobados) * 100</t>
  </si>
  <si>
    <t>Plan de Sistemas de Información e ITS 2016-2018</t>
  </si>
  <si>
    <t>Adquisición de equipos de computación y comunicaciones, software, servicios e insumos para la sistematización integral del Ministerio de Transporte a nivel central y regional</t>
  </si>
  <si>
    <t>Se está depurando el proyecto de acto administrativo que institucionaliza procesos y procedimientos para la adquisicion de TIC's
se modificó el procedimiento en el sistema DARUMA
Se asesoraron los siguientes proyectos: RUF (Registro único fluvial), Sistema de Información Base Gravable de Avalúos -SIBGA, Aplicación mobil para Seguridad Vial</t>
  </si>
  <si>
    <t>Se estructuró el piloto de la estrategia GEL</t>
  </si>
  <si>
    <t xml:space="preserve">VMInfra: Definir criterios y lineamientos de infraestructura verde que permitan al Sector, desarrollar proyectos de infraestructura de transporte en áreas de especial importancia ambiental, mediante la expedición de un documento concertado con el Ministerio de ambiente y desarrollo sostenible. </t>
  </si>
  <si>
    <t>VMInfra: Formular e implementar planes de adaptación , mediante el entendimiento  y manejo de los riesgos relacionados al clima, de tal forma que se den los lineamientos para la planificación y ejecución de los proyectos relacionados con la infraestructura de Transporte.</t>
  </si>
  <si>
    <t>Objetivo 5. Minimizar los impactos negativos que genera el transporte aéreo sobre el ambiente y los recursos naturales, implementando estratégicas de manejo y control ambiental, para el desarrollo sostenible de la aviación civil de forma permanente.</t>
  </si>
  <si>
    <t>Objetivo 9. Conocer la satisfacción de los clientes y usuarios frente a los productos y servicios prestados por la Aerocivil, a través de una encuesta que mida el nivel de calidad de los mismos de manera anual.</t>
  </si>
  <si>
    <t>VMInfra: Consolidar el Sistema Integral de Informacion de Carreteras -SINC creado por la Ley 1228 de 2008, mediante la información recibida de parte de los entes territoriales y validada por el MT, con el fin de garantizar la conservación y sostenibilidad de las vías intervenidas y la categorización de la red vial nacional.</t>
  </si>
  <si>
    <t>VMInfra: Formular la segunda etapa del plan vial regional, trabajando  con las diferentes entidades del gobierno nacional,  con el fin de apoyar a las entidades territoriales en la adecuada planeacion de la infraestructura a su cargo</t>
  </si>
  <si>
    <t>VMInfra: Identificar, formular  y  estructurar proyectos  de caminos ancestrales en territorios indígenas, conforme a la priorización y concertación realizada con las comunidades indigenas.</t>
  </si>
  <si>
    <t xml:space="preserve">VMTte: Proveer al sector Transporte de las bases normativas para la implementación de sistemas inteligentes de transporte (ITS) en Colombia,  mediante la emisión de políticas públicas, resoluciones y documentos técnicos, que contribuyan a mejorar la seguridad vial, mejorar la organización y el control del transporte, maximizar la eficiencia de las inversiones del Estado, reducir los tiempos y costos de viaje, propender por la sostenibilidad ambiental, y aportar a la competitividad del país. </t>
  </si>
  <si>
    <t xml:space="preserve">VMTte: Elaborar la guía de implementación de sistemas inteligentes de transporte (ITS), que incluya cada Sistema Inteligente para la Infraestructura, el Tránsito y el Transporte con el fin de estandarizar la implementación de dichas tecnologías en todo el territorio nacional y así garantizar su interoperabilidad. </t>
  </si>
  <si>
    <t xml:space="preserve">VMTte: Consolidar en los próximos cuatro (4) años, los SITM, los SETP, los SITP y los SITR que se encuentran en operación, implementación o estructuración en el País desde el punto de vista de infraestructura, financiero, operacional e institucional, así como mediante la integración con modos alternativos no motorizados y otras modalidades de transporte, que permita la prestación de servicios de transporte público de pasajeros en condiciones de calidad para los usuarios y con estándares de servicio adecuados para los distintos territorios. </t>
  </si>
  <si>
    <t>VMTte:  Incrementar la infraestructura asociada al transporte público en las ciudades que hoy cuentan con cofinanciación por parte de la Nación, mediante la intervencion de 54 kilometros de vias y la construcciòn de 13 intercambiadores modales para mejorar las condiciones de prestaciòn del servicio (disminución de velocidad, posibilidades de intercambio, entre otros)</t>
  </si>
  <si>
    <t>VMTte: Implementar las políticas y procedimientos requeridos, mediante la acción sobre los factores que afectan la seguridad vial, de tal forma que se reduzca la mortalidad derivada de la accidentalidad vial, en el país</t>
  </si>
  <si>
    <t xml:space="preserve">Objetivo 3. Mejorar los niveles de seguridad operacional del transporte aéreo, mediante el fortalecimiento del sistema estatal de vigilancia, con el fin de reducir la accidentalidad e incidentalidad aérea de manera permanente. </t>
  </si>
  <si>
    <t>Objetivo 8. Reducir los actos de interferencia ilícita mediante la reglamentación, prestación eficiente de servicios de seguridad y control de calidad de los servicios aeroportuarios, con el fin de mantener los más altos estándares de seguridad de la aviación civil de forma internacional</t>
  </si>
  <si>
    <t>VMTte: Desarrollar infraestructura logística especializada como plataformas logísticas y corredores logísticos con sus geencias así como sistemas de enturnamiento INSIDE, la cual se soportará en el RNDC y otros sistemas de información a través de la implementación de políticas relacionadas con corredores, sistemas de enturnamiento y plataformas.</t>
  </si>
  <si>
    <t>Objetivo 2. Fortalecer la gestión y eficiencia institucional mediante la separación clara de funciones de autoridad y proveedor de servicios, implementando el proyecto de rediseño institucional que dará conformidad a los estándares internacionales y al cumplimiento de la misión institucional.</t>
  </si>
  <si>
    <t>VMInfra: Fortalecer técnicamente a las entidades territoriales en la formulación, estructuración y ejecución de proyectos de infraestructura de transporte intermodal y fuentes de financiación (APP) mediante asistencia técnica en las regiones.</t>
  </si>
  <si>
    <t>MT - Atención al Ciudadano
Fortalecer la atención al ciudadano para mejorar la accesibilidad y servicio de las PQRS  a través de un módulo Web para recepcionar y atender las PQRS a nivel nacional. (Sistema PQRS WEB).</t>
  </si>
  <si>
    <t>VMInfra: Mejorar la regulación de la infraestructura de transporte, mediante la revisión y actualización de la normativa sectorial vigente a partir de la identificación de la necesidad de solicitudes recibidas y cumplimiento de aspectos normativos y/o de la política nacional, con el fin de impulsar y articular la estructuración y ejecución de planes, programas y proyectos de infraestructura de transporte orientados a la intermodalidad en las regiones.</t>
  </si>
  <si>
    <t>VMTte:Mejorar la regulación del Sector Transporte, mediante la revisión y ajuste de normas y políticas que ayuden a la consecución de los objetivos del Sector, para  aumentar la cobertura de servicios de transporte e incentivar la integración modal mediante el establecimiento de mecanismos de interacción entre los diferentes actores del transporte, actualizar el código nacional de tránsito y modificar los decretos y/o resoluciones  para ajustarlos a las condiciones actuales en materia de transporte y tránsito  en los modos carretero, fluvial y ferreo, mediante el ajuste  del nuevo marco normativo para garantizar la debida prestación del servicio a nivel nacional.</t>
  </si>
  <si>
    <t xml:space="preserve">VMInfra: Dinamizar la búsqueda de recursos públicos para la cofinanciación de proyectos de vías a cargo de las entidades territoriales con recursos de la Nación, del Sistema General de Regalías - SGR, Fondo Subsidio de la Sobretasa a la Gasolina y de recursos de crédito a través de Findeter. </t>
  </si>
  <si>
    <t>VMInfra: Garantizar la efectiva coordinacion  del Plan Maestro de Transporte Intermodal (PMTI) en el desarrollo de todos sus componentes, con un horizonte a mediano y largo plazo, con el objetivo de determinar los principales proyectos a desarrollar en el Sector</t>
  </si>
  <si>
    <t xml:space="preserve">VMInfra: Implementar el Plan Maestro de Transporte Intermodal (PMTI) con un horizonte a mediano y largo plazo conforme a la batería de proyectos que resulte de su formulación. </t>
  </si>
  <si>
    <t>VMTte: Elaborar estudios  mediante diagnosticos integrales que permitan estructurar  estrategias de mejora en el proceso de logistica inversa para optimizar las diferentes cadenas productivas que fomenten el comercio nacional e internacional.</t>
  </si>
  <si>
    <t>Objetivo 4. Formar profesionales integrales a través de programas de docencia, investigación,  extensión y proyección social e internacionalización para contribuir al desarrollo de la seguridad de la aviación civil y operacional de forma permanente.</t>
  </si>
  <si>
    <t>Objetivo 13. Diagnosticar el clima laboral de la entidad, mediante la ejecución de una evaluación bianual, que permita planear actividades para mejorar el ambiente laboral.</t>
  </si>
  <si>
    <t>TH: Fortalecer y desarrollar las competencias laborales de los Servidores Públicos del Minisiterio,  orientando  la capacitación y la formación a las necesidades institucionales y al mejoramiento de la calidad en la prestación del servicio.</t>
  </si>
  <si>
    <t>TH: Reconocer, evaluar, controlar, disminuir o eliminar  los factores  de  riesgos que puedan afectar la seguridad,  salud física, psicológica, social y ambiente de trabajo de los servidores públicos del Ministerio de Transporte</t>
  </si>
  <si>
    <t>MT_Admtiva: Adecuar y mantener la infraestructura física de las instalciones del Ministerio, tanto a nivel central, territoriales e inspecciones fluviales para garantizar el cumplimiento de la misión.</t>
  </si>
  <si>
    <t>MT_Admtiva: Mejorar los procedimientos tendientes al manejo de documentos, mediante la implementación del programa de Gestión documental, que permita mejorar la eficiencia administrativa  del Ministerio de Transporte.</t>
  </si>
  <si>
    <t>MT - TI
Asesorar  la etapa de pre-construcción de los proyectos TIC para su implementación, puesta en producción y  terminación oportuna;  monitoreando la sostenibilidad en el tiempo, el uso eficiente de recursos con  soporte especializado y la integración con la arquitectura actual  de la entidad y el afinamiento de los procesos internos,  de tal forma que se  materialicen los proyectos de TIC se mejore la gestión de la entidad y la oportunidad de información hacia el ciudadano.</t>
  </si>
  <si>
    <t>MT -TI: Mantener disponible la infraestructura tecnológica del Ministerio de Transporte, mediante acciones de renovación, mantenimiento y soporte, de tal forma que se garantice la continuidad de los servicios del Ministerio</t>
  </si>
  <si>
    <t>Objetivo 11. Aumentar el nivel de confianza de la ciudadanía en la gestión de la Aeronáutica Civil, mediante la obtención de la razonabilidad contable y sin salvedades (dictamen limpio) por parte de la Contraloría General de la República, con el fin de mostrar la buena gestión de la Entidad, de manera permanente.</t>
  </si>
  <si>
    <t>Garantizar el cumplimiento de las normas aeronáuticas, adelantando las facultades de inspección, vigilancia y control sobre todos los agentes que ejecutan actividades aéreas civiles y demostrando buena gestión ante los entes de Control, en busca de la satisfacción y protección de los derechos del consumidor del sector aeronáutico con el fin de ser reconocidos como Entidad ejemplar.</t>
  </si>
  <si>
    <t>A la fecha se estan recopilando la informacion correspondiente al estado ambiental de cada aeropuerto y etres meses despues de la vigencia se tendra el porcentaje de cumplimiento ambiental sobre los aeropuertos (marzo2016)</t>
  </si>
  <si>
    <t xml:space="preserve">La meta se establece según el decreto 2573 de 2014 Por el cual se establecen los lineamientos generales de la Estrategia de Gobierno en línea. 
La medicion que actual es la que arrojó el FURAG en el 2004, cuya medicion establece que la ANI tiene implementado en un 60% el Gobierno en línea, Aun no se realiza la medición del GEL para el presente año 
Se han comprometido para este proyecto hasta el mes de octubre  1.999 millones de pesos lo que equivale a a un 99,93% de los recursos coprometidos/ apropiados </t>
  </si>
  <si>
    <t>PND: Estrategias transversales
PND: Buen Gobierno - Promover la eficiencia y eficacia administrativa</t>
  </si>
  <si>
    <t>(No. PQRS ingresados por la web en el trimestre /Total PQRS radicadas )*100</t>
  </si>
  <si>
    <r>
      <rPr>
        <b/>
        <sz val="10"/>
        <rFont val="Calibri"/>
        <family val="2"/>
        <scheme val="minor"/>
      </rPr>
      <t>Capital privado:</t>
    </r>
    <r>
      <rPr>
        <sz val="10"/>
        <rFont val="Calibri"/>
        <family val="2"/>
        <scheme val="minor"/>
      </rPr>
      <t xml:space="preserve"> Incentivar la participación de capital privado en el desarrollo de infraestructura con asociaciones público privadas APP, mediante la revisión y ajuste del marco regulatorio actual, de tal forma que se pueda impulsar este esquema de contratación</t>
    </r>
  </si>
  <si>
    <r>
      <rPr>
        <b/>
        <sz val="10"/>
        <rFont val="Calibri"/>
        <family val="2"/>
        <scheme val="minor"/>
      </rPr>
      <t xml:space="preserve">Capital público: </t>
    </r>
    <r>
      <rPr>
        <sz val="10"/>
        <rFont val="Calibri"/>
        <family val="2"/>
        <scheme val="minor"/>
      </rPr>
      <t>Conseguir los recursos públicos requeridos, mediante la implementación de propuestas innovadoras, que mejoren los mecanismos actuales y vías de financiación, como el cobro de valorización de vías nacionales entre otras, para garantizar la financiación de los proyectos de infraestructura y la viabilidad de los proyectos APP.</t>
    </r>
  </si>
  <si>
    <t>PND - Transporte público de calidad
Otras estrategias del PND
PND: Buen Gobierno - Fortaler la articulación Nación-Territorio y Optimizar la gestión de la información</t>
  </si>
  <si>
    <t>El PND en su estrategia de Buen Gobierno, tiene  como objetivo promover la eficiencia y eficacia administrativa, y en ese sentido se habla de empleo público fortalecido.</t>
  </si>
  <si>
    <t>Avance noviembre 2015</t>
  </si>
  <si>
    <t>Avance diciembre 2015</t>
  </si>
  <si>
    <t xml:space="preserve">La entrega de los contenidos tematicos se llevara a cabo en el mes de diciembre del presente año, por lo que a este corte no se reporta avance </t>
  </si>
  <si>
    <t>Se construyeron 5 casos de estudio que cuantan con carta de aprovacion y fueron socializados en la entidad</t>
  </si>
  <si>
    <t>Los 5 casos restantes estan programados para el mes diciembre por lo tanto no se reporta avance en este mes</t>
  </si>
  <si>
    <t>Se revisaron los contenidos desarrollados por la empresa contratada, y se verifico su cargue en la plataforma Moodle de los 3 cursos a desarrollar (metodologia de gestion de proyectos, ORFEO y Sistema Integrado de Gestión)</t>
  </si>
  <si>
    <t xml:space="preserve">
Se construyeron  diez casos de estudio los cuales cuentan con actas de aprobación,y fueron recibidos a satisfacción: Caso Cartagena Barranquilla
Casp Chirajara Villavicencio, Caso de creación de la ANI, Caso El dorado, Caso excedentes concesiones, Caso Malla Vial del Meta, Caso Mulaló Loboguerrero , Caso otrogamiento de permisos , Caso primera ola 4G, Caso tableros de control 
</t>
  </si>
  <si>
    <t xml:space="preserve">Talento Humano </t>
  </si>
  <si>
    <t>El 57% de las encuestas de percepción por Atención Directa al publico, percibe atención, clara oportuna y completa, de acuerdo al reporte de tercer trimestre de 2015 ya que este reporte se presenta trimestralmente, el resultado de cuarto trimestre se presenta en el mes de diceimbre.</t>
  </si>
  <si>
    <t>el nivel de clima laboral percibido por los colaboradores de la ANI es de 83%, con base en los datos arrojados de la medición realizada en el 2014 por el equipo de Talento Humano, esta medicion se realiza cada dos años y mide ocho dimenciones; Ambiento social de Trabajo, Comunicaciones, Desarrollo Integral del Talento, Humano, Condiciones de Trabajo, Toma de Decisiones /Trabajo en, Equipo / Logro de Resultados, Retribuciones y beneficios, Apoyo de los Jefes, Pertenencia.</t>
  </si>
  <si>
    <t>El nivel de clima laboral percibido por los colaboradores de la ANI es de 83%, con base en los datos arrojados de la medición realizada en el 2014 por el equipo de Talento Humano, esta medicion se realiza cada dos años y mide ocho dimenciones; Ambiento social de Trabajo, Comunicaciones, Desarrollo Integral del Talento, Humano, Condiciones de Trabajo, Toma de Decisiones /Trabajo en, Equipo / Logro de Resultados, Retribuciones y beneficios, Apoyo de los Jefes, Pertenencia.</t>
  </si>
  <si>
    <t>Las obras que se encuentran ejecutado en los dos corredores (Bogotá- Belencito y Dorada- Chiriguana), finalizaran en el mes de Diciembre de 2015.</t>
  </si>
  <si>
    <t>No se adjudicaron en el mes de Noviembre el proyectos de APP</t>
  </si>
  <si>
    <t xml:space="preserve">La meta se establece según el decreto 2573 de 2014 Por el cual se establecen los lineamientos generales de la Estrategia de Gobierno en línea. 
La medicion que actual es la que arrojó el FURAG en el 2004, cuya medicion establece que la ANI tiene implementado en un 60% el Gobierno en línea, Esta medicion se realiza anualmente, por lo que no se cuenta con el dato para el 2015. </t>
  </si>
  <si>
    <t>La meta para inversion acumulada al 2015 es  14,9 , de la cual se lleva un avance acumulado al año de 14,2</t>
  </si>
  <si>
    <t>La inversión acumulada en ferreo, puertos y aeropuertos es 0,72</t>
  </si>
  <si>
    <t>La inversión acumulada en ferreo, puertos y aeropuertos es del 1,09</t>
  </si>
  <si>
    <t>Obligaciones registras en SIIF / Compromiso vigente Entidad</t>
  </si>
  <si>
    <t xml:space="preserve">El valor compremito  a septiembre porcentualmente es el 97,47% </t>
  </si>
  <si>
    <t xml:space="preserve">El valor compremito  a Noviembre porcentualmente es el 97,98% </t>
  </si>
  <si>
    <t>A Diciembre de 2015 la Agencia Nacional de Infraestructura ha comprometido el 99,94% del total de las obligaciones registradas ene l SIIF, superando la meta planteada para este año del 99,5%</t>
  </si>
  <si>
    <t xml:space="preserve">Este año se supero la meta de cuatrienio donde se dejo en condiciones de operación los corredores dorada Chiriguana (522 + 33 km de Ramal Pto Berrio –Cabañas) y el corredor Bogotá – Belencito (257 km) y en Red férrea del Pacifico se habilitaron 209 km (estos no estaban proyectados) Para un total de 1626 km </t>
  </si>
  <si>
    <t>Se supero la meta inicial debido a que se dio inicio a 5 proyectos de iniciativa privada con una longitud de 1.194 km, por lo que a cierre de 2015 se tiene  un total de 9.239 Kilómetros de vías intervenidas bajo esquema de APP y/o concesiones</t>
  </si>
  <si>
    <t>Con cierre a diciembre de 2015, se encuentran en ejecucion 22 proyectos 4G</t>
  </si>
  <si>
    <t xml:space="preserve">Se cumplió con el 78% de la meta esperada. </t>
  </si>
  <si>
    <t>Con cierre a diciembre de 2015, se adjudicaron 17 proyectos, para un total acumulado de 27  proyectos adjudicados de 4G</t>
  </si>
  <si>
    <t xml:space="preserve">Se cumplió con la meta proyectada de 3,5 billones de pesos, para un total acumulado de 14,9 billones 
</t>
  </si>
  <si>
    <t xml:space="preserve">el avance del año cerro a diciembre de 2015 en 1,4 billones supernado en 13%  la meta proyectada para 2015 que era de 1,05 billones de pesos, teniendo  5,58 Billones de pesos de Inversión privada en infraestructura férrea, aeroportuaria y portuaria acumulados en el cuatrienio.
 </t>
  </si>
  <si>
    <t xml:space="preserve">Se esta cargando infomracion del 70% de los proyectos carretetros en el Project On line, lo que equivale al cumplimiento del 100% de la meta planteada para este año </t>
  </si>
  <si>
    <t>Se cumplio en un 100% la meta planteada para la implementación de la estrategia de Gobierno en Línea, es decir que el Gobierno en Línea esta implementado en un 60%  en la ANI</t>
  </si>
  <si>
    <t>El 58% de las encuestas de percepción por Atención Directa al publico, percibe atención, clara oportuna y completa, de acuerdo al reporte de cuarto trimestre de 2015.. Lo que implica un cumplimiento de 92,1% en la meta planteada para el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</si>
</sst>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0.0"/>
    <numFmt numFmtId="168" formatCode="_(&quot;$&quot;\ * #,##0_);_(&quot;$&quot;\ * \(#,##0\);_(&quot;$&quot;\ * &quot;-&quot;??_);_(@_)"/>
    <numFmt numFmtId="169" formatCode="_-* #,##0_-;\-* #,##0_-;_-* &quot;-&quot;??_-;_-@_-"/>
  </numFmts>
  <fonts count="12" x14ac:knownFonts="1">
    <font>
      <sz val="11"/>
      <color theme="1"/>
      <name val="Calibri"/>
      <family val="2"/>
      <scheme val="minor"/>
    </font>
    <font>
      <b/>
      <sz val="9"/>
      <color indexed="81"/>
      <name val="Tahoma"/>
      <family val="2"/>
    </font>
    <font>
      <sz val="10"/>
      <name val="Calibri"/>
      <family val="2"/>
      <scheme val="minor"/>
    </font>
    <font>
      <b/>
      <u/>
      <sz val="9"/>
      <color indexed="81"/>
      <name val="Tahoma"/>
      <family val="2"/>
    </font>
    <font>
      <sz val="11"/>
      <name val="Calibri"/>
      <family val="2"/>
      <scheme val="minor"/>
    </font>
    <font>
      <sz val="11"/>
      <color theme="1"/>
      <name val="Calibri"/>
      <family val="2"/>
      <scheme val="minor"/>
    </font>
    <font>
      <sz val="10"/>
      <name val="Arial"/>
      <family val="2"/>
    </font>
    <font>
      <sz val="9"/>
      <color indexed="81"/>
      <name val="Tahoma"/>
      <family val="2"/>
    </font>
    <font>
      <b/>
      <sz val="10"/>
      <name val="Calibri"/>
      <family val="2"/>
      <scheme val="minor"/>
    </font>
    <font>
      <sz val="11"/>
      <color indexed="8"/>
      <name val="Calibri"/>
      <family val="2"/>
    </font>
    <font>
      <b/>
      <sz val="11"/>
      <name val="Calibri"/>
      <family val="2"/>
      <scheme val="minor"/>
    </font>
    <font>
      <sz val="12"/>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5"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9" fontId="5" fillId="0" borderId="0" applyFont="0" applyFill="0" applyBorder="0" applyAlignment="0" applyProtection="0"/>
    <xf numFmtId="0" fontId="6" fillId="0" borderId="0"/>
    <xf numFmtId="164" fontId="5" fillId="0" borderId="0" applyFont="0" applyFill="0" applyBorder="0" applyAlignment="0" applyProtection="0"/>
    <xf numFmtId="0" fontId="9" fillId="0" borderId="0"/>
    <xf numFmtId="165" fontId="5" fillId="0" borderId="0" applyFont="0" applyFill="0" applyBorder="0" applyAlignment="0" applyProtection="0"/>
  </cellStyleXfs>
  <cellXfs count="170">
    <xf numFmtId="0" fontId="0" fillId="0" borderId="0" xfId="0"/>
    <xf numFmtId="168" fontId="2" fillId="0" borderId="1" xfId="3"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0" fontId="2" fillId="0" borderId="1" xfId="0" quotePrefix="1" applyFont="1" applyFill="1" applyBorder="1" applyAlignment="1">
      <alignment horizontal="justify" vertical="top" wrapText="1"/>
    </xf>
    <xf numFmtId="0" fontId="2" fillId="0" borderId="1" xfId="0" applyFont="1" applyFill="1" applyBorder="1" applyAlignment="1">
      <alignment horizontal="center" vertical="center"/>
    </xf>
    <xf numFmtId="9" fontId="2" fillId="0" borderId="1" xfId="1"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left" vertical="top"/>
    </xf>
    <xf numFmtId="0" fontId="2" fillId="0" borderId="1" xfId="0" applyFont="1" applyFill="1" applyBorder="1" applyAlignment="1">
      <alignment vertical="center" wrapText="1"/>
    </xf>
    <xf numFmtId="0" fontId="2" fillId="0" borderId="1" xfId="0" applyFont="1" applyFill="1" applyBorder="1" applyAlignment="1">
      <alignment wrapText="1"/>
    </xf>
    <xf numFmtId="0" fontId="4" fillId="0"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xf numFmtId="166" fontId="2" fillId="0" borderId="1" xfId="0" applyNumberFormat="1" applyFont="1" applyFill="1" applyBorder="1" applyAlignment="1">
      <alignment horizontal="center" vertical="center"/>
    </xf>
    <xf numFmtId="167" fontId="2"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8" fillId="0" borderId="1" xfId="0" applyFont="1" applyFill="1" applyBorder="1" applyAlignment="1">
      <alignment horizontal="left" vertical="top"/>
    </xf>
    <xf numFmtId="168" fontId="2" fillId="0" borderId="1" xfId="3" applyNumberFormat="1" applyFont="1" applyFill="1" applyBorder="1" applyAlignment="1">
      <alignment horizontal="left" vertical="center" wrapText="1"/>
    </xf>
    <xf numFmtId="9" fontId="2" fillId="0" borderId="1" xfId="1" applyFont="1" applyFill="1" applyBorder="1" applyAlignment="1">
      <alignment horizontal="center" vertical="center" wrapText="1"/>
    </xf>
    <xf numFmtId="9" fontId="2" fillId="0" borderId="1" xfId="0" applyNumberFormat="1" applyFont="1" applyFill="1" applyBorder="1"/>
    <xf numFmtId="0" fontId="4" fillId="0" borderId="0" xfId="0" applyFont="1" applyFill="1"/>
    <xf numFmtId="0" fontId="10" fillId="0" borderId="1" xfId="0" applyFont="1" applyFill="1" applyBorder="1" applyAlignment="1">
      <alignment horizontal="center" vertical="center"/>
    </xf>
    <xf numFmtId="9" fontId="4" fillId="0" borderId="0" xfId="1" applyFont="1" applyFill="1"/>
    <xf numFmtId="0" fontId="2" fillId="0" borderId="1" xfId="0" applyFont="1" applyFill="1" applyBorder="1" applyAlignment="1">
      <alignment horizontal="justify" vertical="top" wrapText="1"/>
    </xf>
    <xf numFmtId="169" fontId="2" fillId="0" borderId="1" xfId="5" applyNumberFormat="1" applyFont="1" applyFill="1" applyBorder="1" applyAlignment="1">
      <alignment horizontal="center" vertical="center"/>
    </xf>
    <xf numFmtId="166" fontId="4" fillId="0" borderId="0" xfId="1" applyNumberFormat="1" applyFont="1" applyFill="1"/>
    <xf numFmtId="0" fontId="10"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9" fontId="2"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166" fontId="2" fillId="2" borderId="1" xfId="0" applyNumberFormat="1" applyFont="1" applyFill="1" applyBorder="1" applyAlignment="1">
      <alignment horizontal="center" vertical="center"/>
    </xf>
    <xf numFmtId="168" fontId="2" fillId="2" borderId="1" xfId="3" applyNumberFormat="1" applyFont="1" applyFill="1" applyBorder="1" applyAlignment="1">
      <alignment horizontal="center" vertical="center" wrapText="1"/>
    </xf>
    <xf numFmtId="0" fontId="2" fillId="2" borderId="1" xfId="0" applyFont="1" applyFill="1" applyBorder="1" applyAlignment="1">
      <alignment horizontal="left" vertical="center"/>
    </xf>
    <xf numFmtId="2" fontId="2" fillId="2" borderId="1" xfId="0" applyNumberFormat="1"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7"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9" fontId="2" fillId="2" borderId="1" xfId="1" applyFont="1" applyFill="1" applyBorder="1" applyAlignment="1">
      <alignment horizontal="center" vertical="center" wrapText="1"/>
    </xf>
    <xf numFmtId="0" fontId="2" fillId="2" borderId="1" xfId="0" applyFont="1" applyFill="1" applyBorder="1" applyAlignment="1">
      <alignment vertical="center" wrapText="1"/>
    </xf>
    <xf numFmtId="0" fontId="4" fillId="2" borderId="0" xfId="0" applyFont="1" applyFill="1"/>
    <xf numFmtId="166" fontId="4" fillId="2" borderId="0" xfId="1" applyNumberFormat="1" applyFont="1" applyFill="1"/>
    <xf numFmtId="0" fontId="10"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top" wrapText="1"/>
    </xf>
    <xf numFmtId="9" fontId="2"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66" fontId="2" fillId="3" borderId="1" xfId="0" applyNumberFormat="1" applyFont="1" applyFill="1" applyBorder="1" applyAlignment="1">
      <alignment horizontal="center" vertical="center"/>
    </xf>
    <xf numFmtId="168" fontId="2" fillId="3" borderId="1" xfId="3" applyNumberFormat="1" applyFont="1" applyFill="1" applyBorder="1" applyAlignment="1">
      <alignment horizontal="center" vertical="center" wrapText="1"/>
    </xf>
    <xf numFmtId="0" fontId="2" fillId="3" borderId="1" xfId="0" applyFont="1" applyFill="1" applyBorder="1" applyAlignment="1">
      <alignment horizontal="left" vertical="center"/>
    </xf>
    <xf numFmtId="2" fontId="2" fillId="3" borderId="1" xfId="0" applyNumberFormat="1" applyFont="1" applyFill="1" applyBorder="1" applyAlignment="1">
      <alignment horizontal="center" vertical="center"/>
    </xf>
    <xf numFmtId="10"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167" fontId="2"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9" fontId="2" fillId="3" borderId="1" xfId="1" applyFont="1" applyFill="1" applyBorder="1" applyAlignment="1">
      <alignment horizontal="center" vertical="center" wrapText="1"/>
    </xf>
    <xf numFmtId="0" fontId="2" fillId="3" borderId="1" xfId="0" applyFont="1" applyFill="1" applyBorder="1" applyAlignment="1">
      <alignment vertical="center" wrapText="1"/>
    </xf>
    <xf numFmtId="0" fontId="4" fillId="3" borderId="0" xfId="0" applyFont="1" applyFill="1"/>
    <xf numFmtId="166" fontId="4" fillId="3" borderId="0" xfId="1" applyNumberFormat="1" applyFont="1" applyFill="1"/>
    <xf numFmtId="2" fontId="2" fillId="0" borderId="1" xfId="0" applyNumberFormat="1" applyFont="1" applyFill="1" applyBorder="1" applyAlignment="1">
      <alignment horizontal="left" vertical="top" wrapText="1"/>
    </xf>
    <xf numFmtId="2" fontId="2" fillId="2" borderId="1" xfId="0" applyNumberFormat="1" applyFont="1" applyFill="1" applyBorder="1" applyAlignment="1">
      <alignment horizontal="left" vertical="top" wrapText="1"/>
    </xf>
    <xf numFmtId="2" fontId="2" fillId="3" borderId="1" xfId="0" applyNumberFormat="1" applyFont="1" applyFill="1" applyBorder="1" applyAlignment="1">
      <alignment horizontal="left" vertical="top" wrapText="1"/>
    </xf>
    <xf numFmtId="0" fontId="2" fillId="0"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2" fillId="0" borderId="1" xfId="0" applyFont="1" applyFill="1" applyBorder="1" applyAlignment="1">
      <alignment vertical="center"/>
    </xf>
    <xf numFmtId="0" fontId="2" fillId="2" borderId="1" xfId="0" applyFont="1" applyFill="1" applyBorder="1" applyAlignment="1">
      <alignment vertical="center"/>
    </xf>
    <xf numFmtId="0" fontId="2" fillId="3" borderId="1" xfId="0" applyFont="1" applyFill="1" applyBorder="1" applyAlignment="1">
      <alignment vertical="center"/>
    </xf>
    <xf numFmtId="1" fontId="2" fillId="0"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1" fontId="2" fillId="3" borderId="1" xfId="0" applyNumberFormat="1" applyFont="1" applyFill="1" applyBorder="1" applyAlignment="1">
      <alignment horizontal="left" vertical="top" wrapText="1"/>
    </xf>
    <xf numFmtId="10" fontId="2" fillId="0" borderId="1"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3" borderId="1" xfId="1" applyNumberFormat="1" applyFont="1" applyFill="1" applyBorder="1" applyAlignment="1">
      <alignment horizontal="center" vertical="center" wrapText="1"/>
    </xf>
    <xf numFmtId="167" fontId="4" fillId="0" borderId="1" xfId="0" applyNumberFormat="1" applyFont="1" applyFill="1" applyBorder="1" applyAlignment="1">
      <alignment horizontal="center" vertical="center"/>
    </xf>
    <xf numFmtId="167" fontId="4" fillId="2" borderId="1" xfId="0" applyNumberFormat="1" applyFont="1" applyFill="1" applyBorder="1" applyAlignment="1">
      <alignment horizontal="center" vertical="center"/>
    </xf>
    <xf numFmtId="167" fontId="4" fillId="3" borderId="1" xfId="0" applyNumberFormat="1" applyFont="1" applyFill="1" applyBorder="1" applyAlignment="1">
      <alignment horizontal="center" vertical="center"/>
    </xf>
    <xf numFmtId="2" fontId="2" fillId="0"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2" fontId="2" fillId="3" borderId="1" xfId="0" applyNumberFormat="1" applyFont="1" applyFill="1" applyBorder="1" applyAlignment="1">
      <alignment horizontal="left" vertical="center" wrapText="1"/>
    </xf>
    <xf numFmtId="49" fontId="2" fillId="0" borderId="1" xfId="3" applyNumberFormat="1" applyFont="1" applyFill="1" applyBorder="1" applyAlignment="1">
      <alignment horizontal="left" vertical="top" wrapText="1"/>
    </xf>
    <xf numFmtId="168" fontId="2" fillId="2" borderId="1" xfId="3" applyNumberFormat="1" applyFont="1" applyFill="1" applyBorder="1" applyAlignment="1">
      <alignment horizontal="left" vertical="center" wrapText="1"/>
    </xf>
    <xf numFmtId="49" fontId="2" fillId="2" borderId="1" xfId="3" applyNumberFormat="1" applyFont="1" applyFill="1" applyBorder="1" applyAlignment="1">
      <alignment horizontal="left" vertical="top" wrapText="1"/>
    </xf>
    <xf numFmtId="168" fontId="2" fillId="3" borderId="1" xfId="3" applyNumberFormat="1" applyFont="1" applyFill="1" applyBorder="1" applyAlignment="1">
      <alignment horizontal="left" vertical="center" wrapText="1"/>
    </xf>
    <xf numFmtId="49" fontId="2" fillId="3" borderId="1" xfId="3" applyNumberFormat="1" applyFont="1" applyFill="1" applyBorder="1" applyAlignment="1">
      <alignment horizontal="left" vertical="top" wrapText="1"/>
    </xf>
    <xf numFmtId="167" fontId="2" fillId="0" borderId="1" xfId="0" applyNumberFormat="1" applyFont="1" applyFill="1" applyBorder="1" applyAlignment="1">
      <alignment horizontal="left" vertical="top" wrapText="1"/>
    </xf>
    <xf numFmtId="167" fontId="2" fillId="2" borderId="1" xfId="0" applyNumberFormat="1" applyFont="1" applyFill="1" applyBorder="1" applyAlignment="1">
      <alignment horizontal="left" vertical="top" wrapText="1"/>
    </xf>
    <xf numFmtId="167" fontId="2" fillId="3" borderId="1" xfId="0" applyNumberFormat="1" applyFont="1" applyFill="1" applyBorder="1" applyAlignment="1">
      <alignment horizontal="left" vertical="top" wrapText="1"/>
    </xf>
    <xf numFmtId="167" fontId="2" fillId="0" borderId="1" xfId="0" applyNumberFormat="1" applyFont="1" applyFill="1" applyBorder="1" applyAlignment="1">
      <alignment horizontal="left" vertical="center" wrapText="1"/>
    </xf>
    <xf numFmtId="167" fontId="2" fillId="2" borderId="1" xfId="0" applyNumberFormat="1" applyFont="1" applyFill="1" applyBorder="1" applyAlignment="1">
      <alignment horizontal="left" vertical="center" wrapText="1"/>
    </xf>
    <xf numFmtId="167" fontId="2" fillId="3" borderId="1" xfId="0" applyNumberFormat="1" applyFont="1" applyFill="1" applyBorder="1" applyAlignment="1">
      <alignment horizontal="left" vertical="center" wrapText="1"/>
    </xf>
    <xf numFmtId="4"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top" wrapText="1"/>
    </xf>
    <xf numFmtId="4"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top" wrapText="1"/>
    </xf>
    <xf numFmtId="4"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top" wrapText="1"/>
    </xf>
    <xf numFmtId="0" fontId="4" fillId="0" borderId="1" xfId="0" applyFont="1" applyFill="1" applyBorder="1" applyAlignment="1">
      <alignment wrapText="1"/>
    </xf>
    <xf numFmtId="0" fontId="4" fillId="2" borderId="1" xfId="0" applyFont="1" applyFill="1" applyBorder="1" applyAlignment="1">
      <alignment wrapText="1"/>
    </xf>
    <xf numFmtId="0" fontId="4" fillId="3" borderId="1" xfId="0" applyFont="1" applyFill="1" applyBorder="1" applyAlignment="1">
      <alignment wrapText="1"/>
    </xf>
    <xf numFmtId="2" fontId="2"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xf>
    <xf numFmtId="2" fontId="4" fillId="0" borderId="2"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0" fontId="4" fillId="0" borderId="1" xfId="0" applyFont="1" applyFill="1" applyBorder="1"/>
    <xf numFmtId="0" fontId="2" fillId="4" borderId="1" xfId="0" applyFont="1" applyFill="1" applyBorder="1" applyAlignment="1">
      <alignment vertical="top" wrapText="1"/>
    </xf>
    <xf numFmtId="0" fontId="2" fillId="4" borderId="1" xfId="0" applyFont="1" applyFill="1" applyBorder="1" applyAlignment="1">
      <alignment horizontal="left" vertical="top" wrapText="1"/>
    </xf>
    <xf numFmtId="9" fontId="2" fillId="4" borderId="1" xfId="0" applyNumberFormat="1" applyFont="1" applyFill="1" applyBorder="1" applyAlignment="1">
      <alignment horizontal="center" vertical="center"/>
    </xf>
    <xf numFmtId="0" fontId="2" fillId="4" borderId="1" xfId="0" applyFont="1" applyFill="1" applyBorder="1" applyAlignment="1">
      <alignment vertical="top"/>
    </xf>
    <xf numFmtId="0" fontId="2" fillId="4" borderId="1" xfId="0" applyFont="1" applyFill="1" applyBorder="1" applyAlignment="1">
      <alignment horizontal="center" vertical="center"/>
    </xf>
    <xf numFmtId="0" fontId="2" fillId="4" borderId="1" xfId="0" applyFont="1" applyFill="1" applyBorder="1" applyAlignment="1">
      <alignment horizontal="justify" vertical="center" wrapText="1"/>
    </xf>
    <xf numFmtId="0" fontId="4" fillId="4" borderId="0" xfId="0" applyFont="1" applyFill="1"/>
    <xf numFmtId="0" fontId="2" fillId="4" borderId="1"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xf numFmtId="0" fontId="11" fillId="4" borderId="0" xfId="0" applyFont="1" applyFill="1" applyAlignment="1">
      <alignment wrapText="1"/>
    </xf>
    <xf numFmtId="0" fontId="2" fillId="4" borderId="1" xfId="0" applyFont="1" applyFill="1" applyBorder="1" applyAlignment="1">
      <alignment vertical="center" wrapText="1"/>
    </xf>
    <xf numFmtId="0" fontId="2" fillId="4" borderId="1" xfId="0" applyFont="1" applyFill="1" applyBorder="1" applyAlignment="1">
      <alignment wrapText="1"/>
    </xf>
    <xf numFmtId="3" fontId="4" fillId="4" borderId="1" xfId="0" applyNumberFormat="1" applyFont="1" applyFill="1" applyBorder="1" applyAlignment="1">
      <alignment horizontal="center" vertical="center"/>
    </xf>
    <xf numFmtId="0" fontId="4" fillId="4" borderId="1" xfId="0" applyFont="1" applyFill="1" applyBorder="1" applyAlignment="1">
      <alignment horizontal="left" vertical="center" wrapText="1"/>
    </xf>
    <xf numFmtId="9" fontId="2" fillId="4" borderId="1" xfId="0" applyNumberFormat="1" applyFont="1" applyFill="1" applyBorder="1" applyAlignment="1">
      <alignment horizontal="center" vertical="center" wrapText="1"/>
    </xf>
    <xf numFmtId="9" fontId="4" fillId="4" borderId="1" xfId="0" applyNumberFormat="1" applyFont="1" applyFill="1" applyBorder="1" applyAlignment="1">
      <alignment horizontal="center" vertical="center"/>
    </xf>
    <xf numFmtId="9" fontId="2" fillId="4" borderId="1" xfId="0" applyNumberFormat="1" applyFont="1" applyFill="1" applyBorder="1" applyAlignment="1">
      <alignment horizontal="left" vertical="center"/>
    </xf>
    <xf numFmtId="3" fontId="2" fillId="4" borderId="1" xfId="0" applyNumberFormat="1" applyFont="1" applyFill="1" applyBorder="1" applyAlignment="1">
      <alignment horizontal="left" vertical="center"/>
    </xf>
    <xf numFmtId="166" fontId="2" fillId="4" borderId="1" xfId="0" applyNumberFormat="1" applyFont="1" applyFill="1" applyBorder="1" applyAlignment="1">
      <alignment horizontal="center" vertical="center"/>
    </xf>
    <xf numFmtId="10"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2" fillId="4" borderId="1" xfId="0" applyFont="1" applyFill="1" applyBorder="1" applyAlignment="1">
      <alignment horizontal="center" vertical="center" wrapText="1"/>
    </xf>
    <xf numFmtId="164" fontId="2" fillId="4" borderId="1" xfId="3" applyFont="1" applyFill="1" applyBorder="1" applyAlignment="1">
      <alignment horizontal="center" vertical="center"/>
    </xf>
    <xf numFmtId="3" fontId="2" fillId="4"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2"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top" wrapText="1"/>
    </xf>
    <xf numFmtId="0" fontId="10"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top"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top"/>
    </xf>
    <xf numFmtId="0" fontId="2"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168" fontId="2" fillId="0" borderId="1" xfId="3"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cellXfs>
  <cellStyles count="6">
    <cellStyle name="Millares" xfId="5" builtinId="3"/>
    <cellStyle name="Moneda" xfId="3" builtinId="4"/>
    <cellStyle name="Normal" xfId="0" builtinId="0"/>
    <cellStyle name="Normal 256" xfId="4"/>
    <cellStyle name="Normal 7" xfId="2"/>
    <cellStyle name="Porcentaje" xfId="1" builtinId="5"/>
  </cellStyles>
  <dxfs count="0"/>
  <tableStyles count="0" defaultTableStyle="TableStyleMedium2" defaultPivotStyle="PivotStyleLight16"/>
  <colors>
    <mruColors>
      <color rgb="FF9E5ECE"/>
      <color rgb="FFFF6969"/>
      <color rgb="FF893BC3"/>
      <color rgb="FF006600"/>
      <color rgb="FFFF3300"/>
      <color rgb="FFDD7105"/>
      <color rgb="FFA8310C"/>
      <color rgb="FFEE4612"/>
      <color rgb="FF920000"/>
      <color rgb="FFFF05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27"/>
  <sheetViews>
    <sheetView tabSelected="1" zoomScale="80" zoomScaleNormal="80" workbookViewId="0">
      <pane ySplit="2" topLeftCell="A3" activePane="bottomLeft" state="frozen"/>
      <selection pane="bottomLeft" activeCell="H10" sqref="H10:H11"/>
    </sheetView>
  </sheetViews>
  <sheetFormatPr baseColWidth="10" defaultRowHeight="15" x14ac:dyDescent="0.25"/>
  <cols>
    <col min="1" max="1" width="20.7109375" style="31" customWidth="1"/>
    <col min="2" max="2" width="16.42578125" style="31" customWidth="1"/>
    <col min="3" max="3" width="15.7109375" style="31" customWidth="1"/>
    <col min="4" max="4" width="24.85546875" style="31" customWidth="1"/>
    <col min="5" max="5" width="21.85546875" style="31" customWidth="1"/>
    <col min="6" max="6" width="52.140625" style="31" customWidth="1"/>
    <col min="7" max="7" width="15" style="31" customWidth="1"/>
    <col min="8" max="8" width="86.28515625" style="31" customWidth="1"/>
    <col min="9" max="9" width="52.42578125" style="31" customWidth="1"/>
    <col min="10" max="10" width="34.140625" style="31" customWidth="1"/>
    <col min="11" max="11" width="7.140625" style="31" bestFit="1" customWidth="1"/>
    <col min="12" max="12" width="8.42578125" style="31" customWidth="1"/>
    <col min="13" max="13" width="7.28515625" style="31" customWidth="1"/>
    <col min="14" max="14" width="7.140625" style="31" bestFit="1" customWidth="1"/>
    <col min="15" max="15" width="7" style="31" bestFit="1" customWidth="1"/>
    <col min="16" max="16" width="7.140625" style="31" bestFit="1" customWidth="1"/>
    <col min="17" max="17" width="7" style="31" bestFit="1" customWidth="1"/>
    <col min="18" max="18" width="7.140625" style="31" bestFit="1" customWidth="1"/>
    <col min="19" max="19" width="7" style="31" bestFit="1" customWidth="1"/>
    <col min="20" max="21" width="7.140625" style="31" bestFit="1" customWidth="1"/>
    <col min="22" max="22" width="40.140625" style="31" customWidth="1"/>
    <col min="23" max="23" width="13.7109375" style="31" bestFit="1" customWidth="1"/>
    <col min="24" max="24" width="13.5703125" style="31" bestFit="1" customWidth="1"/>
    <col min="25" max="25" width="12" style="31" bestFit="1" customWidth="1"/>
    <col min="26" max="26" width="13.5703125" style="31" bestFit="1" customWidth="1"/>
    <col min="27" max="27" width="11" style="31" bestFit="1" customWidth="1"/>
    <col min="28" max="28" width="13.5703125" style="31" bestFit="1" customWidth="1"/>
    <col min="29" max="29" width="11" style="31" bestFit="1" customWidth="1"/>
    <col min="30" max="30" width="13.5703125" style="31" bestFit="1" customWidth="1"/>
    <col min="31" max="31" width="11.42578125" style="31" bestFit="1" customWidth="1"/>
    <col min="32" max="32" width="18.140625" style="31" bestFit="1" customWidth="1"/>
    <col min="33" max="33" width="10.85546875" style="31" customWidth="1"/>
    <col min="34" max="34" width="130.5703125" style="31" customWidth="1"/>
    <col min="35" max="35" width="11.42578125" style="52" bestFit="1" customWidth="1"/>
    <col min="36" max="36" width="18.140625" style="52" bestFit="1" customWidth="1"/>
    <col min="37" max="37" width="10.85546875" style="52" customWidth="1"/>
    <col min="38" max="38" width="130.5703125" style="52" customWidth="1"/>
    <col min="39" max="39" width="11.42578125" style="69" bestFit="1" customWidth="1"/>
    <col min="40" max="40" width="18.140625" style="69" bestFit="1" customWidth="1"/>
    <col min="41" max="41" width="15.140625" style="69" customWidth="1"/>
    <col min="42" max="42" width="130.5703125" style="69" customWidth="1"/>
    <col min="43" max="43" width="97.5703125" style="31" customWidth="1"/>
    <col min="44" max="16384" width="11.42578125" style="31"/>
  </cols>
  <sheetData>
    <row r="1" spans="1:43" ht="47.25" customHeight="1" x14ac:dyDescent="0.25">
      <c r="A1" s="161" t="s">
        <v>72</v>
      </c>
      <c r="B1" s="161" t="s">
        <v>75</v>
      </c>
      <c r="C1" s="161" t="s">
        <v>77</v>
      </c>
      <c r="D1" s="161" t="s">
        <v>78</v>
      </c>
      <c r="E1" s="161" t="s">
        <v>76</v>
      </c>
      <c r="F1" s="161" t="s">
        <v>0</v>
      </c>
      <c r="G1" s="161" t="s">
        <v>29</v>
      </c>
      <c r="H1" s="165" t="s">
        <v>66</v>
      </c>
      <c r="I1" s="161" t="s">
        <v>2</v>
      </c>
      <c r="J1" s="161" t="s">
        <v>16</v>
      </c>
      <c r="K1" s="161" t="s">
        <v>1</v>
      </c>
      <c r="L1" s="161" t="s">
        <v>141</v>
      </c>
      <c r="M1" s="161" t="s">
        <v>15</v>
      </c>
      <c r="N1" s="166" t="s">
        <v>1</v>
      </c>
      <c r="O1" s="166"/>
      <c r="P1" s="166"/>
      <c r="Q1" s="166"/>
      <c r="R1" s="166"/>
      <c r="S1" s="166"/>
      <c r="T1" s="166"/>
      <c r="U1" s="166"/>
      <c r="V1" s="161" t="s">
        <v>202</v>
      </c>
      <c r="W1" s="166" t="s">
        <v>203</v>
      </c>
      <c r="X1" s="166"/>
      <c r="Y1" s="166"/>
      <c r="Z1" s="166"/>
      <c r="AA1" s="166"/>
      <c r="AB1" s="166"/>
      <c r="AC1" s="166"/>
      <c r="AD1" s="166"/>
      <c r="AE1" s="166" t="s">
        <v>447</v>
      </c>
      <c r="AF1" s="166"/>
      <c r="AG1" s="166"/>
      <c r="AH1" s="166"/>
      <c r="AI1" s="167" t="s">
        <v>569</v>
      </c>
      <c r="AJ1" s="167"/>
      <c r="AK1" s="167"/>
      <c r="AL1" s="167"/>
      <c r="AM1" s="150" t="s">
        <v>570</v>
      </c>
      <c r="AN1" s="150"/>
      <c r="AO1" s="150"/>
      <c r="AP1" s="150"/>
      <c r="AQ1" s="161" t="s">
        <v>110</v>
      </c>
    </row>
    <row r="2" spans="1:43" x14ac:dyDescent="0.25">
      <c r="A2" s="161"/>
      <c r="B2" s="161"/>
      <c r="C2" s="161"/>
      <c r="D2" s="161"/>
      <c r="E2" s="161"/>
      <c r="F2" s="161"/>
      <c r="G2" s="161"/>
      <c r="H2" s="165"/>
      <c r="I2" s="161"/>
      <c r="J2" s="161"/>
      <c r="K2" s="161"/>
      <c r="L2" s="161"/>
      <c r="M2" s="161"/>
      <c r="N2" s="32">
        <v>2015</v>
      </c>
      <c r="O2" s="32" t="s">
        <v>149</v>
      </c>
      <c r="P2" s="32">
        <v>2016</v>
      </c>
      <c r="Q2" s="32" t="s">
        <v>149</v>
      </c>
      <c r="R2" s="32">
        <v>2017</v>
      </c>
      <c r="S2" s="32" t="s">
        <v>149</v>
      </c>
      <c r="T2" s="32">
        <v>2018</v>
      </c>
      <c r="U2" s="32" t="s">
        <v>149</v>
      </c>
      <c r="V2" s="161"/>
      <c r="W2" s="32">
        <v>2015</v>
      </c>
      <c r="X2" s="32" t="s">
        <v>149</v>
      </c>
      <c r="Y2" s="32">
        <v>2016</v>
      </c>
      <c r="Z2" s="32" t="s">
        <v>149</v>
      </c>
      <c r="AA2" s="32">
        <v>2017</v>
      </c>
      <c r="AB2" s="32" t="s">
        <v>149</v>
      </c>
      <c r="AC2" s="32">
        <v>2018</v>
      </c>
      <c r="AD2" s="32" t="s">
        <v>149</v>
      </c>
      <c r="AE2" s="32" t="s">
        <v>360</v>
      </c>
      <c r="AF2" s="32" t="s">
        <v>361</v>
      </c>
      <c r="AG2" s="32" t="s">
        <v>335</v>
      </c>
      <c r="AH2" s="32" t="s">
        <v>362</v>
      </c>
      <c r="AI2" s="37" t="s">
        <v>360</v>
      </c>
      <c r="AJ2" s="37" t="s">
        <v>361</v>
      </c>
      <c r="AK2" s="37" t="s">
        <v>335</v>
      </c>
      <c r="AL2" s="37" t="s">
        <v>362</v>
      </c>
      <c r="AM2" s="54" t="s">
        <v>360</v>
      </c>
      <c r="AN2" s="54" t="s">
        <v>361</v>
      </c>
      <c r="AO2" s="54" t="s">
        <v>335</v>
      </c>
      <c r="AP2" s="54" t="s">
        <v>362</v>
      </c>
      <c r="AQ2" s="161"/>
    </row>
    <row r="3" spans="1:43" ht="63.75" x14ac:dyDescent="0.25">
      <c r="A3" s="156" t="s">
        <v>79</v>
      </c>
      <c r="B3" s="162" t="s">
        <v>289</v>
      </c>
      <c r="C3" s="5" t="s">
        <v>47</v>
      </c>
      <c r="D3" s="2" t="s">
        <v>83</v>
      </c>
      <c r="E3" s="2" t="s">
        <v>147</v>
      </c>
      <c r="F3" s="5" t="s">
        <v>94</v>
      </c>
      <c r="G3" s="3" t="s">
        <v>34</v>
      </c>
      <c r="H3" s="13" t="s">
        <v>475</v>
      </c>
      <c r="I3" s="2" t="s">
        <v>225</v>
      </c>
      <c r="J3" s="2" t="s">
        <v>347</v>
      </c>
      <c r="K3" s="7">
        <v>12</v>
      </c>
      <c r="L3" s="3">
        <v>0</v>
      </c>
      <c r="M3" s="7">
        <v>0</v>
      </c>
      <c r="N3" s="7">
        <v>0</v>
      </c>
      <c r="O3" s="7">
        <f>M3+N3</f>
        <v>0</v>
      </c>
      <c r="P3" s="7">
        <v>0</v>
      </c>
      <c r="Q3" s="7">
        <f>O3+P3</f>
        <v>0</v>
      </c>
      <c r="R3" s="7">
        <v>7</v>
      </c>
      <c r="S3" s="7">
        <f>Q3+R3</f>
        <v>7</v>
      </c>
      <c r="T3" s="7">
        <v>5</v>
      </c>
      <c r="U3" s="7">
        <f>S3+T3</f>
        <v>12</v>
      </c>
      <c r="V3" s="5" t="s">
        <v>476</v>
      </c>
      <c r="W3" s="7">
        <v>0</v>
      </c>
      <c r="X3" s="7">
        <f>W3</f>
        <v>0</v>
      </c>
      <c r="Y3" s="7">
        <v>0</v>
      </c>
      <c r="Z3" s="7">
        <f>X3+Y3</f>
        <v>0</v>
      </c>
      <c r="AA3" s="17">
        <f>3.0963225*4</f>
        <v>12.385289999999999</v>
      </c>
      <c r="AB3" s="17">
        <f>Z3+AA3</f>
        <v>12.385289999999999</v>
      </c>
      <c r="AC3" s="17">
        <f>3.40595475*4</f>
        <v>13.623818999999999</v>
      </c>
      <c r="AD3" s="17">
        <f>AB3+AC3</f>
        <v>26.009108999999999</v>
      </c>
      <c r="AE3" s="7" t="s">
        <v>363</v>
      </c>
      <c r="AF3" s="7" t="s">
        <v>363</v>
      </c>
      <c r="AG3" s="7"/>
      <c r="AH3" s="71" t="s">
        <v>430</v>
      </c>
      <c r="AI3" s="38"/>
      <c r="AJ3" s="38"/>
      <c r="AK3" s="38"/>
      <c r="AL3" s="72"/>
      <c r="AM3" s="55"/>
      <c r="AN3" s="55"/>
      <c r="AO3" s="55"/>
      <c r="AP3" s="73"/>
      <c r="AQ3" s="23"/>
    </row>
    <row r="4" spans="1:43" ht="38.25" x14ac:dyDescent="0.25">
      <c r="A4" s="156"/>
      <c r="B4" s="162"/>
      <c r="C4" s="156" t="s">
        <v>64</v>
      </c>
      <c r="D4" s="163" t="s">
        <v>84</v>
      </c>
      <c r="E4" s="163" t="s">
        <v>6</v>
      </c>
      <c r="F4" s="156" t="s">
        <v>27</v>
      </c>
      <c r="G4" s="159" t="s">
        <v>33</v>
      </c>
      <c r="H4" s="4" t="s">
        <v>527</v>
      </c>
      <c r="I4" s="4" t="s">
        <v>290</v>
      </c>
      <c r="J4" s="5" t="s">
        <v>291</v>
      </c>
      <c r="K4" s="7">
        <v>1</v>
      </c>
      <c r="L4" s="3">
        <v>0</v>
      </c>
      <c r="M4" s="7">
        <v>0</v>
      </c>
      <c r="N4" s="7">
        <v>0</v>
      </c>
      <c r="O4" s="7">
        <f>M4+N4</f>
        <v>0</v>
      </c>
      <c r="P4" s="7">
        <v>0</v>
      </c>
      <c r="Q4" s="7">
        <f>O4+P4</f>
        <v>0</v>
      </c>
      <c r="R4" s="7">
        <v>1</v>
      </c>
      <c r="S4" s="7">
        <f>Q4+R4</f>
        <v>1</v>
      </c>
      <c r="T4" s="7">
        <v>0</v>
      </c>
      <c r="U4" s="7">
        <f>S4+T4</f>
        <v>1</v>
      </c>
      <c r="V4" s="5" t="s">
        <v>336</v>
      </c>
      <c r="W4" s="7">
        <v>0</v>
      </c>
      <c r="X4" s="7">
        <f t="shared" ref="X4:X21" si="0">W4</f>
        <v>0</v>
      </c>
      <c r="Y4" s="7">
        <v>0</v>
      </c>
      <c r="Z4" s="7">
        <f t="shared" ref="Z4:Z21" si="1">X4+Y4</f>
        <v>0</v>
      </c>
      <c r="AA4" s="7">
        <v>0</v>
      </c>
      <c r="AB4" s="7">
        <f t="shared" ref="AB4:AB21" si="2">Z4+AA4</f>
        <v>0</v>
      </c>
      <c r="AC4" s="7">
        <v>0</v>
      </c>
      <c r="AD4" s="7">
        <f t="shared" ref="AD4:AD21" si="3">AB4+AC4</f>
        <v>0</v>
      </c>
      <c r="AE4" s="7" t="s">
        <v>363</v>
      </c>
      <c r="AF4" s="7" t="s">
        <v>363</v>
      </c>
      <c r="AG4" s="7"/>
      <c r="AH4" s="5" t="s">
        <v>393</v>
      </c>
      <c r="AI4" s="38"/>
      <c r="AJ4" s="38"/>
      <c r="AK4" s="38"/>
      <c r="AL4" s="39"/>
      <c r="AM4" s="55"/>
      <c r="AN4" s="55"/>
      <c r="AO4" s="55"/>
      <c r="AP4" s="56"/>
      <c r="AQ4" s="5"/>
    </row>
    <row r="5" spans="1:43" ht="30" customHeight="1" x14ac:dyDescent="0.25">
      <c r="A5" s="156"/>
      <c r="B5" s="162"/>
      <c r="C5" s="156"/>
      <c r="D5" s="163"/>
      <c r="E5" s="163"/>
      <c r="F5" s="156"/>
      <c r="G5" s="159"/>
      <c r="H5" s="156" t="s">
        <v>528</v>
      </c>
      <c r="I5" s="4" t="s">
        <v>292</v>
      </c>
      <c r="J5" s="4" t="s">
        <v>293</v>
      </c>
      <c r="K5" s="7">
        <v>3</v>
      </c>
      <c r="L5" s="3">
        <v>0</v>
      </c>
      <c r="M5" s="7">
        <v>1</v>
      </c>
      <c r="N5" s="7">
        <v>0</v>
      </c>
      <c r="O5" s="7">
        <f>M5+N5</f>
        <v>1</v>
      </c>
      <c r="P5" s="7">
        <v>1</v>
      </c>
      <c r="Q5" s="7">
        <f>O5+P5</f>
        <v>2</v>
      </c>
      <c r="R5" s="7">
        <v>0</v>
      </c>
      <c r="S5" s="7">
        <f>Q5+R5</f>
        <v>2</v>
      </c>
      <c r="T5" s="7">
        <v>1</v>
      </c>
      <c r="U5" s="7">
        <f>S5+T5</f>
        <v>3</v>
      </c>
      <c r="V5" s="5" t="s">
        <v>296</v>
      </c>
      <c r="W5" s="7">
        <v>310</v>
      </c>
      <c r="X5" s="7">
        <f t="shared" ref="X5:X7" si="4">W5</f>
        <v>310</v>
      </c>
      <c r="Y5" s="7">
        <v>0</v>
      </c>
      <c r="Z5" s="7">
        <f t="shared" ref="Z5:Z7" si="5">X5+Y5</f>
        <v>310</v>
      </c>
      <c r="AA5" s="7">
        <v>300</v>
      </c>
      <c r="AB5" s="7">
        <f t="shared" ref="AB5:AB7" si="6">Z5+AA5</f>
        <v>610</v>
      </c>
      <c r="AC5" s="7">
        <v>300</v>
      </c>
      <c r="AD5" s="7">
        <f t="shared" ref="AD5:AD7" si="7">AB5+AC5</f>
        <v>910</v>
      </c>
      <c r="AE5" s="7" t="s">
        <v>363</v>
      </c>
      <c r="AF5" s="7" t="s">
        <v>363</v>
      </c>
      <c r="AG5" s="7"/>
      <c r="AH5" s="5" t="s">
        <v>466</v>
      </c>
      <c r="AI5" s="38"/>
      <c r="AJ5" s="38"/>
      <c r="AK5" s="38"/>
      <c r="AL5" s="39"/>
      <c r="AM5" s="55"/>
      <c r="AN5" s="55"/>
      <c r="AO5" s="55"/>
      <c r="AP5" s="56"/>
      <c r="AQ5" s="5"/>
    </row>
    <row r="6" spans="1:43" ht="30.75" customHeight="1" x14ac:dyDescent="0.25">
      <c r="A6" s="156"/>
      <c r="B6" s="162"/>
      <c r="C6" s="156"/>
      <c r="D6" s="163"/>
      <c r="E6" s="163"/>
      <c r="F6" s="156"/>
      <c r="G6" s="159"/>
      <c r="H6" s="156"/>
      <c r="I6" s="4" t="s">
        <v>294</v>
      </c>
      <c r="J6" s="4" t="s">
        <v>295</v>
      </c>
      <c r="K6" s="7">
        <v>5</v>
      </c>
      <c r="L6" s="3">
        <v>0</v>
      </c>
      <c r="M6" s="7">
        <v>0</v>
      </c>
      <c r="N6" s="7">
        <v>2</v>
      </c>
      <c r="O6" s="7">
        <f>M6+N6</f>
        <v>2</v>
      </c>
      <c r="P6" s="7">
        <v>1</v>
      </c>
      <c r="Q6" s="7">
        <f>O6+P6</f>
        <v>3</v>
      </c>
      <c r="R6" s="7">
        <v>1</v>
      </c>
      <c r="S6" s="7">
        <f>Q6+R6</f>
        <v>4</v>
      </c>
      <c r="T6" s="7">
        <v>1</v>
      </c>
      <c r="U6" s="7">
        <f>S6+T6</f>
        <v>5</v>
      </c>
      <c r="V6" s="5" t="s">
        <v>297</v>
      </c>
      <c r="W6" s="7">
        <v>1985.93</v>
      </c>
      <c r="X6" s="7">
        <f t="shared" si="4"/>
        <v>1985.93</v>
      </c>
      <c r="Y6" s="7">
        <v>500</v>
      </c>
      <c r="Z6" s="7">
        <f t="shared" si="5"/>
        <v>2485.9300000000003</v>
      </c>
      <c r="AA6" s="7">
        <v>2500</v>
      </c>
      <c r="AB6" s="7">
        <f t="shared" si="6"/>
        <v>4985.93</v>
      </c>
      <c r="AC6" s="7">
        <v>3500</v>
      </c>
      <c r="AD6" s="7">
        <f t="shared" si="7"/>
        <v>8485.93</v>
      </c>
      <c r="AE6" s="7">
        <v>1</v>
      </c>
      <c r="AF6" s="7">
        <v>1</v>
      </c>
      <c r="AG6" s="7"/>
      <c r="AH6" s="5" t="s">
        <v>467</v>
      </c>
      <c r="AI6" s="38"/>
      <c r="AJ6" s="38"/>
      <c r="AK6" s="38"/>
      <c r="AL6" s="39"/>
      <c r="AM6" s="55"/>
      <c r="AN6" s="55"/>
      <c r="AO6" s="55"/>
      <c r="AP6" s="56"/>
      <c r="AQ6" s="5"/>
    </row>
    <row r="7" spans="1:43" ht="38.25" x14ac:dyDescent="0.25">
      <c r="A7" s="156"/>
      <c r="B7" s="162"/>
      <c r="C7" s="156"/>
      <c r="D7" s="163"/>
      <c r="E7" s="163"/>
      <c r="F7" s="156"/>
      <c r="G7" s="159"/>
      <c r="H7" s="5" t="s">
        <v>337</v>
      </c>
      <c r="I7" s="4" t="s">
        <v>375</v>
      </c>
      <c r="J7" s="4" t="s">
        <v>161</v>
      </c>
      <c r="K7" s="11">
        <v>0.6</v>
      </c>
      <c r="L7" s="11">
        <v>0</v>
      </c>
      <c r="M7" s="11">
        <v>0</v>
      </c>
      <c r="N7" s="11">
        <v>0</v>
      </c>
      <c r="O7" s="11"/>
      <c r="P7" s="11">
        <v>0</v>
      </c>
      <c r="Q7" s="11"/>
      <c r="R7" s="11">
        <v>0</v>
      </c>
      <c r="S7" s="11"/>
      <c r="T7" s="11">
        <v>0</v>
      </c>
      <c r="U7" s="11"/>
      <c r="V7" s="5" t="s">
        <v>338</v>
      </c>
      <c r="W7" s="7">
        <v>0</v>
      </c>
      <c r="X7" s="7">
        <f t="shared" si="4"/>
        <v>0</v>
      </c>
      <c r="Y7" s="7">
        <v>0</v>
      </c>
      <c r="Z7" s="7">
        <f t="shared" si="5"/>
        <v>0</v>
      </c>
      <c r="AA7" s="7">
        <v>0</v>
      </c>
      <c r="AB7" s="7">
        <f t="shared" si="6"/>
        <v>0</v>
      </c>
      <c r="AC7" s="7">
        <v>0</v>
      </c>
      <c r="AD7" s="7">
        <f t="shared" si="7"/>
        <v>0</v>
      </c>
      <c r="AE7" s="7" t="s">
        <v>363</v>
      </c>
      <c r="AF7" s="7" t="s">
        <v>363</v>
      </c>
      <c r="AG7" s="7"/>
      <c r="AH7" s="7"/>
      <c r="AI7" s="38"/>
      <c r="AJ7" s="38"/>
      <c r="AK7" s="38"/>
      <c r="AL7" s="38"/>
      <c r="AM7" s="55"/>
      <c r="AN7" s="55"/>
      <c r="AO7" s="55"/>
      <c r="AP7" s="55"/>
      <c r="AQ7" s="5"/>
    </row>
    <row r="8" spans="1:43" s="124" customFormat="1" ht="38.25" x14ac:dyDescent="0.25">
      <c r="A8" s="156"/>
      <c r="B8" s="162"/>
      <c r="C8" s="156"/>
      <c r="D8" s="163"/>
      <c r="E8" s="163"/>
      <c r="F8" s="156"/>
      <c r="G8" s="159" t="s">
        <v>32</v>
      </c>
      <c r="H8" s="118" t="s">
        <v>197</v>
      </c>
      <c r="I8" s="118" t="s">
        <v>365</v>
      </c>
      <c r="J8" s="119" t="s">
        <v>261</v>
      </c>
      <c r="K8" s="120">
        <v>0.7</v>
      </c>
      <c r="L8" s="120"/>
      <c r="M8" s="120"/>
      <c r="N8" s="120">
        <v>0.63</v>
      </c>
      <c r="O8" s="120"/>
      <c r="P8" s="120">
        <v>0.65</v>
      </c>
      <c r="Q8" s="120"/>
      <c r="R8" s="120">
        <v>0.67</v>
      </c>
      <c r="S8" s="120"/>
      <c r="T8" s="120">
        <v>0.7</v>
      </c>
      <c r="U8" s="120"/>
      <c r="V8" s="121" t="s">
        <v>180</v>
      </c>
      <c r="W8" s="122">
        <v>0</v>
      </c>
      <c r="X8" s="122">
        <f t="shared" si="0"/>
        <v>0</v>
      </c>
      <c r="Y8" s="122">
        <v>0</v>
      </c>
      <c r="Z8" s="122">
        <f t="shared" si="1"/>
        <v>0</v>
      </c>
      <c r="AA8" s="122">
        <v>0</v>
      </c>
      <c r="AB8" s="122">
        <f t="shared" si="2"/>
        <v>0</v>
      </c>
      <c r="AC8" s="122">
        <v>0</v>
      </c>
      <c r="AD8" s="122">
        <f t="shared" si="3"/>
        <v>0</v>
      </c>
      <c r="AE8" s="120">
        <v>0.56999999999999995</v>
      </c>
      <c r="AF8" s="120">
        <v>0.56999999999999995</v>
      </c>
      <c r="AG8" s="122">
        <v>0</v>
      </c>
      <c r="AH8" s="123" t="s">
        <v>440</v>
      </c>
      <c r="AI8" s="137">
        <v>0.90700000000000003</v>
      </c>
      <c r="AJ8" s="137">
        <v>0.90700000000000003</v>
      </c>
      <c r="AK8" s="122">
        <v>0</v>
      </c>
      <c r="AL8" s="123" t="s">
        <v>577</v>
      </c>
      <c r="AM8" s="137">
        <v>0.92059999999999997</v>
      </c>
      <c r="AN8" s="137">
        <v>0.92059999999999997</v>
      </c>
      <c r="AO8" s="122">
        <v>0</v>
      </c>
      <c r="AP8" s="123" t="s">
        <v>599</v>
      </c>
      <c r="AQ8" s="119"/>
    </row>
    <row r="9" spans="1:43" s="124" customFormat="1" ht="38.25" x14ac:dyDescent="0.25">
      <c r="A9" s="156"/>
      <c r="B9" s="162"/>
      <c r="C9" s="156"/>
      <c r="D9" s="163"/>
      <c r="E9" s="163"/>
      <c r="F9" s="156"/>
      <c r="G9" s="159"/>
      <c r="H9" s="119" t="s">
        <v>337</v>
      </c>
      <c r="I9" s="118" t="s">
        <v>375</v>
      </c>
      <c r="J9" s="118" t="s">
        <v>161</v>
      </c>
      <c r="K9" s="120">
        <v>0.6</v>
      </c>
      <c r="L9" s="120">
        <v>0</v>
      </c>
      <c r="M9" s="120">
        <v>0</v>
      </c>
      <c r="N9" s="120">
        <v>0</v>
      </c>
      <c r="O9" s="120"/>
      <c r="P9" s="120">
        <v>0</v>
      </c>
      <c r="Q9" s="120"/>
      <c r="R9" s="120">
        <v>0</v>
      </c>
      <c r="S9" s="120"/>
      <c r="T9" s="120">
        <v>0</v>
      </c>
      <c r="U9" s="120"/>
      <c r="V9" s="119" t="s">
        <v>338</v>
      </c>
      <c r="W9" s="122">
        <v>0</v>
      </c>
      <c r="X9" s="122">
        <f t="shared" si="0"/>
        <v>0</v>
      </c>
      <c r="Y9" s="122">
        <v>0</v>
      </c>
      <c r="Z9" s="122">
        <f t="shared" si="1"/>
        <v>0</v>
      </c>
      <c r="AA9" s="122">
        <v>0</v>
      </c>
      <c r="AB9" s="122">
        <f t="shared" si="2"/>
        <v>0</v>
      </c>
      <c r="AC9" s="122">
        <v>0</v>
      </c>
      <c r="AD9" s="122">
        <f t="shared" si="3"/>
        <v>0</v>
      </c>
      <c r="AE9" s="122" t="s">
        <v>363</v>
      </c>
      <c r="AF9" s="122" t="s">
        <v>363</v>
      </c>
      <c r="AG9" s="122"/>
      <c r="AH9" s="123" t="s">
        <v>460</v>
      </c>
      <c r="AI9" s="122" t="s">
        <v>363</v>
      </c>
      <c r="AJ9" s="122" t="s">
        <v>363</v>
      </c>
      <c r="AK9" s="122" t="s">
        <v>363</v>
      </c>
      <c r="AL9" s="122" t="s">
        <v>460</v>
      </c>
      <c r="AM9" s="122" t="s">
        <v>363</v>
      </c>
      <c r="AN9" s="122" t="s">
        <v>363</v>
      </c>
      <c r="AO9" s="122" t="s">
        <v>363</v>
      </c>
      <c r="AP9" s="122" t="s">
        <v>460</v>
      </c>
      <c r="AQ9" s="122" t="s">
        <v>363</v>
      </c>
    </row>
    <row r="10" spans="1:43" ht="51.75" x14ac:dyDescent="0.25">
      <c r="A10" s="156"/>
      <c r="B10" s="162"/>
      <c r="C10" s="156"/>
      <c r="D10" s="163"/>
      <c r="E10" s="163"/>
      <c r="F10" s="156"/>
      <c r="G10" s="159" t="s">
        <v>34</v>
      </c>
      <c r="H10" s="156" t="s">
        <v>529</v>
      </c>
      <c r="I10" s="4" t="s">
        <v>381</v>
      </c>
      <c r="J10" s="14" t="s">
        <v>129</v>
      </c>
      <c r="K10" s="11">
        <v>0.7</v>
      </c>
      <c r="L10" s="2"/>
      <c r="M10" s="11">
        <v>0</v>
      </c>
      <c r="N10" s="11">
        <v>0.2</v>
      </c>
      <c r="O10" s="11">
        <f>M10+N10</f>
        <v>0.2</v>
      </c>
      <c r="P10" s="11">
        <v>0.15</v>
      </c>
      <c r="Q10" s="11">
        <f>O10+P10</f>
        <v>0.35</v>
      </c>
      <c r="R10" s="11">
        <v>0.15</v>
      </c>
      <c r="S10" s="11">
        <f>Q10+R10</f>
        <v>0.5</v>
      </c>
      <c r="T10" s="11">
        <v>0.2</v>
      </c>
      <c r="U10" s="11">
        <f>S10+T10</f>
        <v>0.7</v>
      </c>
      <c r="V10" s="5" t="s">
        <v>276</v>
      </c>
      <c r="W10" s="7">
        <v>6342</v>
      </c>
      <c r="X10" s="7">
        <f t="shared" si="0"/>
        <v>6342</v>
      </c>
      <c r="Y10" s="7">
        <v>4647</v>
      </c>
      <c r="Z10" s="7">
        <f t="shared" si="1"/>
        <v>10989</v>
      </c>
      <c r="AA10" s="7">
        <v>8190</v>
      </c>
      <c r="AB10" s="7">
        <f t="shared" si="2"/>
        <v>19179</v>
      </c>
      <c r="AC10" s="7">
        <v>9150</v>
      </c>
      <c r="AD10" s="7">
        <f t="shared" si="3"/>
        <v>28329</v>
      </c>
      <c r="AE10" s="11">
        <v>0.1</v>
      </c>
      <c r="AF10" s="11">
        <f>AE10</f>
        <v>0.1</v>
      </c>
      <c r="AG10" s="7">
        <v>4091</v>
      </c>
      <c r="AH10" s="74" t="s">
        <v>561</v>
      </c>
      <c r="AI10" s="40"/>
      <c r="AJ10" s="40"/>
      <c r="AK10" s="38"/>
      <c r="AL10" s="75"/>
      <c r="AM10" s="57"/>
      <c r="AN10" s="57"/>
      <c r="AO10" s="55"/>
      <c r="AP10" s="76"/>
      <c r="AQ10" s="5"/>
    </row>
    <row r="11" spans="1:43" ht="66" customHeight="1" x14ac:dyDescent="0.25">
      <c r="A11" s="156"/>
      <c r="B11" s="162"/>
      <c r="C11" s="156"/>
      <c r="D11" s="163"/>
      <c r="E11" s="163"/>
      <c r="F11" s="156"/>
      <c r="G11" s="159"/>
      <c r="H11" s="156"/>
      <c r="I11" s="4" t="s">
        <v>382</v>
      </c>
      <c r="J11" s="5" t="s">
        <v>401</v>
      </c>
      <c r="K11" s="7">
        <v>37</v>
      </c>
      <c r="L11" s="2"/>
      <c r="M11" s="7">
        <v>0</v>
      </c>
      <c r="N11" s="7">
        <v>37</v>
      </c>
      <c r="O11" s="7"/>
      <c r="P11" s="7">
        <v>37</v>
      </c>
      <c r="Q11" s="7"/>
      <c r="R11" s="7">
        <v>37</v>
      </c>
      <c r="S11" s="7"/>
      <c r="T11" s="7">
        <v>37</v>
      </c>
      <c r="U11" s="7"/>
      <c r="V11" s="5" t="s">
        <v>277</v>
      </c>
      <c r="W11" s="7">
        <v>4533</v>
      </c>
      <c r="X11" s="7">
        <f t="shared" si="0"/>
        <v>4533</v>
      </c>
      <c r="Y11" s="7">
        <v>4050</v>
      </c>
      <c r="Z11" s="7">
        <f t="shared" si="1"/>
        <v>8583</v>
      </c>
      <c r="AA11" s="7">
        <v>4150</v>
      </c>
      <c r="AB11" s="7">
        <f t="shared" si="2"/>
        <v>12733</v>
      </c>
      <c r="AC11" s="7">
        <v>4280</v>
      </c>
      <c r="AD11" s="7">
        <f t="shared" si="3"/>
        <v>17013</v>
      </c>
      <c r="AE11" s="7">
        <v>26</v>
      </c>
      <c r="AF11" s="7"/>
      <c r="AG11" s="7">
        <v>2089</v>
      </c>
      <c r="AH11" s="74" t="s">
        <v>479</v>
      </c>
      <c r="AI11" s="38"/>
      <c r="AJ11" s="38"/>
      <c r="AK11" s="38"/>
      <c r="AL11" s="75"/>
      <c r="AM11" s="55"/>
      <c r="AN11" s="55"/>
      <c r="AO11" s="55"/>
      <c r="AP11" s="76"/>
      <c r="AQ11" s="5"/>
    </row>
    <row r="12" spans="1:43" ht="25.5" customHeight="1" x14ac:dyDescent="0.25">
      <c r="A12" s="156"/>
      <c r="B12" s="162"/>
      <c r="C12" s="156"/>
      <c r="D12" s="163"/>
      <c r="E12" s="163"/>
      <c r="F12" s="156"/>
      <c r="G12" s="159"/>
      <c r="H12" s="5" t="s">
        <v>530</v>
      </c>
      <c r="I12" s="5" t="s">
        <v>442</v>
      </c>
      <c r="J12" s="5" t="s">
        <v>443</v>
      </c>
      <c r="K12" s="11">
        <f>T12</f>
        <v>0.82</v>
      </c>
      <c r="L12" s="11">
        <v>0.71</v>
      </c>
      <c r="M12" s="11">
        <v>0.71</v>
      </c>
      <c r="N12" s="11">
        <v>0.73</v>
      </c>
      <c r="O12" s="11"/>
      <c r="P12" s="11">
        <v>0.76</v>
      </c>
      <c r="Q12" s="11"/>
      <c r="R12" s="11">
        <v>0.79</v>
      </c>
      <c r="S12" s="11"/>
      <c r="T12" s="11">
        <v>0.82</v>
      </c>
      <c r="U12" s="11"/>
      <c r="V12" s="5" t="s">
        <v>477</v>
      </c>
      <c r="W12" s="7">
        <v>50</v>
      </c>
      <c r="X12" s="7">
        <f>W12</f>
        <v>50</v>
      </c>
      <c r="Y12" s="7">
        <v>50</v>
      </c>
      <c r="Z12" s="7">
        <f>X12+Y12</f>
        <v>100</v>
      </c>
      <c r="AA12" s="7">
        <v>50</v>
      </c>
      <c r="AB12" s="7">
        <f>Z12+AA12</f>
        <v>150</v>
      </c>
      <c r="AC12" s="7">
        <v>50</v>
      </c>
      <c r="AD12" s="7">
        <f>AB12+AC12</f>
        <v>200</v>
      </c>
      <c r="AE12" s="7" t="s">
        <v>363</v>
      </c>
      <c r="AF12" s="77"/>
      <c r="AG12" s="7">
        <v>0</v>
      </c>
      <c r="AH12" s="5" t="s">
        <v>478</v>
      </c>
      <c r="AI12" s="38"/>
      <c r="AJ12" s="78"/>
      <c r="AK12" s="38"/>
      <c r="AL12" s="39"/>
      <c r="AM12" s="55"/>
      <c r="AN12" s="79"/>
      <c r="AO12" s="55"/>
      <c r="AP12" s="56"/>
      <c r="AQ12" s="5"/>
    </row>
    <row r="13" spans="1:43" ht="38.25" x14ac:dyDescent="0.25">
      <c r="A13" s="156"/>
      <c r="B13" s="162"/>
      <c r="C13" s="156"/>
      <c r="D13" s="163"/>
      <c r="E13" s="163"/>
      <c r="F13" s="156"/>
      <c r="G13" s="159"/>
      <c r="H13" s="5" t="s">
        <v>337</v>
      </c>
      <c r="I13" s="4" t="s">
        <v>375</v>
      </c>
      <c r="J13" s="4" t="s">
        <v>161</v>
      </c>
      <c r="K13" s="11">
        <v>0.6</v>
      </c>
      <c r="L13" s="11">
        <v>0</v>
      </c>
      <c r="M13" s="11">
        <v>0</v>
      </c>
      <c r="N13" s="11">
        <v>0</v>
      </c>
      <c r="O13" s="11"/>
      <c r="P13" s="11">
        <v>0</v>
      </c>
      <c r="Q13" s="11"/>
      <c r="R13" s="11">
        <v>0</v>
      </c>
      <c r="S13" s="11"/>
      <c r="T13" s="11">
        <v>0</v>
      </c>
      <c r="U13" s="11"/>
      <c r="V13" s="5" t="s">
        <v>338</v>
      </c>
      <c r="W13" s="7">
        <v>0</v>
      </c>
      <c r="X13" s="7">
        <f t="shared" si="0"/>
        <v>0</v>
      </c>
      <c r="Y13" s="7">
        <v>0</v>
      </c>
      <c r="Z13" s="7">
        <f t="shared" si="1"/>
        <v>0</v>
      </c>
      <c r="AA13" s="7">
        <v>0</v>
      </c>
      <c r="AB13" s="7">
        <f t="shared" si="2"/>
        <v>0</v>
      </c>
      <c r="AC13" s="7">
        <v>0</v>
      </c>
      <c r="AD13" s="7">
        <f t="shared" si="3"/>
        <v>0</v>
      </c>
      <c r="AE13" s="7"/>
      <c r="AF13" s="7"/>
      <c r="AG13" s="7"/>
      <c r="AH13" s="7"/>
      <c r="AI13" s="38"/>
      <c r="AJ13" s="38"/>
      <c r="AK13" s="38"/>
      <c r="AL13" s="38"/>
      <c r="AM13" s="55"/>
      <c r="AN13" s="55"/>
      <c r="AO13" s="55"/>
      <c r="AP13" s="55"/>
      <c r="AQ13" s="5"/>
    </row>
    <row r="14" spans="1:43" ht="25.5" x14ac:dyDescent="0.25">
      <c r="A14" s="156"/>
      <c r="B14" s="162"/>
      <c r="C14" s="156"/>
      <c r="D14" s="163"/>
      <c r="E14" s="163"/>
      <c r="F14" s="156"/>
      <c r="G14" s="159" t="s">
        <v>106</v>
      </c>
      <c r="H14" s="4" t="s">
        <v>239</v>
      </c>
      <c r="I14" s="4" t="s">
        <v>162</v>
      </c>
      <c r="J14" s="5" t="s">
        <v>161</v>
      </c>
      <c r="K14" s="18">
        <v>0.95</v>
      </c>
      <c r="L14" s="3">
        <v>0</v>
      </c>
      <c r="M14" s="3">
        <v>0</v>
      </c>
      <c r="N14" s="18">
        <v>0.8</v>
      </c>
      <c r="O14" s="3"/>
      <c r="P14" s="18">
        <v>0.85</v>
      </c>
      <c r="Q14" s="3"/>
      <c r="R14" s="18">
        <v>0.9</v>
      </c>
      <c r="S14" s="3"/>
      <c r="T14" s="18">
        <v>0.95</v>
      </c>
      <c r="U14" s="3"/>
      <c r="V14" s="5" t="s">
        <v>315</v>
      </c>
      <c r="W14" s="7">
        <v>0</v>
      </c>
      <c r="X14" s="7">
        <f t="shared" si="0"/>
        <v>0</v>
      </c>
      <c r="Y14" s="7">
        <v>0</v>
      </c>
      <c r="Z14" s="7">
        <f t="shared" si="1"/>
        <v>0</v>
      </c>
      <c r="AA14" s="7">
        <v>0</v>
      </c>
      <c r="AB14" s="7">
        <f t="shared" si="2"/>
        <v>0</v>
      </c>
      <c r="AC14" s="7">
        <v>0</v>
      </c>
      <c r="AD14" s="7">
        <f t="shared" si="3"/>
        <v>0</v>
      </c>
      <c r="AE14" s="7" t="s">
        <v>363</v>
      </c>
      <c r="AF14" s="7" t="s">
        <v>363</v>
      </c>
      <c r="AG14" s="7"/>
      <c r="AH14" s="5" t="s">
        <v>406</v>
      </c>
      <c r="AI14" s="38"/>
      <c r="AJ14" s="38"/>
      <c r="AK14" s="38"/>
      <c r="AL14" s="39"/>
      <c r="AM14" s="55"/>
      <c r="AN14" s="55"/>
      <c r="AO14" s="55"/>
      <c r="AP14" s="56"/>
      <c r="AQ14" s="5"/>
    </row>
    <row r="15" spans="1:43" ht="38.25" x14ac:dyDescent="0.25">
      <c r="A15" s="156"/>
      <c r="B15" s="162"/>
      <c r="C15" s="156"/>
      <c r="D15" s="163"/>
      <c r="E15" s="163"/>
      <c r="F15" s="156"/>
      <c r="G15" s="159"/>
      <c r="H15" s="5" t="s">
        <v>337</v>
      </c>
      <c r="I15" s="4" t="s">
        <v>375</v>
      </c>
      <c r="J15" s="4" t="s">
        <v>161</v>
      </c>
      <c r="K15" s="11">
        <v>0.6</v>
      </c>
      <c r="L15" s="11">
        <v>0</v>
      </c>
      <c r="M15" s="11">
        <v>0</v>
      </c>
      <c r="N15" s="11">
        <v>0</v>
      </c>
      <c r="O15" s="11"/>
      <c r="P15" s="11">
        <v>0</v>
      </c>
      <c r="Q15" s="11"/>
      <c r="R15" s="11">
        <v>0</v>
      </c>
      <c r="S15" s="11"/>
      <c r="T15" s="11">
        <v>0</v>
      </c>
      <c r="U15" s="11"/>
      <c r="V15" s="5" t="s">
        <v>338</v>
      </c>
      <c r="W15" s="7">
        <v>0</v>
      </c>
      <c r="X15" s="7">
        <f t="shared" si="0"/>
        <v>0</v>
      </c>
      <c r="Y15" s="7">
        <v>0</v>
      </c>
      <c r="Z15" s="7">
        <f t="shared" si="1"/>
        <v>0</v>
      </c>
      <c r="AA15" s="7">
        <v>0</v>
      </c>
      <c r="AB15" s="7">
        <f t="shared" si="2"/>
        <v>0</v>
      </c>
      <c r="AC15" s="7">
        <v>0</v>
      </c>
      <c r="AD15" s="7">
        <f t="shared" si="3"/>
        <v>0</v>
      </c>
      <c r="AE15" s="7" t="s">
        <v>363</v>
      </c>
      <c r="AF15" s="7" t="s">
        <v>363</v>
      </c>
      <c r="AG15" s="7"/>
      <c r="AH15" s="7"/>
      <c r="AI15" s="38"/>
      <c r="AJ15" s="38"/>
      <c r="AK15" s="38"/>
      <c r="AL15" s="38"/>
      <c r="AM15" s="55"/>
      <c r="AN15" s="55"/>
      <c r="AO15" s="55"/>
      <c r="AP15" s="55"/>
      <c r="AQ15" s="5"/>
    </row>
    <row r="16" spans="1:43" ht="38.25" x14ac:dyDescent="0.25">
      <c r="A16" s="156"/>
      <c r="B16" s="162"/>
      <c r="C16" s="156"/>
      <c r="D16" s="163"/>
      <c r="E16" s="163"/>
      <c r="F16" s="156"/>
      <c r="G16" s="159" t="s">
        <v>30</v>
      </c>
      <c r="H16" s="4" t="s">
        <v>346</v>
      </c>
      <c r="I16" s="5" t="s">
        <v>95</v>
      </c>
      <c r="J16" s="5" t="s">
        <v>513</v>
      </c>
      <c r="K16" s="11">
        <v>0.78</v>
      </c>
      <c r="L16" s="11">
        <v>0</v>
      </c>
      <c r="M16" s="11">
        <v>0</v>
      </c>
      <c r="N16" s="11">
        <v>0.78</v>
      </c>
      <c r="O16" s="11"/>
      <c r="P16" s="11">
        <v>0.78</v>
      </c>
      <c r="Q16" s="11"/>
      <c r="R16" s="11">
        <v>0.78</v>
      </c>
      <c r="S16" s="11"/>
      <c r="T16" s="11">
        <v>0.78</v>
      </c>
      <c r="U16" s="11"/>
      <c r="V16" s="5" t="s">
        <v>249</v>
      </c>
      <c r="W16" s="7">
        <v>0</v>
      </c>
      <c r="X16" s="7">
        <f t="shared" si="0"/>
        <v>0</v>
      </c>
      <c r="Y16" s="7">
        <v>0</v>
      </c>
      <c r="Z16" s="7">
        <f t="shared" si="1"/>
        <v>0</v>
      </c>
      <c r="AA16" s="7">
        <v>0</v>
      </c>
      <c r="AB16" s="7">
        <f t="shared" si="2"/>
        <v>0</v>
      </c>
      <c r="AC16" s="7">
        <v>0</v>
      </c>
      <c r="AD16" s="7">
        <f t="shared" si="3"/>
        <v>0</v>
      </c>
      <c r="AE16" s="11">
        <v>0.78</v>
      </c>
      <c r="AF16" s="11"/>
      <c r="AG16" s="7" t="s">
        <v>363</v>
      </c>
      <c r="AH16" s="2" t="s">
        <v>514</v>
      </c>
      <c r="AI16" s="40"/>
      <c r="AJ16" s="40"/>
      <c r="AK16" s="38"/>
      <c r="AL16" s="49"/>
      <c r="AM16" s="57"/>
      <c r="AN16" s="57"/>
      <c r="AO16" s="55"/>
      <c r="AP16" s="66"/>
      <c r="AQ16" s="5"/>
    </row>
    <row r="17" spans="1:43" ht="38.25" x14ac:dyDescent="0.25">
      <c r="A17" s="156"/>
      <c r="B17" s="162"/>
      <c r="C17" s="156"/>
      <c r="D17" s="163"/>
      <c r="E17" s="163"/>
      <c r="F17" s="156"/>
      <c r="G17" s="159"/>
      <c r="H17" s="5" t="s">
        <v>337</v>
      </c>
      <c r="I17" s="4" t="s">
        <v>375</v>
      </c>
      <c r="J17" s="4" t="s">
        <v>161</v>
      </c>
      <c r="K17" s="11">
        <v>0.6</v>
      </c>
      <c r="L17" s="11">
        <v>0</v>
      </c>
      <c r="M17" s="11">
        <v>0</v>
      </c>
      <c r="N17" s="11">
        <v>0</v>
      </c>
      <c r="O17" s="11"/>
      <c r="P17" s="11">
        <v>0</v>
      </c>
      <c r="Q17" s="11"/>
      <c r="R17" s="11">
        <v>0</v>
      </c>
      <c r="S17" s="11"/>
      <c r="T17" s="11">
        <v>0</v>
      </c>
      <c r="U17" s="11"/>
      <c r="V17" s="5" t="s">
        <v>338</v>
      </c>
      <c r="W17" s="7">
        <v>0</v>
      </c>
      <c r="X17" s="7">
        <f t="shared" si="0"/>
        <v>0</v>
      </c>
      <c r="Y17" s="7">
        <v>0</v>
      </c>
      <c r="Z17" s="7">
        <f t="shared" si="1"/>
        <v>0</v>
      </c>
      <c r="AA17" s="7">
        <v>0</v>
      </c>
      <c r="AB17" s="7">
        <f t="shared" si="2"/>
        <v>0</v>
      </c>
      <c r="AC17" s="7">
        <v>0</v>
      </c>
      <c r="AD17" s="7">
        <f t="shared" si="3"/>
        <v>0</v>
      </c>
      <c r="AE17" s="7" t="s">
        <v>363</v>
      </c>
      <c r="AF17" s="7" t="s">
        <v>363</v>
      </c>
      <c r="AG17" s="7"/>
      <c r="AH17" s="7"/>
      <c r="AI17" s="38"/>
      <c r="AJ17" s="38"/>
      <c r="AK17" s="38"/>
      <c r="AL17" s="38"/>
      <c r="AM17" s="55"/>
      <c r="AN17" s="55"/>
      <c r="AO17" s="55"/>
      <c r="AP17" s="55"/>
      <c r="AQ17" s="5"/>
    </row>
    <row r="18" spans="1:43" ht="38.25" x14ac:dyDescent="0.25">
      <c r="A18" s="156"/>
      <c r="B18" s="162"/>
      <c r="C18" s="156"/>
      <c r="D18" s="163"/>
      <c r="E18" s="163"/>
      <c r="F18" s="156"/>
      <c r="G18" s="159"/>
      <c r="H18" s="4" t="s">
        <v>250</v>
      </c>
      <c r="I18" s="5" t="s">
        <v>424</v>
      </c>
      <c r="J18" s="19" t="s">
        <v>425</v>
      </c>
      <c r="K18" s="11">
        <v>0.91</v>
      </c>
      <c r="L18" s="11">
        <v>0.67</v>
      </c>
      <c r="M18" s="11">
        <v>0.67</v>
      </c>
      <c r="N18" s="11">
        <v>0.8</v>
      </c>
      <c r="O18" s="11"/>
      <c r="P18" s="11">
        <v>0.82</v>
      </c>
      <c r="Q18" s="11"/>
      <c r="R18" s="11">
        <v>0.86</v>
      </c>
      <c r="S18" s="11"/>
      <c r="T18" s="11">
        <v>0.91</v>
      </c>
      <c r="U18" s="11"/>
      <c r="V18" s="12" t="s">
        <v>180</v>
      </c>
      <c r="W18" s="7">
        <v>0</v>
      </c>
      <c r="X18" s="7">
        <f t="shared" si="0"/>
        <v>0</v>
      </c>
      <c r="Y18" s="7">
        <v>0</v>
      </c>
      <c r="Z18" s="7">
        <f t="shared" si="1"/>
        <v>0</v>
      </c>
      <c r="AA18" s="7">
        <v>0</v>
      </c>
      <c r="AB18" s="7">
        <f t="shared" si="2"/>
        <v>0</v>
      </c>
      <c r="AC18" s="7">
        <v>0</v>
      </c>
      <c r="AD18" s="7">
        <f t="shared" si="3"/>
        <v>0</v>
      </c>
      <c r="AE18" s="11">
        <v>0.8</v>
      </c>
      <c r="AF18" s="11">
        <v>0.8</v>
      </c>
      <c r="AG18" s="7" t="s">
        <v>363</v>
      </c>
      <c r="AH18" s="5" t="s">
        <v>426</v>
      </c>
      <c r="AI18" s="40"/>
      <c r="AJ18" s="40"/>
      <c r="AK18" s="38"/>
      <c r="AL18" s="39"/>
      <c r="AM18" s="57"/>
      <c r="AN18" s="57"/>
      <c r="AO18" s="55"/>
      <c r="AP18" s="56"/>
      <c r="AQ18" s="12"/>
    </row>
    <row r="19" spans="1:43" ht="40.5" customHeight="1" x14ac:dyDescent="0.25">
      <c r="A19" s="156"/>
      <c r="B19" s="162"/>
      <c r="C19" s="156" t="s">
        <v>48</v>
      </c>
      <c r="D19" s="163" t="s">
        <v>83</v>
      </c>
      <c r="E19" s="163" t="s">
        <v>18</v>
      </c>
      <c r="F19" s="156" t="s">
        <v>36</v>
      </c>
      <c r="G19" s="159" t="s">
        <v>30</v>
      </c>
      <c r="H19" s="156" t="s">
        <v>61</v>
      </c>
      <c r="I19" s="4" t="s">
        <v>62</v>
      </c>
      <c r="J19" s="4" t="s">
        <v>158</v>
      </c>
      <c r="K19" s="16">
        <f>U19</f>
        <v>1800</v>
      </c>
      <c r="L19" s="3">
        <v>1300</v>
      </c>
      <c r="M19" s="3">
        <v>1300</v>
      </c>
      <c r="N19" s="16">
        <v>500</v>
      </c>
      <c r="O19" s="16">
        <f t="shared" ref="O19:O24" si="8">N19+M19</f>
        <v>1800</v>
      </c>
      <c r="P19" s="16">
        <v>0</v>
      </c>
      <c r="Q19" s="16">
        <f t="shared" ref="Q19:Q24" si="9">P19+O19</f>
        <v>1800</v>
      </c>
      <c r="R19" s="16">
        <v>0</v>
      </c>
      <c r="S19" s="16">
        <f t="shared" ref="S19:S24" si="10">R19+Q19</f>
        <v>1800</v>
      </c>
      <c r="T19" s="16">
        <v>0</v>
      </c>
      <c r="U19" s="16">
        <f t="shared" ref="U19:U24" si="11">T19+S19</f>
        <v>1800</v>
      </c>
      <c r="V19" s="13" t="s">
        <v>120</v>
      </c>
      <c r="W19" s="7">
        <v>238600</v>
      </c>
      <c r="X19" s="7">
        <f t="shared" si="0"/>
        <v>238600</v>
      </c>
      <c r="Y19" s="7">
        <v>30000</v>
      </c>
      <c r="Z19" s="7">
        <f t="shared" si="1"/>
        <v>268600</v>
      </c>
      <c r="AA19" s="7">
        <v>0</v>
      </c>
      <c r="AB19" s="7">
        <f t="shared" si="2"/>
        <v>268600</v>
      </c>
      <c r="AC19" s="7">
        <v>0</v>
      </c>
      <c r="AD19" s="7">
        <f t="shared" si="3"/>
        <v>268600</v>
      </c>
      <c r="AE19" s="7">
        <v>132.55000000000001</v>
      </c>
      <c r="AF19" s="7">
        <f t="shared" ref="AF19:AF24" si="12">AE19+M19</f>
        <v>1432.55</v>
      </c>
      <c r="AG19" s="25">
        <v>81239.618165220003</v>
      </c>
      <c r="AH19" s="5" t="s">
        <v>384</v>
      </c>
      <c r="AI19" s="38"/>
      <c r="AJ19" s="38"/>
      <c r="AK19" s="48"/>
      <c r="AL19" s="39"/>
      <c r="AM19" s="55"/>
      <c r="AN19" s="55"/>
      <c r="AO19" s="65"/>
      <c r="AP19" s="56"/>
      <c r="AQ19" s="13"/>
    </row>
    <row r="20" spans="1:43" ht="25.5" x14ac:dyDescent="0.25">
      <c r="A20" s="156"/>
      <c r="B20" s="162"/>
      <c r="C20" s="156"/>
      <c r="D20" s="163"/>
      <c r="E20" s="163"/>
      <c r="F20" s="156"/>
      <c r="G20" s="159"/>
      <c r="H20" s="156"/>
      <c r="I20" s="4" t="s">
        <v>63</v>
      </c>
      <c r="J20" s="13" t="s">
        <v>159</v>
      </c>
      <c r="K20" s="3">
        <v>463</v>
      </c>
      <c r="L20" s="3">
        <v>0</v>
      </c>
      <c r="M20" s="3">
        <v>0</v>
      </c>
      <c r="N20" s="16">
        <v>121</v>
      </c>
      <c r="O20" s="16">
        <f t="shared" si="8"/>
        <v>121</v>
      </c>
      <c r="P20" s="16">
        <v>115</v>
      </c>
      <c r="Q20" s="16">
        <f t="shared" si="9"/>
        <v>236</v>
      </c>
      <c r="R20" s="16">
        <v>227</v>
      </c>
      <c r="S20" s="16">
        <f t="shared" si="10"/>
        <v>463</v>
      </c>
      <c r="T20" s="20">
        <v>0</v>
      </c>
      <c r="U20" s="16">
        <f t="shared" si="11"/>
        <v>463</v>
      </c>
      <c r="V20" s="13" t="s">
        <v>121</v>
      </c>
      <c r="W20" s="7">
        <v>700014</v>
      </c>
      <c r="X20" s="7">
        <f t="shared" si="0"/>
        <v>700014</v>
      </c>
      <c r="Y20" s="7">
        <v>657756</v>
      </c>
      <c r="Z20" s="7">
        <f t="shared" si="1"/>
        <v>1357770</v>
      </c>
      <c r="AA20" s="7">
        <v>629522</v>
      </c>
      <c r="AB20" s="7">
        <f t="shared" si="2"/>
        <v>1987292</v>
      </c>
      <c r="AC20" s="7">
        <v>421800</v>
      </c>
      <c r="AD20" s="7">
        <f t="shared" si="3"/>
        <v>2409092</v>
      </c>
      <c r="AE20" s="7">
        <v>123.73</v>
      </c>
      <c r="AF20" s="7">
        <f t="shared" si="12"/>
        <v>123.73</v>
      </c>
      <c r="AG20" s="7">
        <v>469770</v>
      </c>
      <c r="AH20" s="5" t="s">
        <v>520</v>
      </c>
      <c r="AI20" s="38"/>
      <c r="AJ20" s="38"/>
      <c r="AK20" s="38"/>
      <c r="AL20" s="39"/>
      <c r="AM20" s="55"/>
      <c r="AN20" s="55"/>
      <c r="AO20" s="55"/>
      <c r="AP20" s="56"/>
      <c r="AQ20" s="13"/>
    </row>
    <row r="21" spans="1:43" ht="89.25" x14ac:dyDescent="0.25">
      <c r="A21" s="156"/>
      <c r="B21" s="162"/>
      <c r="C21" s="5" t="s">
        <v>48</v>
      </c>
      <c r="D21" s="163"/>
      <c r="E21" s="163"/>
      <c r="F21" s="4" t="s">
        <v>298</v>
      </c>
      <c r="G21" s="159" t="s">
        <v>33</v>
      </c>
      <c r="H21" s="6" t="s">
        <v>531</v>
      </c>
      <c r="I21" s="4" t="s">
        <v>301</v>
      </c>
      <c r="J21" s="4" t="s">
        <v>417</v>
      </c>
      <c r="K21" s="3">
        <v>32</v>
      </c>
      <c r="L21" s="3">
        <v>0</v>
      </c>
      <c r="M21" s="3">
        <v>0</v>
      </c>
      <c r="N21" s="3">
        <v>4</v>
      </c>
      <c r="O21" s="3">
        <f t="shared" si="8"/>
        <v>4</v>
      </c>
      <c r="P21" s="3">
        <v>9</v>
      </c>
      <c r="Q21" s="3">
        <f t="shared" si="9"/>
        <v>13</v>
      </c>
      <c r="R21" s="3">
        <v>9</v>
      </c>
      <c r="S21" s="3">
        <f t="shared" si="10"/>
        <v>22</v>
      </c>
      <c r="T21" s="3">
        <v>10</v>
      </c>
      <c r="U21" s="3">
        <f t="shared" si="11"/>
        <v>32</v>
      </c>
      <c r="V21" s="5" t="s">
        <v>302</v>
      </c>
      <c r="W21" s="7">
        <v>0</v>
      </c>
      <c r="X21" s="7">
        <f t="shared" si="0"/>
        <v>0</v>
      </c>
      <c r="Y21" s="7">
        <v>0</v>
      </c>
      <c r="Z21" s="7">
        <f t="shared" si="1"/>
        <v>0</v>
      </c>
      <c r="AA21" s="7">
        <v>0</v>
      </c>
      <c r="AB21" s="7">
        <f t="shared" si="2"/>
        <v>0</v>
      </c>
      <c r="AC21" s="7">
        <v>0</v>
      </c>
      <c r="AD21" s="7">
        <f t="shared" si="3"/>
        <v>0</v>
      </c>
      <c r="AE21" s="7">
        <v>3</v>
      </c>
      <c r="AF21" s="7">
        <f t="shared" si="12"/>
        <v>3</v>
      </c>
      <c r="AG21" s="7"/>
      <c r="AH21" s="5" t="s">
        <v>418</v>
      </c>
      <c r="AI21" s="38"/>
      <c r="AJ21" s="38"/>
      <c r="AK21" s="38"/>
      <c r="AL21" s="39"/>
      <c r="AM21" s="55"/>
      <c r="AN21" s="55"/>
      <c r="AO21" s="55"/>
      <c r="AP21" s="56"/>
      <c r="AQ21" s="4"/>
    </row>
    <row r="22" spans="1:43" ht="66.75" customHeight="1" x14ac:dyDescent="0.25">
      <c r="A22" s="156"/>
      <c r="B22" s="162"/>
      <c r="C22" s="156" t="s">
        <v>58</v>
      </c>
      <c r="D22" s="163"/>
      <c r="E22" s="163"/>
      <c r="F22" s="4" t="s">
        <v>299</v>
      </c>
      <c r="G22" s="159"/>
      <c r="H22" s="4" t="s">
        <v>532</v>
      </c>
      <c r="I22" s="4" t="s">
        <v>394</v>
      </c>
      <c r="J22" s="4" t="s">
        <v>395</v>
      </c>
      <c r="K22" s="3">
        <f>U22</f>
        <v>12</v>
      </c>
      <c r="L22" s="3">
        <v>0</v>
      </c>
      <c r="M22" s="3">
        <v>0</v>
      </c>
      <c r="N22" s="3">
        <v>4</v>
      </c>
      <c r="O22" s="3">
        <f t="shared" si="8"/>
        <v>4</v>
      </c>
      <c r="P22" s="3">
        <v>4</v>
      </c>
      <c r="Q22" s="3">
        <f t="shared" si="9"/>
        <v>8</v>
      </c>
      <c r="R22" s="3">
        <v>2</v>
      </c>
      <c r="S22" s="3">
        <f t="shared" si="10"/>
        <v>10</v>
      </c>
      <c r="T22" s="3">
        <v>2</v>
      </c>
      <c r="U22" s="3">
        <f t="shared" si="11"/>
        <v>12</v>
      </c>
      <c r="V22" s="5" t="s">
        <v>396</v>
      </c>
      <c r="W22" s="7">
        <v>6032</v>
      </c>
      <c r="X22" s="7">
        <f t="shared" ref="X22" si="13">W22</f>
        <v>6032</v>
      </c>
      <c r="Y22" s="7">
        <v>3000</v>
      </c>
      <c r="Z22" s="7">
        <f t="shared" ref="Z22" si="14">X22+Y22</f>
        <v>9032</v>
      </c>
      <c r="AA22" s="7">
        <v>3000</v>
      </c>
      <c r="AB22" s="7">
        <f t="shared" ref="AB22" si="15">Z22+AA22</f>
        <v>12032</v>
      </c>
      <c r="AC22" s="7">
        <v>3000</v>
      </c>
      <c r="AD22" s="7">
        <f t="shared" ref="AD22" si="16">AB22+AC22</f>
        <v>15032</v>
      </c>
      <c r="AE22" s="7">
        <v>4</v>
      </c>
      <c r="AF22" s="7">
        <f t="shared" si="12"/>
        <v>4</v>
      </c>
      <c r="AG22" s="7">
        <v>1733</v>
      </c>
      <c r="AH22" s="5" t="s">
        <v>468</v>
      </c>
      <c r="AI22" s="38"/>
      <c r="AJ22" s="38"/>
      <c r="AK22" s="38"/>
      <c r="AL22" s="39"/>
      <c r="AM22" s="55"/>
      <c r="AN22" s="55"/>
      <c r="AO22" s="55"/>
      <c r="AP22" s="56"/>
      <c r="AQ22" s="4"/>
    </row>
    <row r="23" spans="1:43" ht="51" x14ac:dyDescent="0.25">
      <c r="A23" s="156"/>
      <c r="B23" s="162"/>
      <c r="C23" s="156"/>
      <c r="D23" s="163"/>
      <c r="E23" s="163"/>
      <c r="F23" s="5" t="s">
        <v>300</v>
      </c>
      <c r="G23" s="159"/>
      <c r="H23" s="5" t="s">
        <v>533</v>
      </c>
      <c r="I23" s="4" t="s">
        <v>419</v>
      </c>
      <c r="J23" s="4" t="s">
        <v>420</v>
      </c>
      <c r="K23" s="3">
        <f>U23</f>
        <v>11</v>
      </c>
      <c r="L23" s="3">
        <v>0</v>
      </c>
      <c r="M23" s="3">
        <v>0</v>
      </c>
      <c r="N23" s="3">
        <v>5</v>
      </c>
      <c r="O23" s="3">
        <f t="shared" si="8"/>
        <v>5</v>
      </c>
      <c r="P23" s="3">
        <v>2</v>
      </c>
      <c r="Q23" s="3">
        <f t="shared" si="9"/>
        <v>7</v>
      </c>
      <c r="R23" s="3">
        <v>2</v>
      </c>
      <c r="S23" s="3">
        <f t="shared" si="10"/>
        <v>9</v>
      </c>
      <c r="T23" s="3">
        <v>2</v>
      </c>
      <c r="U23" s="3">
        <f t="shared" si="11"/>
        <v>11</v>
      </c>
      <c r="V23" s="4" t="s">
        <v>397</v>
      </c>
      <c r="W23" s="7">
        <v>0</v>
      </c>
      <c r="X23" s="7">
        <f t="shared" ref="X23" si="17">W23</f>
        <v>0</v>
      </c>
      <c r="Y23" s="7">
        <v>400</v>
      </c>
      <c r="Z23" s="7">
        <f t="shared" ref="Z23" si="18">X23+Y23</f>
        <v>400</v>
      </c>
      <c r="AA23" s="7">
        <v>400</v>
      </c>
      <c r="AB23" s="7">
        <f t="shared" ref="AB23" si="19">Z23+AA23</f>
        <v>800</v>
      </c>
      <c r="AC23" s="7">
        <v>400</v>
      </c>
      <c r="AD23" s="7">
        <f t="shared" ref="AD23" si="20">AB23+AC23</f>
        <v>1200</v>
      </c>
      <c r="AE23" s="7">
        <v>7</v>
      </c>
      <c r="AF23" s="7">
        <f t="shared" si="12"/>
        <v>7</v>
      </c>
      <c r="AG23" s="7"/>
      <c r="AH23" s="5" t="s">
        <v>469</v>
      </c>
      <c r="AI23" s="38"/>
      <c r="AJ23" s="38"/>
      <c r="AK23" s="38"/>
      <c r="AL23" s="39"/>
      <c r="AM23" s="55"/>
      <c r="AN23" s="55"/>
      <c r="AO23" s="55"/>
      <c r="AP23" s="56"/>
      <c r="AQ23" s="4"/>
    </row>
    <row r="24" spans="1:43" ht="114.75" x14ac:dyDescent="0.25">
      <c r="A24" s="156" t="s">
        <v>79</v>
      </c>
      <c r="B24" s="156" t="s">
        <v>3</v>
      </c>
      <c r="C24" s="156" t="s">
        <v>40</v>
      </c>
      <c r="D24" s="159" t="s">
        <v>83</v>
      </c>
      <c r="E24" s="159" t="s">
        <v>14</v>
      </c>
      <c r="F24" s="156" t="s">
        <v>25</v>
      </c>
      <c r="G24" s="159" t="s">
        <v>33</v>
      </c>
      <c r="H24" s="4" t="s">
        <v>534</v>
      </c>
      <c r="I24" s="13" t="s">
        <v>348</v>
      </c>
      <c r="J24" s="13" t="s">
        <v>349</v>
      </c>
      <c r="K24" s="3">
        <v>8</v>
      </c>
      <c r="L24" s="3">
        <v>0</v>
      </c>
      <c r="M24" s="7">
        <v>0</v>
      </c>
      <c r="N24" s="3">
        <v>2</v>
      </c>
      <c r="O24" s="21">
        <f t="shared" si="8"/>
        <v>2</v>
      </c>
      <c r="P24" s="3">
        <v>2</v>
      </c>
      <c r="Q24" s="21">
        <f t="shared" si="9"/>
        <v>4</v>
      </c>
      <c r="R24" s="3">
        <v>2</v>
      </c>
      <c r="S24" s="21">
        <f t="shared" si="10"/>
        <v>6</v>
      </c>
      <c r="T24" s="3">
        <v>2</v>
      </c>
      <c r="U24" s="21">
        <f t="shared" si="11"/>
        <v>8</v>
      </c>
      <c r="V24" s="13" t="s">
        <v>214</v>
      </c>
      <c r="W24" s="7">
        <v>1900</v>
      </c>
      <c r="X24" s="7">
        <f>W24</f>
        <v>1900</v>
      </c>
      <c r="Y24" s="7">
        <v>7920</v>
      </c>
      <c r="Z24" s="7">
        <f>X24+Y24</f>
        <v>9820</v>
      </c>
      <c r="AA24" s="7">
        <v>18220</v>
      </c>
      <c r="AB24" s="7">
        <f>Z24+AA24</f>
        <v>28040</v>
      </c>
      <c r="AC24" s="7">
        <v>8220</v>
      </c>
      <c r="AD24" s="7">
        <f>AB24+AC24</f>
        <v>36260</v>
      </c>
      <c r="AE24" s="7">
        <v>1</v>
      </c>
      <c r="AF24" s="7">
        <f t="shared" si="12"/>
        <v>1</v>
      </c>
      <c r="AG24" s="25">
        <v>1491.4978962</v>
      </c>
      <c r="AH24" s="5" t="s">
        <v>448</v>
      </c>
      <c r="AI24" s="38"/>
      <c r="AJ24" s="38"/>
      <c r="AK24" s="48"/>
      <c r="AL24" s="39"/>
      <c r="AM24" s="55"/>
      <c r="AN24" s="55"/>
      <c r="AO24" s="65"/>
      <c r="AP24" s="56"/>
      <c r="AQ24" s="4"/>
    </row>
    <row r="25" spans="1:43" ht="80.25" customHeight="1" x14ac:dyDescent="0.25">
      <c r="A25" s="156"/>
      <c r="B25" s="156"/>
      <c r="C25" s="156"/>
      <c r="D25" s="159"/>
      <c r="E25" s="159"/>
      <c r="F25" s="156"/>
      <c r="G25" s="159"/>
      <c r="H25" s="4" t="s">
        <v>535</v>
      </c>
      <c r="I25" s="13" t="s">
        <v>385</v>
      </c>
      <c r="J25" s="13" t="s">
        <v>386</v>
      </c>
      <c r="K25" s="3">
        <v>1</v>
      </c>
      <c r="L25" s="3">
        <v>0</v>
      </c>
      <c r="M25" s="7">
        <v>0</v>
      </c>
      <c r="N25" s="3"/>
      <c r="O25" s="7"/>
      <c r="P25" s="3">
        <v>1</v>
      </c>
      <c r="Q25" s="7"/>
      <c r="R25" s="3"/>
      <c r="S25" s="7"/>
      <c r="T25" s="3"/>
      <c r="U25" s="7"/>
      <c r="V25" s="13" t="s">
        <v>449</v>
      </c>
      <c r="W25" s="7">
        <v>0</v>
      </c>
      <c r="X25" s="7">
        <f>W25</f>
        <v>0</v>
      </c>
      <c r="Y25" s="7">
        <v>300</v>
      </c>
      <c r="Z25" s="7">
        <f>X25+Y25</f>
        <v>300</v>
      </c>
      <c r="AA25" s="7">
        <v>0</v>
      </c>
      <c r="AB25" s="7">
        <f>Z25+AA25</f>
        <v>300</v>
      </c>
      <c r="AC25" s="7">
        <v>0</v>
      </c>
      <c r="AD25" s="7">
        <f>AB25+AC25</f>
        <v>300</v>
      </c>
      <c r="AE25" s="7" t="s">
        <v>363</v>
      </c>
      <c r="AF25" s="7" t="s">
        <v>363</v>
      </c>
      <c r="AG25" s="7"/>
      <c r="AH25" s="7" t="s">
        <v>450</v>
      </c>
      <c r="AI25" s="38"/>
      <c r="AJ25" s="38"/>
      <c r="AK25" s="38"/>
      <c r="AL25" s="38"/>
      <c r="AM25" s="55"/>
      <c r="AN25" s="55"/>
      <c r="AO25" s="55"/>
      <c r="AP25" s="55"/>
      <c r="AQ25" s="4"/>
    </row>
    <row r="26" spans="1:43" s="124" customFormat="1" ht="51" customHeight="1" x14ac:dyDescent="0.25">
      <c r="A26" s="156"/>
      <c r="B26" s="156"/>
      <c r="C26" s="163" t="s">
        <v>113</v>
      </c>
      <c r="D26" s="163" t="s">
        <v>83</v>
      </c>
      <c r="E26" s="163" t="s">
        <v>17</v>
      </c>
      <c r="F26" s="163" t="s">
        <v>21</v>
      </c>
      <c r="G26" s="142" t="s">
        <v>32</v>
      </c>
      <c r="H26" s="118" t="s">
        <v>143</v>
      </c>
      <c r="I26" s="118" t="s">
        <v>377</v>
      </c>
      <c r="J26" s="118" t="s">
        <v>366</v>
      </c>
      <c r="K26" s="139">
        <v>1283</v>
      </c>
      <c r="L26" s="139">
        <v>628</v>
      </c>
      <c r="M26" s="139">
        <v>628</v>
      </c>
      <c r="N26" s="139">
        <f>O26-M26</f>
        <v>398</v>
      </c>
      <c r="O26" s="139">
        <v>1026</v>
      </c>
      <c r="P26" s="139">
        <f>Q26-O26</f>
        <v>257</v>
      </c>
      <c r="Q26" s="139">
        <v>1283</v>
      </c>
      <c r="R26" s="139">
        <v>0</v>
      </c>
      <c r="S26" s="139">
        <f>Q26+R26</f>
        <v>1283</v>
      </c>
      <c r="T26" s="139">
        <v>0</v>
      </c>
      <c r="U26" s="139">
        <f>S26+T26</f>
        <v>1283</v>
      </c>
      <c r="V26" s="140" t="s">
        <v>262</v>
      </c>
      <c r="W26" s="139">
        <v>89844</v>
      </c>
      <c r="X26" s="139">
        <f t="shared" ref="X26:X58" si="21">W26</f>
        <v>89844</v>
      </c>
      <c r="Y26" s="139">
        <v>34083</v>
      </c>
      <c r="Z26" s="139">
        <f t="shared" ref="Z26:Z58" si="22">X26+Y26</f>
        <v>123927</v>
      </c>
      <c r="AA26" s="139">
        <v>36038</v>
      </c>
      <c r="AB26" s="139">
        <f t="shared" ref="AB26:AB58" si="23">Z26+AA26</f>
        <v>159965</v>
      </c>
      <c r="AC26" s="139">
        <v>36220</v>
      </c>
      <c r="AD26" s="139">
        <f t="shared" ref="AD26:AD58" si="24">AB26+AC26</f>
        <v>196185</v>
      </c>
      <c r="AE26" s="139">
        <v>209</v>
      </c>
      <c r="AF26" s="139">
        <f>AE26+M26</f>
        <v>837</v>
      </c>
      <c r="AG26" s="131">
        <v>89844</v>
      </c>
      <c r="AH26" s="132" t="s">
        <v>441</v>
      </c>
      <c r="AI26" s="139">
        <v>209</v>
      </c>
      <c r="AJ26" s="139">
        <v>837</v>
      </c>
      <c r="AK26" s="131">
        <v>89844</v>
      </c>
      <c r="AL26" s="132" t="s">
        <v>580</v>
      </c>
      <c r="AM26" s="139">
        <v>1021</v>
      </c>
      <c r="AN26" s="139">
        <v>1626</v>
      </c>
      <c r="AO26" s="131">
        <v>89844</v>
      </c>
      <c r="AP26" s="132" t="s">
        <v>590</v>
      </c>
      <c r="AQ26" s="140"/>
    </row>
    <row r="27" spans="1:43" ht="76.5" x14ac:dyDescent="0.25">
      <c r="A27" s="156"/>
      <c r="B27" s="156"/>
      <c r="C27" s="163"/>
      <c r="D27" s="163"/>
      <c r="E27" s="163"/>
      <c r="F27" s="163"/>
      <c r="G27" s="159" t="s">
        <v>30</v>
      </c>
      <c r="H27" s="156" t="s">
        <v>181</v>
      </c>
      <c r="I27" s="4" t="s">
        <v>114</v>
      </c>
      <c r="J27" s="13" t="s">
        <v>116</v>
      </c>
      <c r="K27" s="3">
        <v>14</v>
      </c>
      <c r="L27" s="3">
        <v>5</v>
      </c>
      <c r="M27" s="3">
        <v>8</v>
      </c>
      <c r="N27" s="21">
        <v>3</v>
      </c>
      <c r="O27" s="21">
        <f>N27+M27</f>
        <v>11</v>
      </c>
      <c r="P27" s="21">
        <v>1</v>
      </c>
      <c r="Q27" s="21">
        <f>P27+O27</f>
        <v>12</v>
      </c>
      <c r="R27" s="21">
        <v>1</v>
      </c>
      <c r="S27" s="21">
        <f>R27+Q27</f>
        <v>13</v>
      </c>
      <c r="T27" s="21">
        <v>1</v>
      </c>
      <c r="U27" s="21">
        <f>T27+S27</f>
        <v>14</v>
      </c>
      <c r="V27" s="13" t="s">
        <v>118</v>
      </c>
      <c r="W27" s="7">
        <v>63261.36</v>
      </c>
      <c r="X27" s="7">
        <f t="shared" si="21"/>
        <v>63261.36</v>
      </c>
      <c r="Y27" s="7">
        <v>109586</v>
      </c>
      <c r="Z27" s="7">
        <f t="shared" si="22"/>
        <v>172847.35999999999</v>
      </c>
      <c r="AA27" s="7">
        <v>63261.36</v>
      </c>
      <c r="AB27" s="7">
        <f t="shared" si="23"/>
        <v>236108.71999999997</v>
      </c>
      <c r="AC27" s="7">
        <v>63261.36</v>
      </c>
      <c r="AD27" s="9">
        <f t="shared" si="24"/>
        <v>299370.07999999996</v>
      </c>
      <c r="AE27" s="7">
        <v>2</v>
      </c>
      <c r="AF27" s="7">
        <f>AE27+M27</f>
        <v>10</v>
      </c>
      <c r="AG27" s="7">
        <v>12995.49</v>
      </c>
      <c r="AH27" s="80" t="s">
        <v>515</v>
      </c>
      <c r="AI27" s="38"/>
      <c r="AJ27" s="38"/>
      <c r="AK27" s="38"/>
      <c r="AL27" s="81"/>
      <c r="AM27" s="55"/>
      <c r="AN27" s="55"/>
      <c r="AO27" s="55"/>
      <c r="AP27" s="82"/>
      <c r="AQ27" s="23"/>
    </row>
    <row r="28" spans="1:43" ht="102" x14ac:dyDescent="0.25">
      <c r="A28" s="156"/>
      <c r="B28" s="156"/>
      <c r="C28" s="163"/>
      <c r="D28" s="163"/>
      <c r="E28" s="163"/>
      <c r="F28" s="163"/>
      <c r="G28" s="159"/>
      <c r="H28" s="156"/>
      <c r="I28" s="4" t="s">
        <v>115</v>
      </c>
      <c r="J28" s="13" t="s">
        <v>117</v>
      </c>
      <c r="K28" s="21">
        <f>U28</f>
        <v>53</v>
      </c>
      <c r="L28" s="3">
        <v>30</v>
      </c>
      <c r="M28" s="3">
        <v>35</v>
      </c>
      <c r="N28" s="21">
        <v>14</v>
      </c>
      <c r="O28" s="21">
        <f>N28+M28</f>
        <v>49</v>
      </c>
      <c r="P28" s="21">
        <v>0</v>
      </c>
      <c r="Q28" s="21">
        <f>P28+O28</f>
        <v>49</v>
      </c>
      <c r="R28" s="21">
        <v>2</v>
      </c>
      <c r="S28" s="21">
        <f>R28+Q28</f>
        <v>51</v>
      </c>
      <c r="T28" s="21">
        <v>2</v>
      </c>
      <c r="U28" s="21">
        <f>T28+S28</f>
        <v>53</v>
      </c>
      <c r="V28" s="4" t="s">
        <v>119</v>
      </c>
      <c r="W28" s="7">
        <v>10450</v>
      </c>
      <c r="X28" s="7">
        <f t="shared" si="21"/>
        <v>10450</v>
      </c>
      <c r="Y28" s="7">
        <v>4500</v>
      </c>
      <c r="Z28" s="7">
        <f t="shared" si="22"/>
        <v>14950</v>
      </c>
      <c r="AA28" s="7">
        <v>10000</v>
      </c>
      <c r="AB28" s="7">
        <f t="shared" si="23"/>
        <v>24950</v>
      </c>
      <c r="AC28" s="7">
        <v>10000</v>
      </c>
      <c r="AD28" s="7">
        <f t="shared" si="24"/>
        <v>34950</v>
      </c>
      <c r="AE28" s="7">
        <v>10</v>
      </c>
      <c r="AF28" s="7">
        <f>AE28+M28</f>
        <v>45</v>
      </c>
      <c r="AG28" s="7">
        <v>1572.58</v>
      </c>
      <c r="AH28" s="5" t="s">
        <v>516</v>
      </c>
      <c r="AI28" s="38"/>
      <c r="AJ28" s="38"/>
      <c r="AK28" s="38"/>
      <c r="AL28" s="39"/>
      <c r="AM28" s="55"/>
      <c r="AN28" s="55"/>
      <c r="AO28" s="55"/>
      <c r="AP28" s="56"/>
      <c r="AQ28" s="23"/>
    </row>
    <row r="29" spans="1:43" ht="63.75" x14ac:dyDescent="0.25">
      <c r="A29" s="156"/>
      <c r="B29" s="156"/>
      <c r="C29" s="163"/>
      <c r="D29" s="163"/>
      <c r="E29" s="163"/>
      <c r="F29" s="163"/>
      <c r="G29" s="3" t="s">
        <v>106</v>
      </c>
      <c r="H29" s="4" t="s">
        <v>108</v>
      </c>
      <c r="I29" s="4" t="s">
        <v>316</v>
      </c>
      <c r="J29" s="4" t="s">
        <v>131</v>
      </c>
      <c r="K29" s="18">
        <v>1</v>
      </c>
      <c r="L29" s="3">
        <v>457</v>
      </c>
      <c r="M29" s="18">
        <v>0</v>
      </c>
      <c r="N29" s="18">
        <v>0</v>
      </c>
      <c r="O29" s="3"/>
      <c r="P29" s="18">
        <v>1</v>
      </c>
      <c r="Q29" s="11"/>
      <c r="R29" s="18">
        <v>1</v>
      </c>
      <c r="S29" s="11"/>
      <c r="T29" s="18">
        <v>1</v>
      </c>
      <c r="U29" s="3"/>
      <c r="V29" s="5" t="s">
        <v>317</v>
      </c>
      <c r="W29" s="7">
        <v>4600</v>
      </c>
      <c r="X29" s="7">
        <f t="shared" si="21"/>
        <v>4600</v>
      </c>
      <c r="Y29" s="7">
        <v>1500</v>
      </c>
      <c r="Z29" s="7">
        <f t="shared" si="22"/>
        <v>6100</v>
      </c>
      <c r="AA29" s="7">
        <v>1545</v>
      </c>
      <c r="AB29" s="7">
        <f t="shared" si="23"/>
        <v>7645</v>
      </c>
      <c r="AC29" s="7">
        <v>1545</v>
      </c>
      <c r="AD29" s="7">
        <f t="shared" si="24"/>
        <v>9190</v>
      </c>
      <c r="AE29" s="7" t="s">
        <v>363</v>
      </c>
      <c r="AF29" s="7" t="s">
        <v>363</v>
      </c>
      <c r="AG29" s="7">
        <v>1714</v>
      </c>
      <c r="AH29" s="2" t="s">
        <v>407</v>
      </c>
      <c r="AI29" s="38"/>
      <c r="AJ29" s="38"/>
      <c r="AK29" s="38"/>
      <c r="AL29" s="49"/>
      <c r="AM29" s="55"/>
      <c r="AN29" s="55"/>
      <c r="AO29" s="55"/>
      <c r="AP29" s="66"/>
      <c r="AQ29" s="5"/>
    </row>
    <row r="30" spans="1:43" ht="38.25" customHeight="1" x14ac:dyDescent="0.25">
      <c r="A30" s="156"/>
      <c r="B30" s="156"/>
      <c r="C30" s="163"/>
      <c r="D30" s="163"/>
      <c r="E30" s="163"/>
      <c r="F30" s="163"/>
      <c r="G30" s="159" t="s">
        <v>59</v>
      </c>
      <c r="H30" s="156" t="s">
        <v>163</v>
      </c>
      <c r="I30" s="4" t="s">
        <v>164</v>
      </c>
      <c r="J30" s="4" t="s">
        <v>282</v>
      </c>
      <c r="K30" s="7">
        <v>1023</v>
      </c>
      <c r="L30" s="3">
        <v>767</v>
      </c>
      <c r="M30" s="3">
        <v>767</v>
      </c>
      <c r="N30" s="3">
        <v>767</v>
      </c>
      <c r="O30" s="7"/>
      <c r="P30" s="3">
        <v>1023</v>
      </c>
      <c r="Q30" s="7"/>
      <c r="R30" s="3">
        <v>1023</v>
      </c>
      <c r="S30" s="7"/>
      <c r="T30" s="3">
        <v>1023</v>
      </c>
      <c r="U30" s="7"/>
      <c r="V30" s="5" t="s">
        <v>284</v>
      </c>
      <c r="W30" s="7">
        <v>4575.7082970000001</v>
      </c>
      <c r="X30" s="7">
        <f t="shared" si="21"/>
        <v>4575.7082970000001</v>
      </c>
      <c r="Y30" s="7">
        <f>4442.43524*2</f>
        <v>8884.8704799999996</v>
      </c>
      <c r="Z30" s="7">
        <f t="shared" si="22"/>
        <v>13460.578776999999</v>
      </c>
      <c r="AA30" s="7">
        <v>4313.0439219999998</v>
      </c>
      <c r="AB30" s="7">
        <f t="shared" si="23"/>
        <v>17773.622699</v>
      </c>
      <c r="AC30" s="7">
        <v>4187.4212829999997</v>
      </c>
      <c r="AD30" s="7">
        <f t="shared" si="24"/>
        <v>21961.043981999999</v>
      </c>
      <c r="AE30" s="7">
        <v>767</v>
      </c>
      <c r="AF30" s="7">
        <v>767</v>
      </c>
      <c r="AG30" s="7"/>
      <c r="AH30" s="7"/>
      <c r="AI30" s="38"/>
      <c r="AJ30" s="38"/>
      <c r="AK30" s="38"/>
      <c r="AL30" s="38"/>
      <c r="AM30" s="55"/>
      <c r="AN30" s="55"/>
      <c r="AO30" s="55"/>
      <c r="AP30" s="55"/>
      <c r="AQ30" s="5"/>
    </row>
    <row r="31" spans="1:43" ht="25.5" x14ac:dyDescent="0.25">
      <c r="A31" s="156"/>
      <c r="B31" s="156"/>
      <c r="C31" s="163"/>
      <c r="D31" s="163"/>
      <c r="E31" s="163"/>
      <c r="F31" s="163"/>
      <c r="G31" s="159"/>
      <c r="H31" s="156"/>
      <c r="I31" s="4" t="s">
        <v>281</v>
      </c>
      <c r="J31" s="4" t="s">
        <v>283</v>
      </c>
      <c r="K31" s="7">
        <v>767</v>
      </c>
      <c r="L31" s="3">
        <v>572</v>
      </c>
      <c r="M31" s="3">
        <v>0</v>
      </c>
      <c r="N31" s="3">
        <v>572</v>
      </c>
      <c r="O31" s="7">
        <f t="shared" ref="O31:O33" si="25">N31+M31</f>
        <v>572</v>
      </c>
      <c r="P31" s="3">
        <v>0</v>
      </c>
      <c r="Q31" s="7">
        <f t="shared" ref="Q31:Q35" si="26">P31+O31</f>
        <v>572</v>
      </c>
      <c r="R31" s="3">
        <v>195</v>
      </c>
      <c r="S31" s="7">
        <f t="shared" ref="S31:S35" si="27">R31+Q31</f>
        <v>767</v>
      </c>
      <c r="T31" s="3">
        <v>0</v>
      </c>
      <c r="U31" s="7">
        <f t="shared" ref="U31:U35" si="28">T31+S31</f>
        <v>767</v>
      </c>
      <c r="V31" s="5" t="s">
        <v>285</v>
      </c>
      <c r="W31" s="7">
        <v>0</v>
      </c>
      <c r="X31" s="7">
        <f t="shared" si="21"/>
        <v>0</v>
      </c>
      <c r="Y31" s="7">
        <v>16000</v>
      </c>
      <c r="Z31" s="7">
        <f t="shared" si="22"/>
        <v>16000</v>
      </c>
      <c r="AA31" s="7">
        <v>16960</v>
      </c>
      <c r="AB31" s="7">
        <f t="shared" si="23"/>
        <v>32960</v>
      </c>
      <c r="AC31" s="7">
        <v>17980</v>
      </c>
      <c r="AD31" s="7">
        <f t="shared" si="24"/>
        <v>50940</v>
      </c>
      <c r="AE31" s="7">
        <v>572</v>
      </c>
      <c r="AF31" s="7">
        <v>572</v>
      </c>
      <c r="AG31" s="7"/>
      <c r="AH31" s="7"/>
      <c r="AI31" s="38"/>
      <c r="AJ31" s="38"/>
      <c r="AK31" s="38"/>
      <c r="AL31" s="38"/>
      <c r="AM31" s="55"/>
      <c r="AN31" s="55"/>
      <c r="AO31" s="55"/>
      <c r="AP31" s="55"/>
      <c r="AQ31" s="5"/>
    </row>
    <row r="32" spans="1:43" ht="38.25" customHeight="1" x14ac:dyDescent="0.25">
      <c r="A32" s="156"/>
      <c r="B32" s="156"/>
      <c r="C32" s="163"/>
      <c r="D32" s="163"/>
      <c r="E32" s="163"/>
      <c r="F32" s="163"/>
      <c r="G32" s="159" t="s">
        <v>34</v>
      </c>
      <c r="H32" s="156" t="s">
        <v>90</v>
      </c>
      <c r="I32" s="4" t="s">
        <v>270</v>
      </c>
      <c r="J32" s="4" t="s">
        <v>125</v>
      </c>
      <c r="K32" s="7">
        <f>N32+P32+R32+T32</f>
        <v>17</v>
      </c>
      <c r="L32" s="7">
        <v>16</v>
      </c>
      <c r="M32" s="7">
        <v>16</v>
      </c>
      <c r="N32" s="7">
        <v>3</v>
      </c>
      <c r="O32" s="7">
        <f t="shared" si="25"/>
        <v>19</v>
      </c>
      <c r="P32" s="7">
        <v>8</v>
      </c>
      <c r="Q32" s="7">
        <f t="shared" si="26"/>
        <v>27</v>
      </c>
      <c r="R32" s="7">
        <v>3</v>
      </c>
      <c r="S32" s="7">
        <f t="shared" si="27"/>
        <v>30</v>
      </c>
      <c r="T32" s="7">
        <v>3</v>
      </c>
      <c r="U32" s="7">
        <f t="shared" si="28"/>
        <v>33</v>
      </c>
      <c r="V32" s="5" t="s">
        <v>245</v>
      </c>
      <c r="W32" s="7">
        <f>26123+1201+967</f>
        <v>28291</v>
      </c>
      <c r="X32" s="7">
        <f t="shared" si="21"/>
        <v>28291</v>
      </c>
      <c r="Y32" s="7">
        <v>108304</v>
      </c>
      <c r="Z32" s="7">
        <f t="shared" si="22"/>
        <v>136595</v>
      </c>
      <c r="AA32" s="7">
        <v>94208</v>
      </c>
      <c r="AB32" s="7">
        <f t="shared" si="23"/>
        <v>230803</v>
      </c>
      <c r="AC32" s="7">
        <v>75000</v>
      </c>
      <c r="AD32" s="7">
        <f t="shared" si="24"/>
        <v>305803</v>
      </c>
      <c r="AE32" s="22">
        <v>2</v>
      </c>
      <c r="AF32" s="7">
        <f>AE32+M32</f>
        <v>18</v>
      </c>
      <c r="AG32" s="7">
        <f>26123+967</f>
        <v>27090</v>
      </c>
      <c r="AH32" s="2" t="s">
        <v>431</v>
      </c>
      <c r="AI32" s="41"/>
      <c r="AJ32" s="38"/>
      <c r="AK32" s="38"/>
      <c r="AL32" s="49"/>
      <c r="AM32" s="58"/>
      <c r="AN32" s="55"/>
      <c r="AO32" s="55"/>
      <c r="AP32" s="66"/>
      <c r="AQ32" s="4"/>
    </row>
    <row r="33" spans="1:43" ht="51" x14ac:dyDescent="0.25">
      <c r="A33" s="156"/>
      <c r="B33" s="156"/>
      <c r="C33" s="163"/>
      <c r="D33" s="163"/>
      <c r="E33" s="163"/>
      <c r="F33" s="163"/>
      <c r="G33" s="159"/>
      <c r="H33" s="156"/>
      <c r="I33" s="4" t="s">
        <v>271</v>
      </c>
      <c r="J33" s="4" t="s">
        <v>126</v>
      </c>
      <c r="K33" s="7">
        <f>N33+P33+R33+T33</f>
        <v>55</v>
      </c>
      <c r="L33" s="7">
        <v>82</v>
      </c>
      <c r="M33" s="7">
        <v>82</v>
      </c>
      <c r="N33" s="7">
        <v>27</v>
      </c>
      <c r="O33" s="7">
        <f t="shared" si="25"/>
        <v>109</v>
      </c>
      <c r="P33" s="7">
        <v>13</v>
      </c>
      <c r="Q33" s="7">
        <f t="shared" si="26"/>
        <v>122</v>
      </c>
      <c r="R33" s="7">
        <v>8</v>
      </c>
      <c r="S33" s="7">
        <f t="shared" si="27"/>
        <v>130</v>
      </c>
      <c r="T33" s="7">
        <v>7</v>
      </c>
      <c r="U33" s="7">
        <f t="shared" si="28"/>
        <v>137</v>
      </c>
      <c r="V33" s="5" t="s">
        <v>246</v>
      </c>
      <c r="W33" s="7">
        <v>82615</v>
      </c>
      <c r="X33" s="7">
        <f t="shared" si="21"/>
        <v>82615</v>
      </c>
      <c r="Y33" s="7">
        <v>43976</v>
      </c>
      <c r="Z33" s="7">
        <f t="shared" si="22"/>
        <v>126591</v>
      </c>
      <c r="AA33" s="7">
        <v>16681</v>
      </c>
      <c r="AB33" s="7">
        <f t="shared" si="23"/>
        <v>143272</v>
      </c>
      <c r="AC33" s="7">
        <v>13637</v>
      </c>
      <c r="AD33" s="7">
        <f t="shared" si="24"/>
        <v>156909</v>
      </c>
      <c r="AE33" s="22">
        <v>2</v>
      </c>
      <c r="AF33" s="7">
        <f>AE33+M33</f>
        <v>84</v>
      </c>
      <c r="AG33" s="7">
        <v>2319</v>
      </c>
      <c r="AH33" s="2" t="s">
        <v>432</v>
      </c>
      <c r="AI33" s="41"/>
      <c r="AJ33" s="38"/>
      <c r="AK33" s="38"/>
      <c r="AL33" s="49"/>
      <c r="AM33" s="58"/>
      <c r="AN33" s="55"/>
      <c r="AO33" s="55"/>
      <c r="AP33" s="66"/>
      <c r="AQ33" s="4"/>
    </row>
    <row r="34" spans="1:43" ht="24" customHeight="1" x14ac:dyDescent="0.25">
      <c r="A34" s="156"/>
      <c r="B34" s="156"/>
      <c r="C34" s="163"/>
      <c r="D34" s="163"/>
      <c r="E34" s="163"/>
      <c r="F34" s="163"/>
      <c r="G34" s="159"/>
      <c r="H34" s="156"/>
      <c r="I34" s="4" t="s">
        <v>123</v>
      </c>
      <c r="J34" s="4" t="s">
        <v>127</v>
      </c>
      <c r="K34" s="7">
        <f>N34+P34+R34+T34</f>
        <v>34</v>
      </c>
      <c r="L34" s="7">
        <v>32</v>
      </c>
      <c r="M34" s="7">
        <v>32</v>
      </c>
      <c r="N34" s="7">
        <v>7</v>
      </c>
      <c r="O34" s="7">
        <f>N34</f>
        <v>7</v>
      </c>
      <c r="P34" s="7">
        <v>6</v>
      </c>
      <c r="Q34" s="7">
        <f t="shared" si="26"/>
        <v>13</v>
      </c>
      <c r="R34" s="7">
        <v>6</v>
      </c>
      <c r="S34" s="7">
        <f t="shared" si="27"/>
        <v>19</v>
      </c>
      <c r="T34" s="7">
        <v>15</v>
      </c>
      <c r="U34" s="7">
        <f t="shared" si="28"/>
        <v>34</v>
      </c>
      <c r="V34" s="5" t="s">
        <v>244</v>
      </c>
      <c r="W34" s="7">
        <v>30000</v>
      </c>
      <c r="X34" s="7">
        <f t="shared" si="21"/>
        <v>30000</v>
      </c>
      <c r="Y34" s="7">
        <v>0</v>
      </c>
      <c r="Z34" s="7">
        <f t="shared" si="22"/>
        <v>30000</v>
      </c>
      <c r="AA34" s="7">
        <v>30000</v>
      </c>
      <c r="AB34" s="7">
        <f t="shared" si="23"/>
        <v>60000</v>
      </c>
      <c r="AC34" s="7">
        <v>30000</v>
      </c>
      <c r="AD34" s="7">
        <f t="shared" si="24"/>
        <v>90000</v>
      </c>
      <c r="AE34" s="7">
        <v>0</v>
      </c>
      <c r="AF34" s="7">
        <f>AE34+M34</f>
        <v>32</v>
      </c>
      <c r="AG34" s="7">
        <v>1500</v>
      </c>
      <c r="AH34" s="5" t="s">
        <v>433</v>
      </c>
      <c r="AI34" s="38"/>
      <c r="AJ34" s="38"/>
      <c r="AK34" s="38"/>
      <c r="AL34" s="39"/>
      <c r="AM34" s="55"/>
      <c r="AN34" s="55"/>
      <c r="AO34" s="55"/>
      <c r="AP34" s="56"/>
      <c r="AQ34" s="4"/>
    </row>
    <row r="35" spans="1:43" ht="147" customHeight="1" x14ac:dyDescent="0.25">
      <c r="A35" s="156"/>
      <c r="B35" s="156"/>
      <c r="C35" s="163"/>
      <c r="D35" s="163"/>
      <c r="E35" s="163"/>
      <c r="F35" s="163"/>
      <c r="G35" s="159"/>
      <c r="H35" s="156"/>
      <c r="I35" s="4" t="s">
        <v>272</v>
      </c>
      <c r="J35" s="4" t="s">
        <v>216</v>
      </c>
      <c r="K35" s="7">
        <f>N35+P35+R35+T35</f>
        <v>48</v>
      </c>
      <c r="L35" s="7">
        <v>11</v>
      </c>
      <c r="M35" s="7">
        <v>11</v>
      </c>
      <c r="N35" s="7">
        <v>17</v>
      </c>
      <c r="O35" s="7">
        <f>N35</f>
        <v>17</v>
      </c>
      <c r="P35" s="7">
        <v>16</v>
      </c>
      <c r="Q35" s="7">
        <f t="shared" si="26"/>
        <v>33</v>
      </c>
      <c r="R35" s="7">
        <v>7</v>
      </c>
      <c r="S35" s="7">
        <f t="shared" si="27"/>
        <v>40</v>
      </c>
      <c r="T35" s="7">
        <v>8</v>
      </c>
      <c r="U35" s="7">
        <f t="shared" si="28"/>
        <v>48</v>
      </c>
      <c r="V35" s="5" t="s">
        <v>403</v>
      </c>
      <c r="W35" s="7">
        <f>82615+26892</f>
        <v>109507</v>
      </c>
      <c r="X35" s="7">
        <f t="shared" si="21"/>
        <v>109507</v>
      </c>
      <c r="Y35" s="7">
        <f>43976+108304</f>
        <v>152280</v>
      </c>
      <c r="Z35" s="7">
        <f t="shared" si="22"/>
        <v>261787</v>
      </c>
      <c r="AA35" s="7">
        <f>16681+94208</f>
        <v>110889</v>
      </c>
      <c r="AB35" s="7">
        <f t="shared" si="23"/>
        <v>372676</v>
      </c>
      <c r="AC35" s="7">
        <v>13637</v>
      </c>
      <c r="AD35" s="7">
        <f t="shared" si="24"/>
        <v>386313</v>
      </c>
      <c r="AE35" s="22">
        <v>3</v>
      </c>
      <c r="AF35" s="7">
        <f>AE35</f>
        <v>3</v>
      </c>
      <c r="AG35" s="7">
        <v>29409</v>
      </c>
      <c r="AH35" s="2" t="s">
        <v>434</v>
      </c>
      <c r="AI35" s="41"/>
      <c r="AJ35" s="38"/>
      <c r="AK35" s="38"/>
      <c r="AL35" s="49"/>
      <c r="AM35" s="58"/>
      <c r="AN35" s="55"/>
      <c r="AO35" s="55"/>
      <c r="AP35" s="66"/>
      <c r="AQ35" s="4"/>
    </row>
    <row r="36" spans="1:43" ht="64.5" customHeight="1" x14ac:dyDescent="0.25">
      <c r="A36" s="156"/>
      <c r="B36" s="156"/>
      <c r="C36" s="163"/>
      <c r="D36" s="163"/>
      <c r="E36" s="163"/>
      <c r="F36" s="163"/>
      <c r="G36" s="159"/>
      <c r="H36" s="156"/>
      <c r="I36" s="4" t="s">
        <v>142</v>
      </c>
      <c r="J36" s="4" t="s">
        <v>333</v>
      </c>
      <c r="K36" s="7">
        <v>46</v>
      </c>
      <c r="L36" s="7">
        <v>31</v>
      </c>
      <c r="M36" s="7">
        <v>31</v>
      </c>
      <c r="N36" s="7">
        <v>34.700000000000003</v>
      </c>
      <c r="O36" s="7"/>
      <c r="P36" s="7">
        <v>38.700000000000003</v>
      </c>
      <c r="Q36" s="7"/>
      <c r="R36" s="7">
        <v>42.5</v>
      </c>
      <c r="S36" s="7"/>
      <c r="T36" s="7">
        <v>46</v>
      </c>
      <c r="U36" s="7"/>
      <c r="V36" s="23" t="s">
        <v>363</v>
      </c>
      <c r="W36" s="7">
        <v>0</v>
      </c>
      <c r="X36" s="7">
        <f t="shared" si="21"/>
        <v>0</v>
      </c>
      <c r="Y36" s="7">
        <v>0</v>
      </c>
      <c r="Z36" s="7">
        <f t="shared" si="22"/>
        <v>0</v>
      </c>
      <c r="AA36" s="7">
        <v>0</v>
      </c>
      <c r="AB36" s="7">
        <f t="shared" si="23"/>
        <v>0</v>
      </c>
      <c r="AC36" s="7">
        <v>0</v>
      </c>
      <c r="AD36" s="7">
        <f t="shared" si="24"/>
        <v>0</v>
      </c>
      <c r="AE36" s="22">
        <v>22.3</v>
      </c>
      <c r="AF36" s="7"/>
      <c r="AG36" s="7"/>
      <c r="AH36" s="5" t="s">
        <v>415</v>
      </c>
      <c r="AI36" s="41"/>
      <c r="AJ36" s="38"/>
      <c r="AK36" s="38"/>
      <c r="AL36" s="39"/>
      <c r="AM36" s="58"/>
      <c r="AN36" s="55"/>
      <c r="AO36" s="55"/>
      <c r="AP36" s="56"/>
      <c r="AQ36" s="4"/>
    </row>
    <row r="37" spans="1:43" ht="273" customHeight="1" x14ac:dyDescent="0.25">
      <c r="A37" s="156"/>
      <c r="B37" s="156"/>
      <c r="C37" s="163"/>
      <c r="D37" s="163"/>
      <c r="E37" s="163"/>
      <c r="F37" s="163"/>
      <c r="G37" s="159"/>
      <c r="H37" s="156"/>
      <c r="I37" s="4" t="s">
        <v>124</v>
      </c>
      <c r="J37" s="4" t="s">
        <v>128</v>
      </c>
      <c r="K37" s="8">
        <v>0.74</v>
      </c>
      <c r="L37" s="8">
        <v>0</v>
      </c>
      <c r="M37" s="8">
        <v>0.11</v>
      </c>
      <c r="N37" s="8">
        <v>0.19</v>
      </c>
      <c r="O37" s="8">
        <f>N37</f>
        <v>0.19</v>
      </c>
      <c r="P37" s="8">
        <v>0.47</v>
      </c>
      <c r="Q37" s="8">
        <f>P37</f>
        <v>0.47</v>
      </c>
      <c r="R37" s="8">
        <v>0.61</v>
      </c>
      <c r="S37" s="8">
        <f>R37</f>
        <v>0.61</v>
      </c>
      <c r="T37" s="8">
        <v>0.74</v>
      </c>
      <c r="U37" s="8">
        <f>T37</f>
        <v>0.74</v>
      </c>
      <c r="V37" s="5" t="s">
        <v>402</v>
      </c>
      <c r="W37" s="7">
        <v>154146</v>
      </c>
      <c r="X37" s="7">
        <f t="shared" si="21"/>
        <v>154146</v>
      </c>
      <c r="Y37" s="7">
        <v>0</v>
      </c>
      <c r="Z37" s="7">
        <f t="shared" si="22"/>
        <v>154146</v>
      </c>
      <c r="AA37" s="7">
        <v>0</v>
      </c>
      <c r="AB37" s="7">
        <f t="shared" si="23"/>
        <v>154146</v>
      </c>
      <c r="AC37" s="7">
        <v>0</v>
      </c>
      <c r="AD37" s="7">
        <f t="shared" si="24"/>
        <v>154146</v>
      </c>
      <c r="AE37" s="11">
        <v>0.14000000000000001</v>
      </c>
      <c r="AF37" s="11">
        <f>AE37+M37</f>
        <v>0.25</v>
      </c>
      <c r="AG37" s="7">
        <v>111920</v>
      </c>
      <c r="AH37" s="5" t="s">
        <v>497</v>
      </c>
      <c r="AI37" s="40"/>
      <c r="AJ37" s="40"/>
      <c r="AK37" s="38"/>
      <c r="AL37" s="39"/>
      <c r="AM37" s="57"/>
      <c r="AN37" s="57"/>
      <c r="AO37" s="55"/>
      <c r="AP37" s="56"/>
      <c r="AQ37" s="4"/>
    </row>
    <row r="38" spans="1:43" ht="76.5" customHeight="1" x14ac:dyDescent="0.25">
      <c r="A38" s="156"/>
      <c r="B38" s="156"/>
      <c r="C38" s="156" t="s">
        <v>41</v>
      </c>
      <c r="D38" s="163" t="s">
        <v>83</v>
      </c>
      <c r="E38" s="163" t="s">
        <v>42</v>
      </c>
      <c r="F38" s="156" t="s">
        <v>24</v>
      </c>
      <c r="G38" s="159" t="s">
        <v>33</v>
      </c>
      <c r="H38" s="4" t="s">
        <v>536</v>
      </c>
      <c r="I38" s="4" t="s">
        <v>204</v>
      </c>
      <c r="J38" s="4" t="s">
        <v>205</v>
      </c>
      <c r="K38" s="11">
        <v>0.4</v>
      </c>
      <c r="L38" s="11">
        <v>0.27</v>
      </c>
      <c r="M38" s="11">
        <v>0.27</v>
      </c>
      <c r="N38" s="11">
        <v>0.03</v>
      </c>
      <c r="O38" s="8">
        <f>M38+N38</f>
        <v>0.30000000000000004</v>
      </c>
      <c r="P38" s="11">
        <v>0.03</v>
      </c>
      <c r="Q38" s="8">
        <f>O38+P38</f>
        <v>0.33000000000000007</v>
      </c>
      <c r="R38" s="11">
        <v>0.03</v>
      </c>
      <c r="S38" s="8">
        <f>Q38+R38</f>
        <v>0.3600000000000001</v>
      </c>
      <c r="T38" s="11">
        <v>0.04</v>
      </c>
      <c r="U38" s="8">
        <f>S38+T38</f>
        <v>0.40000000000000008</v>
      </c>
      <c r="V38" s="2" t="s">
        <v>206</v>
      </c>
      <c r="W38" s="7">
        <v>688677</v>
      </c>
      <c r="X38" s="7">
        <f t="shared" si="21"/>
        <v>688677</v>
      </c>
      <c r="Y38" s="7">
        <v>421960</v>
      </c>
      <c r="Z38" s="7">
        <f t="shared" si="22"/>
        <v>1110637</v>
      </c>
      <c r="AA38" s="7">
        <v>346422</v>
      </c>
      <c r="AB38" s="7">
        <f t="shared" si="23"/>
        <v>1457059</v>
      </c>
      <c r="AC38" s="7">
        <v>300000</v>
      </c>
      <c r="AD38" s="7">
        <f t="shared" si="24"/>
        <v>1757059</v>
      </c>
      <c r="AE38" s="24">
        <v>2.9000000000000001E-2</v>
      </c>
      <c r="AF38" s="24">
        <f>AE38+M38</f>
        <v>0.29900000000000004</v>
      </c>
      <c r="AG38" s="7"/>
      <c r="AH38" s="5" t="s">
        <v>451</v>
      </c>
      <c r="AI38" s="42"/>
      <c r="AJ38" s="42"/>
      <c r="AK38" s="38"/>
      <c r="AL38" s="39"/>
      <c r="AM38" s="59"/>
      <c r="AN38" s="59"/>
      <c r="AO38" s="55"/>
      <c r="AP38" s="56"/>
      <c r="AQ38" s="4"/>
    </row>
    <row r="39" spans="1:43" ht="51" x14ac:dyDescent="0.25">
      <c r="A39" s="156"/>
      <c r="B39" s="156"/>
      <c r="C39" s="156"/>
      <c r="D39" s="163"/>
      <c r="E39" s="163"/>
      <c r="F39" s="156"/>
      <c r="G39" s="159"/>
      <c r="H39" s="156" t="s">
        <v>537</v>
      </c>
      <c r="I39" s="4" t="s">
        <v>171</v>
      </c>
      <c r="J39" s="4" t="s">
        <v>173</v>
      </c>
      <c r="K39" s="7">
        <v>44</v>
      </c>
      <c r="L39" s="3"/>
      <c r="M39" s="7">
        <v>31</v>
      </c>
      <c r="N39" s="7">
        <v>4</v>
      </c>
      <c r="O39" s="7">
        <f>N39+M39</f>
        <v>35</v>
      </c>
      <c r="P39" s="7">
        <v>1</v>
      </c>
      <c r="Q39" s="7">
        <f>P39+O39</f>
        <v>36</v>
      </c>
      <c r="R39" s="7">
        <v>4</v>
      </c>
      <c r="S39" s="7">
        <f>R39+Q39</f>
        <v>40</v>
      </c>
      <c r="T39" s="7">
        <v>4</v>
      </c>
      <c r="U39" s="7">
        <f>T39+S39</f>
        <v>44</v>
      </c>
      <c r="V39" s="156" t="s">
        <v>206</v>
      </c>
      <c r="W39" s="7">
        <v>94726</v>
      </c>
      <c r="X39" s="7">
        <f t="shared" si="21"/>
        <v>94726</v>
      </c>
      <c r="Y39" s="7">
        <v>90000</v>
      </c>
      <c r="Z39" s="7">
        <f t="shared" si="22"/>
        <v>184726</v>
      </c>
      <c r="AA39" s="7">
        <v>172000</v>
      </c>
      <c r="AB39" s="7">
        <f t="shared" si="23"/>
        <v>356726</v>
      </c>
      <c r="AC39" s="7">
        <v>202000</v>
      </c>
      <c r="AD39" s="7">
        <f t="shared" si="24"/>
        <v>558726</v>
      </c>
      <c r="AE39" s="7">
        <v>4</v>
      </c>
      <c r="AF39" s="7">
        <f>AE39+M39</f>
        <v>35</v>
      </c>
      <c r="AG39" s="7">
        <v>94726</v>
      </c>
      <c r="AH39" s="5" t="s">
        <v>452</v>
      </c>
      <c r="AI39" s="38"/>
      <c r="AJ39" s="38"/>
      <c r="AK39" s="38"/>
      <c r="AL39" s="39"/>
      <c r="AM39" s="55"/>
      <c r="AN39" s="55"/>
      <c r="AO39" s="55"/>
      <c r="AP39" s="56"/>
      <c r="AQ39" s="4"/>
    </row>
    <row r="40" spans="1:43" ht="51" x14ac:dyDescent="0.25">
      <c r="A40" s="156"/>
      <c r="B40" s="156"/>
      <c r="C40" s="156"/>
      <c r="D40" s="163"/>
      <c r="E40" s="163"/>
      <c r="F40" s="156"/>
      <c r="G40" s="159"/>
      <c r="H40" s="156"/>
      <c r="I40" s="4" t="s">
        <v>172</v>
      </c>
      <c r="J40" s="4" t="s">
        <v>174</v>
      </c>
      <c r="K40" s="9">
        <f>U40</f>
        <v>909.05</v>
      </c>
      <c r="L40" s="3"/>
      <c r="M40" s="7">
        <v>855.05</v>
      </c>
      <c r="N40" s="7">
        <v>13</v>
      </c>
      <c r="O40" s="7">
        <f>N40+M40</f>
        <v>868.05</v>
      </c>
      <c r="P40" s="7">
        <v>13</v>
      </c>
      <c r="Q40" s="7">
        <f>P40+O40</f>
        <v>881.05</v>
      </c>
      <c r="R40" s="7">
        <v>13</v>
      </c>
      <c r="S40" s="7">
        <f>R40+Q40</f>
        <v>894.05</v>
      </c>
      <c r="T40" s="7">
        <v>15</v>
      </c>
      <c r="U40" s="7">
        <f>T40+S40</f>
        <v>909.05</v>
      </c>
      <c r="V40" s="156"/>
      <c r="W40" s="7">
        <v>39000</v>
      </c>
      <c r="X40" s="7">
        <f t="shared" si="21"/>
        <v>39000</v>
      </c>
      <c r="Y40" s="7">
        <v>39000</v>
      </c>
      <c r="Z40" s="7">
        <f t="shared" si="22"/>
        <v>78000</v>
      </c>
      <c r="AA40" s="7">
        <v>39000</v>
      </c>
      <c r="AB40" s="7">
        <f t="shared" si="23"/>
        <v>117000</v>
      </c>
      <c r="AC40" s="7">
        <v>45000</v>
      </c>
      <c r="AD40" s="7">
        <f t="shared" si="24"/>
        <v>162000</v>
      </c>
      <c r="AE40" s="7">
        <v>20.39</v>
      </c>
      <c r="AF40" s="7">
        <f>AE40+M40</f>
        <v>875.43999999999994</v>
      </c>
      <c r="AG40" s="7">
        <v>28970</v>
      </c>
      <c r="AH40" s="5" t="s">
        <v>453</v>
      </c>
      <c r="AI40" s="38"/>
      <c r="AJ40" s="38"/>
      <c r="AK40" s="38"/>
      <c r="AL40" s="39"/>
      <c r="AM40" s="55"/>
      <c r="AN40" s="55"/>
      <c r="AO40" s="55"/>
      <c r="AP40" s="56"/>
      <c r="AQ40" s="4"/>
    </row>
    <row r="41" spans="1:43" ht="51" x14ac:dyDescent="0.25">
      <c r="A41" s="156"/>
      <c r="B41" s="156"/>
      <c r="C41" s="163" t="s">
        <v>43</v>
      </c>
      <c r="D41" s="163" t="s">
        <v>83</v>
      </c>
      <c r="E41" s="163" t="s">
        <v>148</v>
      </c>
      <c r="F41" s="163" t="s">
        <v>288</v>
      </c>
      <c r="G41" s="159" t="s">
        <v>30</v>
      </c>
      <c r="H41" s="156" t="s">
        <v>53</v>
      </c>
      <c r="I41" s="5" t="s">
        <v>54</v>
      </c>
      <c r="J41" s="2" t="s">
        <v>252</v>
      </c>
      <c r="K41" s="7">
        <v>180</v>
      </c>
      <c r="L41" s="7">
        <v>42</v>
      </c>
      <c r="M41" s="7">
        <v>166</v>
      </c>
      <c r="N41" s="7">
        <v>9.85</v>
      </c>
      <c r="O41" s="7">
        <f>N41+M41</f>
        <v>175.85</v>
      </c>
      <c r="P41" s="7">
        <v>0.5</v>
      </c>
      <c r="Q41" s="7">
        <f>P41+O41</f>
        <v>176.35</v>
      </c>
      <c r="R41" s="7">
        <v>0.56999999999999995</v>
      </c>
      <c r="S41" s="7">
        <f>R41+Q41</f>
        <v>176.92</v>
      </c>
      <c r="T41" s="7">
        <v>3.1</v>
      </c>
      <c r="U41" s="7">
        <f>T41+S41</f>
        <v>180.01999999999998</v>
      </c>
      <c r="V41" s="13" t="s">
        <v>412</v>
      </c>
      <c r="W41" s="7">
        <v>694990</v>
      </c>
      <c r="X41" s="7">
        <f t="shared" si="21"/>
        <v>694990</v>
      </c>
      <c r="Y41" s="7">
        <v>56835.780031000002</v>
      </c>
      <c r="Z41" s="7">
        <f t="shared" si="22"/>
        <v>751825.78003100003</v>
      </c>
      <c r="AA41" s="7">
        <v>46965.60099141176</v>
      </c>
      <c r="AB41" s="7">
        <f t="shared" si="23"/>
        <v>798791.38102241175</v>
      </c>
      <c r="AC41" s="7">
        <v>19637</v>
      </c>
      <c r="AD41" s="9">
        <f t="shared" si="24"/>
        <v>818428.38102241175</v>
      </c>
      <c r="AE41" s="7">
        <v>7.04</v>
      </c>
      <c r="AF41" s="7">
        <f t="shared" ref="AF41:AF46" si="29">AE41+M41</f>
        <v>173.04</v>
      </c>
      <c r="AG41" s="7">
        <v>278206.43</v>
      </c>
      <c r="AH41" s="80" t="s">
        <v>427</v>
      </c>
      <c r="AI41" s="38"/>
      <c r="AJ41" s="38"/>
      <c r="AK41" s="38"/>
      <c r="AL41" s="81"/>
      <c r="AM41" s="55"/>
      <c r="AN41" s="55"/>
      <c r="AO41" s="55"/>
      <c r="AP41" s="82"/>
      <c r="AQ41" s="5"/>
    </row>
    <row r="42" spans="1:43" ht="63.75" x14ac:dyDescent="0.25">
      <c r="A42" s="156"/>
      <c r="B42" s="156"/>
      <c r="C42" s="163"/>
      <c r="D42" s="163"/>
      <c r="E42" s="163"/>
      <c r="F42" s="163"/>
      <c r="G42" s="159"/>
      <c r="H42" s="156"/>
      <c r="I42" s="5" t="s">
        <v>93</v>
      </c>
      <c r="J42" s="2" t="s">
        <v>251</v>
      </c>
      <c r="K42" s="7">
        <f>U42</f>
        <v>622</v>
      </c>
      <c r="L42" s="16">
        <v>4296.18</v>
      </c>
      <c r="M42" s="9"/>
      <c r="N42" s="9">
        <v>288</v>
      </c>
      <c r="O42" s="7">
        <f>N42+M42</f>
        <v>288</v>
      </c>
      <c r="P42" s="7">
        <v>80</v>
      </c>
      <c r="Q42" s="7">
        <f>P42+O42</f>
        <v>368</v>
      </c>
      <c r="R42" s="7">
        <v>133</v>
      </c>
      <c r="S42" s="7">
        <f>R42+Q42</f>
        <v>501</v>
      </c>
      <c r="T42" s="7">
        <v>121</v>
      </c>
      <c r="U42" s="7">
        <f>T42+S42</f>
        <v>622</v>
      </c>
      <c r="V42" s="13" t="s">
        <v>182</v>
      </c>
      <c r="W42" s="7">
        <v>279869.09000000003</v>
      </c>
      <c r="X42" s="7">
        <f t="shared" si="21"/>
        <v>279869.09000000003</v>
      </c>
      <c r="Y42" s="7">
        <v>176000</v>
      </c>
      <c r="Z42" s="7">
        <f t="shared" si="22"/>
        <v>455869.09</v>
      </c>
      <c r="AA42" s="7">
        <v>292600</v>
      </c>
      <c r="AB42" s="7">
        <f t="shared" si="23"/>
        <v>748469.09000000008</v>
      </c>
      <c r="AC42" s="7">
        <v>266200</v>
      </c>
      <c r="AD42" s="25">
        <f t="shared" si="24"/>
        <v>1014669.0900000001</v>
      </c>
      <c r="AE42" s="7">
        <v>307.86</v>
      </c>
      <c r="AF42" s="7">
        <f t="shared" si="29"/>
        <v>307.86</v>
      </c>
      <c r="AG42" s="7">
        <v>132545.32999999999</v>
      </c>
      <c r="AH42" s="5" t="s">
        <v>428</v>
      </c>
      <c r="AI42" s="38"/>
      <c r="AJ42" s="38"/>
      <c r="AK42" s="38"/>
      <c r="AL42" s="39"/>
      <c r="AM42" s="55"/>
      <c r="AN42" s="55"/>
      <c r="AO42" s="55"/>
      <c r="AP42" s="56"/>
      <c r="AQ42" s="5"/>
    </row>
    <row r="43" spans="1:43" ht="76.5" x14ac:dyDescent="0.25">
      <c r="A43" s="156"/>
      <c r="B43" s="156"/>
      <c r="C43" s="163"/>
      <c r="D43" s="163"/>
      <c r="E43" s="163"/>
      <c r="F43" s="163"/>
      <c r="G43" s="159"/>
      <c r="H43" s="156"/>
      <c r="I43" s="5" t="s">
        <v>55</v>
      </c>
      <c r="J43" s="2" t="s">
        <v>253</v>
      </c>
      <c r="K43" s="25">
        <f>U43</f>
        <v>8680.42</v>
      </c>
      <c r="L43" s="7">
        <v>456</v>
      </c>
      <c r="M43" s="7">
        <v>8454</v>
      </c>
      <c r="N43" s="7">
        <v>115</v>
      </c>
      <c r="O43" s="7">
        <f>N43+M43</f>
        <v>8569</v>
      </c>
      <c r="P43" s="7">
        <v>107</v>
      </c>
      <c r="Q43" s="7">
        <f>P43+O43</f>
        <v>8676</v>
      </c>
      <c r="R43" s="7">
        <v>3.64</v>
      </c>
      <c r="S43" s="7">
        <f>R43+Q43</f>
        <v>8679.64</v>
      </c>
      <c r="T43" s="7">
        <v>0.78</v>
      </c>
      <c r="U43" s="25">
        <f>T43+S43</f>
        <v>8680.42</v>
      </c>
      <c r="V43" s="13" t="s">
        <v>183</v>
      </c>
      <c r="W43" s="7">
        <v>563877</v>
      </c>
      <c r="X43" s="7">
        <f t="shared" si="21"/>
        <v>563877</v>
      </c>
      <c r="Y43" s="7">
        <v>410995</v>
      </c>
      <c r="Z43" s="7">
        <f t="shared" si="22"/>
        <v>974872</v>
      </c>
      <c r="AA43" s="7">
        <v>20270</v>
      </c>
      <c r="AB43" s="7">
        <f t="shared" si="23"/>
        <v>995142</v>
      </c>
      <c r="AC43" s="7">
        <v>23270</v>
      </c>
      <c r="AD43" s="7">
        <f t="shared" si="24"/>
        <v>1018412</v>
      </c>
      <c r="AE43" s="7">
        <v>51.45</v>
      </c>
      <c r="AF43" s="7">
        <f t="shared" si="29"/>
        <v>8505.4500000000007</v>
      </c>
      <c r="AG43" s="7">
        <v>293493.75</v>
      </c>
      <c r="AH43" s="5" t="s">
        <v>511</v>
      </c>
      <c r="AI43" s="38"/>
      <c r="AJ43" s="38"/>
      <c r="AK43" s="38"/>
      <c r="AL43" s="39"/>
      <c r="AM43" s="55"/>
      <c r="AN43" s="55"/>
      <c r="AO43" s="55"/>
      <c r="AP43" s="56"/>
      <c r="AQ43" s="5"/>
    </row>
    <row r="44" spans="1:43" s="124" customFormat="1" ht="51.75" customHeight="1" x14ac:dyDescent="0.25">
      <c r="A44" s="156"/>
      <c r="B44" s="156"/>
      <c r="C44" s="149" t="s">
        <v>44</v>
      </c>
      <c r="D44" s="164" t="s">
        <v>83</v>
      </c>
      <c r="E44" s="164" t="s">
        <v>198</v>
      </c>
      <c r="F44" s="149" t="s">
        <v>92</v>
      </c>
      <c r="G44" s="160" t="s">
        <v>32</v>
      </c>
      <c r="H44" s="149" t="s">
        <v>150</v>
      </c>
      <c r="I44" s="140" t="s">
        <v>145</v>
      </c>
      <c r="J44" s="140" t="s">
        <v>367</v>
      </c>
      <c r="K44" s="139">
        <v>11698</v>
      </c>
      <c r="L44" s="139">
        <v>6595</v>
      </c>
      <c r="M44" s="139">
        <v>6595</v>
      </c>
      <c r="N44" s="139">
        <f>O44-M44</f>
        <v>1488</v>
      </c>
      <c r="O44" s="139">
        <v>8083</v>
      </c>
      <c r="P44" s="139">
        <f>Q44-O44</f>
        <v>2077</v>
      </c>
      <c r="Q44" s="139">
        <v>10160</v>
      </c>
      <c r="R44" s="139">
        <f>S44-Q44</f>
        <v>701</v>
      </c>
      <c r="S44" s="139">
        <v>10861</v>
      </c>
      <c r="T44" s="139">
        <f>U44-S44</f>
        <v>837</v>
      </c>
      <c r="U44" s="139">
        <v>11698</v>
      </c>
      <c r="V44" s="140" t="s">
        <v>263</v>
      </c>
      <c r="W44" s="139">
        <v>1765964.5922439999</v>
      </c>
      <c r="X44" s="139">
        <f t="shared" si="21"/>
        <v>1765964.5922439999</v>
      </c>
      <c r="Y44" s="139">
        <v>1865618.7613427541</v>
      </c>
      <c r="Z44" s="139">
        <f t="shared" si="22"/>
        <v>3631583.3535867538</v>
      </c>
      <c r="AA44" s="139">
        <v>1207036.3333638099</v>
      </c>
      <c r="AB44" s="139">
        <f t="shared" si="23"/>
        <v>4838619.6869505635</v>
      </c>
      <c r="AC44" s="139">
        <v>1400852.3882491891</v>
      </c>
      <c r="AD44" s="139">
        <f t="shared" si="24"/>
        <v>6239472.075199753</v>
      </c>
      <c r="AE44" s="139">
        <v>2644.27</v>
      </c>
      <c r="AF44" s="139">
        <f t="shared" si="29"/>
        <v>9239.27</v>
      </c>
      <c r="AG44" s="139">
        <v>1771889.105558</v>
      </c>
      <c r="AH44" s="140" t="s">
        <v>507</v>
      </c>
      <c r="AI44" s="139">
        <v>2644.27</v>
      </c>
      <c r="AJ44" s="139">
        <v>9239.27</v>
      </c>
      <c r="AK44" s="139">
        <v>1771889.105558</v>
      </c>
      <c r="AL44" s="140" t="s">
        <v>581</v>
      </c>
      <c r="AM44" s="139">
        <v>2644.27</v>
      </c>
      <c r="AN44" s="144">
        <v>9239</v>
      </c>
      <c r="AO44" s="139">
        <v>1771889.105558</v>
      </c>
      <c r="AP44" s="140" t="s">
        <v>591</v>
      </c>
      <c r="AQ44" s="118"/>
    </row>
    <row r="45" spans="1:43" s="124" customFormat="1" ht="25.5" x14ac:dyDescent="0.25">
      <c r="A45" s="156"/>
      <c r="B45" s="156"/>
      <c r="C45" s="149"/>
      <c r="D45" s="164"/>
      <c r="E45" s="164"/>
      <c r="F45" s="149"/>
      <c r="G45" s="160"/>
      <c r="H45" s="149"/>
      <c r="I45" s="141" t="s">
        <v>199</v>
      </c>
      <c r="J45" s="140" t="s">
        <v>151</v>
      </c>
      <c r="K45" s="139">
        <v>36</v>
      </c>
      <c r="L45" s="139">
        <v>10</v>
      </c>
      <c r="M45" s="139">
        <v>10</v>
      </c>
      <c r="N45" s="139">
        <v>16</v>
      </c>
      <c r="O45" s="139">
        <f>N45+M45</f>
        <v>26</v>
      </c>
      <c r="P45" s="139">
        <v>3</v>
      </c>
      <c r="Q45" s="139">
        <f>O45+P45</f>
        <v>29</v>
      </c>
      <c r="R45" s="139">
        <v>3</v>
      </c>
      <c r="S45" s="139">
        <f>Q45+R45</f>
        <v>32</v>
      </c>
      <c r="T45" s="139">
        <v>4</v>
      </c>
      <c r="U45" s="139">
        <f>S45+T45</f>
        <v>36</v>
      </c>
      <c r="V45" s="149" t="s">
        <v>329</v>
      </c>
      <c r="W45" s="148">
        <v>9241</v>
      </c>
      <c r="X45" s="148">
        <f t="shared" si="21"/>
        <v>9241</v>
      </c>
      <c r="Y45" s="148">
        <v>346081.0787551183</v>
      </c>
      <c r="Z45" s="148">
        <f t="shared" si="22"/>
        <v>355322.0787551183</v>
      </c>
      <c r="AA45" s="148">
        <v>481297.56270721956</v>
      </c>
      <c r="AB45" s="148">
        <f t="shared" si="23"/>
        <v>836619.64146233792</v>
      </c>
      <c r="AC45" s="148">
        <v>975209.14618918905</v>
      </c>
      <c r="AD45" s="148">
        <f t="shared" si="24"/>
        <v>1811828.787651527</v>
      </c>
      <c r="AE45" s="139">
        <v>16</v>
      </c>
      <c r="AF45" s="139">
        <f t="shared" si="29"/>
        <v>26</v>
      </c>
      <c r="AG45" s="139"/>
      <c r="AH45" s="140" t="s">
        <v>508</v>
      </c>
      <c r="AI45" s="139">
        <v>16</v>
      </c>
      <c r="AJ45" s="139">
        <v>26</v>
      </c>
      <c r="AK45" s="139"/>
      <c r="AL45" s="140" t="s">
        <v>581</v>
      </c>
      <c r="AM45" s="139">
        <v>17</v>
      </c>
      <c r="AN45" s="139">
        <v>27</v>
      </c>
      <c r="AO45" s="139"/>
      <c r="AP45" s="140" t="s">
        <v>594</v>
      </c>
      <c r="AQ45" s="140"/>
    </row>
    <row r="46" spans="1:43" s="124" customFormat="1" ht="25.5" x14ac:dyDescent="0.25">
      <c r="A46" s="156"/>
      <c r="B46" s="156"/>
      <c r="C46" s="149"/>
      <c r="D46" s="164"/>
      <c r="E46" s="164"/>
      <c r="F46" s="149"/>
      <c r="G46" s="160"/>
      <c r="H46" s="149"/>
      <c r="I46" s="141" t="s">
        <v>200</v>
      </c>
      <c r="J46" s="140" t="s">
        <v>152</v>
      </c>
      <c r="K46" s="139">
        <v>36</v>
      </c>
      <c r="L46" s="139">
        <v>6</v>
      </c>
      <c r="M46" s="139">
        <v>6</v>
      </c>
      <c r="N46" s="139">
        <v>14</v>
      </c>
      <c r="O46" s="139">
        <f>M46+N46</f>
        <v>20</v>
      </c>
      <c r="P46" s="139">
        <v>6</v>
      </c>
      <c r="Q46" s="139">
        <f>O46+P46</f>
        <v>26</v>
      </c>
      <c r="R46" s="139">
        <v>5</v>
      </c>
      <c r="S46" s="139">
        <f>Q46+R46</f>
        <v>31</v>
      </c>
      <c r="T46" s="139">
        <v>5</v>
      </c>
      <c r="U46" s="139">
        <f>S46+T46</f>
        <v>36</v>
      </c>
      <c r="V46" s="154"/>
      <c r="W46" s="148"/>
      <c r="X46" s="148"/>
      <c r="Y46" s="148"/>
      <c r="Z46" s="148"/>
      <c r="AA46" s="148"/>
      <c r="AB46" s="148"/>
      <c r="AC46" s="148"/>
      <c r="AD46" s="148"/>
      <c r="AE46" s="139">
        <v>16</v>
      </c>
      <c r="AF46" s="139">
        <f t="shared" si="29"/>
        <v>22</v>
      </c>
      <c r="AG46" s="139"/>
      <c r="AH46" s="140" t="s">
        <v>509</v>
      </c>
      <c r="AI46" s="139">
        <v>16</v>
      </c>
      <c r="AJ46" s="139">
        <v>22</v>
      </c>
      <c r="AK46" s="139"/>
      <c r="AL46" s="140" t="s">
        <v>581</v>
      </c>
      <c r="AM46" s="139">
        <v>22</v>
      </c>
      <c r="AN46" s="139">
        <v>22</v>
      </c>
      <c r="AO46" s="139"/>
      <c r="AP46" s="140" t="s">
        <v>592</v>
      </c>
      <c r="AQ46" s="130"/>
    </row>
    <row r="47" spans="1:43" s="124" customFormat="1" ht="25.5" x14ac:dyDescent="0.25">
      <c r="A47" s="156"/>
      <c r="B47" s="156"/>
      <c r="C47" s="149"/>
      <c r="D47" s="164"/>
      <c r="E47" s="164"/>
      <c r="F47" s="149"/>
      <c r="G47" s="160"/>
      <c r="H47" s="118" t="s">
        <v>144</v>
      </c>
      <c r="I47" s="141" t="s">
        <v>201</v>
      </c>
      <c r="J47" s="140" t="s">
        <v>99</v>
      </c>
      <c r="K47" s="139">
        <v>3116</v>
      </c>
      <c r="L47" s="139">
        <v>1796</v>
      </c>
      <c r="M47" s="139">
        <v>1796.39</v>
      </c>
      <c r="N47" s="139">
        <f>O47-M47</f>
        <v>329.6099999999999</v>
      </c>
      <c r="O47" s="139">
        <v>2126</v>
      </c>
      <c r="P47" s="139">
        <f>Q47-O47</f>
        <v>330</v>
      </c>
      <c r="Q47" s="139">
        <v>2456</v>
      </c>
      <c r="R47" s="139">
        <f>S47-Q47</f>
        <v>330</v>
      </c>
      <c r="S47" s="139">
        <v>2786</v>
      </c>
      <c r="T47" s="139">
        <f>U47-S47</f>
        <v>330</v>
      </c>
      <c r="U47" s="139">
        <v>3116</v>
      </c>
      <c r="V47" s="127" t="s">
        <v>512</v>
      </c>
      <c r="W47" s="139">
        <v>0</v>
      </c>
      <c r="X47" s="139">
        <f t="shared" si="21"/>
        <v>0</v>
      </c>
      <c r="Y47" s="139">
        <v>0</v>
      </c>
      <c r="Z47" s="139">
        <f t="shared" si="22"/>
        <v>0</v>
      </c>
      <c r="AA47" s="139">
        <v>0</v>
      </c>
      <c r="AB47" s="139">
        <f t="shared" si="23"/>
        <v>0</v>
      </c>
      <c r="AC47" s="139">
        <v>0</v>
      </c>
      <c r="AD47" s="139">
        <f t="shared" si="24"/>
        <v>0</v>
      </c>
      <c r="AE47" s="139">
        <v>198.97</v>
      </c>
      <c r="AF47" s="139">
        <f>AE47+M47</f>
        <v>1995.3600000000001</v>
      </c>
      <c r="AG47" s="139"/>
      <c r="AH47" s="126" t="s">
        <v>510</v>
      </c>
      <c r="AI47" s="139">
        <v>219.65</v>
      </c>
      <c r="AJ47" s="139">
        <f>AI47+M47</f>
        <v>2016.0400000000002</v>
      </c>
      <c r="AK47" s="139"/>
      <c r="AL47" s="126" t="s">
        <v>510</v>
      </c>
      <c r="AM47" s="139">
        <v>256</v>
      </c>
      <c r="AN47" s="139">
        <v>2052</v>
      </c>
      <c r="AO47" s="139"/>
      <c r="AP47" s="126" t="s">
        <v>593</v>
      </c>
      <c r="AQ47" s="130"/>
    </row>
    <row r="48" spans="1:43" ht="114.75" x14ac:dyDescent="0.25">
      <c r="A48" s="156"/>
      <c r="B48" s="156"/>
      <c r="C48" s="156" t="s">
        <v>45</v>
      </c>
      <c r="D48" s="163" t="s">
        <v>83</v>
      </c>
      <c r="E48" s="163" t="s">
        <v>98</v>
      </c>
      <c r="F48" s="156" t="s">
        <v>91</v>
      </c>
      <c r="G48" s="159" t="s">
        <v>31</v>
      </c>
      <c r="H48" s="156" t="s">
        <v>538</v>
      </c>
      <c r="I48" s="5" t="s">
        <v>351</v>
      </c>
      <c r="J48" s="5" t="s">
        <v>354</v>
      </c>
      <c r="K48" s="26">
        <f>N48+P48+R48+T48</f>
        <v>-8.2400000000000001E-2</v>
      </c>
      <c r="L48" s="3">
        <v>6352</v>
      </c>
      <c r="M48" s="11">
        <v>0</v>
      </c>
      <c r="N48" s="26">
        <v>-0.01</v>
      </c>
      <c r="O48" s="26">
        <f>N48+M48</f>
        <v>-0.01</v>
      </c>
      <c r="P48" s="26">
        <v>-1.4999999999999999E-2</v>
      </c>
      <c r="Q48" s="26">
        <f>P48+O48</f>
        <v>-2.5000000000000001E-2</v>
      </c>
      <c r="R48" s="26">
        <v>-2.4E-2</v>
      </c>
      <c r="S48" s="26">
        <f>R48+Q48</f>
        <v>-4.9000000000000002E-2</v>
      </c>
      <c r="T48" s="26">
        <v>-3.3399999999999999E-2</v>
      </c>
      <c r="U48" s="26">
        <f>T48+S48</f>
        <v>-8.2400000000000001E-2</v>
      </c>
      <c r="V48" s="159" t="s">
        <v>240</v>
      </c>
      <c r="W48" s="158">
        <v>6054</v>
      </c>
      <c r="X48" s="158">
        <v>6054</v>
      </c>
      <c r="Y48" s="158">
        <f>7091.294639+38000</f>
        <v>45091.294639</v>
      </c>
      <c r="Z48" s="158">
        <v>51145.294639</v>
      </c>
      <c r="AA48" s="158">
        <f>5089.434+ 38000</f>
        <v>43089.434000000001</v>
      </c>
      <c r="AB48" s="158">
        <v>94234.728638999994</v>
      </c>
      <c r="AC48" s="158">
        <v>38000</v>
      </c>
      <c r="AD48" s="158">
        <v>132234.72863900001</v>
      </c>
      <c r="AE48" s="83">
        <v>2.3E-2</v>
      </c>
      <c r="AF48" s="83">
        <f>AE48+M48</f>
        <v>2.3E-2</v>
      </c>
      <c r="AG48" s="1">
        <v>3961</v>
      </c>
      <c r="AH48" s="2" t="s">
        <v>454</v>
      </c>
      <c r="AI48" s="84"/>
      <c r="AJ48" s="84"/>
      <c r="AK48" s="43"/>
      <c r="AL48" s="49"/>
      <c r="AM48" s="85"/>
      <c r="AN48" s="85"/>
      <c r="AO48" s="60"/>
      <c r="AP48" s="66"/>
      <c r="AQ48" s="156"/>
    </row>
    <row r="49" spans="1:45" ht="51.75" customHeight="1" x14ac:dyDescent="0.25">
      <c r="A49" s="156"/>
      <c r="B49" s="156"/>
      <c r="C49" s="156"/>
      <c r="D49" s="163"/>
      <c r="E49" s="163"/>
      <c r="F49" s="156"/>
      <c r="G49" s="159"/>
      <c r="H49" s="156"/>
      <c r="I49" s="5" t="s">
        <v>352</v>
      </c>
      <c r="J49" s="5" t="s">
        <v>355</v>
      </c>
      <c r="K49" s="7">
        <v>110</v>
      </c>
      <c r="L49" s="3">
        <v>10</v>
      </c>
      <c r="M49" s="7">
        <v>10</v>
      </c>
      <c r="N49" s="7">
        <v>9</v>
      </c>
      <c r="O49" s="7">
        <f>N49+M49</f>
        <v>19</v>
      </c>
      <c r="P49" s="7">
        <v>28</v>
      </c>
      <c r="Q49" s="7">
        <f>P49+O49</f>
        <v>47</v>
      </c>
      <c r="R49" s="7">
        <v>31</v>
      </c>
      <c r="S49" s="7">
        <f>R49+Q49</f>
        <v>78</v>
      </c>
      <c r="T49" s="7">
        <v>32</v>
      </c>
      <c r="U49" s="7">
        <f>T49+S49</f>
        <v>110</v>
      </c>
      <c r="V49" s="159"/>
      <c r="W49" s="158"/>
      <c r="X49" s="158"/>
      <c r="Y49" s="158"/>
      <c r="Z49" s="158"/>
      <c r="AA49" s="158"/>
      <c r="AB49" s="158"/>
      <c r="AC49" s="158"/>
      <c r="AD49" s="158"/>
      <c r="AE49" s="7">
        <v>9</v>
      </c>
      <c r="AF49" s="7">
        <f>AE49+M49</f>
        <v>19</v>
      </c>
      <c r="AG49" s="1"/>
      <c r="AH49" s="2" t="s">
        <v>455</v>
      </c>
      <c r="AI49" s="38"/>
      <c r="AJ49" s="38"/>
      <c r="AK49" s="43"/>
      <c r="AL49" s="49"/>
      <c r="AM49" s="55"/>
      <c r="AN49" s="55"/>
      <c r="AO49" s="60"/>
      <c r="AP49" s="66"/>
      <c r="AQ49" s="157"/>
    </row>
    <row r="50" spans="1:45" ht="38.25" x14ac:dyDescent="0.25">
      <c r="A50" s="156"/>
      <c r="B50" s="156"/>
      <c r="C50" s="156"/>
      <c r="D50" s="163"/>
      <c r="E50" s="163"/>
      <c r="F50" s="156"/>
      <c r="G50" s="159"/>
      <c r="H50" s="156"/>
      <c r="I50" s="5" t="s">
        <v>446</v>
      </c>
      <c r="J50" s="5" t="s">
        <v>356</v>
      </c>
      <c r="K50" s="25">
        <v>2920.5</v>
      </c>
      <c r="L50" s="25" t="s">
        <v>160</v>
      </c>
      <c r="M50" s="25">
        <v>0</v>
      </c>
      <c r="N50" s="25">
        <v>0</v>
      </c>
      <c r="O50" s="7">
        <f>N50+M50</f>
        <v>0</v>
      </c>
      <c r="P50" s="17">
        <v>378.32</v>
      </c>
      <c r="Q50" s="7">
        <f>P50+O50</f>
        <v>378.32</v>
      </c>
      <c r="R50" s="25">
        <v>1218.57</v>
      </c>
      <c r="S50" s="7">
        <f>R50+Q50</f>
        <v>1596.8899999999999</v>
      </c>
      <c r="T50" s="25">
        <v>1323.61</v>
      </c>
      <c r="U50" s="7">
        <f>T50+S50</f>
        <v>2920.5</v>
      </c>
      <c r="V50" s="159"/>
      <c r="W50" s="158"/>
      <c r="X50" s="158"/>
      <c r="Y50" s="158"/>
      <c r="Z50" s="158"/>
      <c r="AA50" s="158"/>
      <c r="AB50" s="158"/>
      <c r="AC50" s="158"/>
      <c r="AD50" s="158"/>
      <c r="AE50" s="7" t="s">
        <v>363</v>
      </c>
      <c r="AF50" s="7" t="s">
        <v>363</v>
      </c>
      <c r="AG50" s="1"/>
      <c r="AH50" s="2" t="s">
        <v>456</v>
      </c>
      <c r="AI50" s="38"/>
      <c r="AJ50" s="38"/>
      <c r="AK50" s="43"/>
      <c r="AL50" s="49"/>
      <c r="AM50" s="55"/>
      <c r="AN50" s="55"/>
      <c r="AO50" s="60"/>
      <c r="AP50" s="66"/>
      <c r="AQ50" s="157"/>
    </row>
    <row r="51" spans="1:45" ht="25.5" x14ac:dyDescent="0.25">
      <c r="A51" s="156"/>
      <c r="B51" s="156"/>
      <c r="C51" s="156"/>
      <c r="D51" s="163"/>
      <c r="E51" s="163"/>
      <c r="F51" s="156"/>
      <c r="G51" s="159" t="s">
        <v>34</v>
      </c>
      <c r="H51" s="156" t="s">
        <v>539</v>
      </c>
      <c r="I51" s="156" t="s">
        <v>353</v>
      </c>
      <c r="J51" s="156" t="s">
        <v>357</v>
      </c>
      <c r="K51" s="159">
        <v>3.08</v>
      </c>
      <c r="L51" s="159">
        <v>4.0999999999999996</v>
      </c>
      <c r="M51" s="159">
        <v>4.0999999999999996</v>
      </c>
      <c r="N51" s="159">
        <v>4.0999999999999996</v>
      </c>
      <c r="O51" s="159"/>
      <c r="P51" s="159">
        <v>3.76</v>
      </c>
      <c r="Q51" s="159"/>
      <c r="R51" s="159">
        <v>3.42</v>
      </c>
      <c r="S51" s="159"/>
      <c r="T51" s="159">
        <v>3.08</v>
      </c>
      <c r="U51" s="159"/>
      <c r="V51" s="5" t="s">
        <v>274</v>
      </c>
      <c r="W51" s="7">
        <f>350+140</f>
        <v>490</v>
      </c>
      <c r="X51" s="7">
        <f t="shared" si="21"/>
        <v>490</v>
      </c>
      <c r="Y51" s="7">
        <f>385+150</f>
        <v>535</v>
      </c>
      <c r="Z51" s="7">
        <f t="shared" si="22"/>
        <v>1025</v>
      </c>
      <c r="AA51" s="7">
        <f>420+155</f>
        <v>575</v>
      </c>
      <c r="AB51" s="7">
        <f t="shared" si="23"/>
        <v>1600</v>
      </c>
      <c r="AC51" s="7">
        <f>460+170</f>
        <v>630</v>
      </c>
      <c r="AD51" s="7">
        <f t="shared" si="24"/>
        <v>2230</v>
      </c>
      <c r="AE51" s="155">
        <v>0</v>
      </c>
      <c r="AF51" s="155"/>
      <c r="AG51" s="155">
        <v>394</v>
      </c>
      <c r="AH51" s="156" t="s">
        <v>498</v>
      </c>
      <c r="AI51" s="145"/>
      <c r="AJ51" s="145"/>
      <c r="AK51" s="145"/>
      <c r="AL51" s="146"/>
      <c r="AM51" s="151"/>
      <c r="AN51" s="151"/>
      <c r="AO51" s="151"/>
      <c r="AP51" s="152"/>
      <c r="AQ51" s="5"/>
    </row>
    <row r="52" spans="1:45" ht="25.5" x14ac:dyDescent="0.25">
      <c r="A52" s="156"/>
      <c r="B52" s="156"/>
      <c r="C52" s="156"/>
      <c r="D52" s="163"/>
      <c r="E52" s="163"/>
      <c r="F52" s="156"/>
      <c r="G52" s="159"/>
      <c r="H52" s="156"/>
      <c r="I52" s="156"/>
      <c r="J52" s="156"/>
      <c r="K52" s="159"/>
      <c r="L52" s="159"/>
      <c r="M52" s="159"/>
      <c r="N52" s="159"/>
      <c r="O52" s="159"/>
      <c r="P52" s="159"/>
      <c r="Q52" s="159"/>
      <c r="R52" s="159"/>
      <c r="S52" s="159"/>
      <c r="T52" s="159"/>
      <c r="U52" s="159"/>
      <c r="V52" s="5" t="s">
        <v>248</v>
      </c>
      <c r="W52" s="7">
        <v>1639</v>
      </c>
      <c r="X52" s="7">
        <f t="shared" si="21"/>
        <v>1639</v>
      </c>
      <c r="Y52" s="7">
        <v>1732</v>
      </c>
      <c r="Z52" s="7">
        <f t="shared" si="22"/>
        <v>3371</v>
      </c>
      <c r="AA52" s="7">
        <v>1819</v>
      </c>
      <c r="AB52" s="7">
        <f t="shared" si="23"/>
        <v>5190</v>
      </c>
      <c r="AC52" s="7">
        <v>2000</v>
      </c>
      <c r="AD52" s="7">
        <f t="shared" si="24"/>
        <v>7190</v>
      </c>
      <c r="AE52" s="155"/>
      <c r="AF52" s="155"/>
      <c r="AG52" s="155"/>
      <c r="AH52" s="156"/>
      <c r="AI52" s="145"/>
      <c r="AJ52" s="145"/>
      <c r="AK52" s="145"/>
      <c r="AL52" s="146"/>
      <c r="AM52" s="151"/>
      <c r="AN52" s="151"/>
      <c r="AO52" s="151"/>
      <c r="AP52" s="152"/>
      <c r="AQ52" s="5"/>
      <c r="AS52" s="33"/>
    </row>
    <row r="53" spans="1:45" ht="77.25" customHeight="1" x14ac:dyDescent="0.25">
      <c r="A53" s="156"/>
      <c r="B53" s="156"/>
      <c r="C53" s="156"/>
      <c r="D53" s="163"/>
      <c r="E53" s="163"/>
      <c r="F53" s="156"/>
      <c r="G53" s="159"/>
      <c r="H53" s="156"/>
      <c r="I53" s="4" t="s">
        <v>350</v>
      </c>
      <c r="J53" s="4" t="s">
        <v>193</v>
      </c>
      <c r="K53" s="7">
        <f>U53</f>
        <v>88</v>
      </c>
      <c r="L53" s="7">
        <v>22</v>
      </c>
      <c r="M53" s="7">
        <v>0</v>
      </c>
      <c r="N53" s="7">
        <v>22</v>
      </c>
      <c r="O53" s="7">
        <f>N53+M53</f>
        <v>22</v>
      </c>
      <c r="P53" s="7">
        <v>22</v>
      </c>
      <c r="Q53" s="7">
        <f>P53+O53</f>
        <v>44</v>
      </c>
      <c r="R53" s="7">
        <v>22</v>
      </c>
      <c r="S53" s="7">
        <f>R53+Q53</f>
        <v>66</v>
      </c>
      <c r="T53" s="7">
        <v>22</v>
      </c>
      <c r="U53" s="7">
        <f>T53+S53</f>
        <v>88</v>
      </c>
      <c r="V53" s="5" t="s">
        <v>248</v>
      </c>
      <c r="W53" s="7">
        <v>0</v>
      </c>
      <c r="X53" s="7">
        <f t="shared" si="21"/>
        <v>0</v>
      </c>
      <c r="Y53" s="7">
        <v>0</v>
      </c>
      <c r="Z53" s="7">
        <f t="shared" si="22"/>
        <v>0</v>
      </c>
      <c r="AA53" s="7">
        <v>0</v>
      </c>
      <c r="AB53" s="7">
        <f t="shared" si="23"/>
        <v>0</v>
      </c>
      <c r="AC53" s="7">
        <v>0</v>
      </c>
      <c r="AD53" s="7">
        <f t="shared" si="24"/>
        <v>0</v>
      </c>
      <c r="AE53" s="7">
        <v>24</v>
      </c>
      <c r="AF53" s="7">
        <v>24</v>
      </c>
      <c r="AG53" s="7">
        <v>1024</v>
      </c>
      <c r="AH53" s="5" t="s">
        <v>499</v>
      </c>
      <c r="AI53" s="38"/>
      <c r="AJ53" s="38"/>
      <c r="AK53" s="38"/>
      <c r="AL53" s="39"/>
      <c r="AM53" s="55"/>
      <c r="AN53" s="55"/>
      <c r="AO53" s="55"/>
      <c r="AP53" s="56"/>
      <c r="AQ53" s="5"/>
    </row>
    <row r="54" spans="1:45" ht="63.75" x14ac:dyDescent="0.25">
      <c r="A54" s="156"/>
      <c r="B54" s="156"/>
      <c r="C54" s="156"/>
      <c r="D54" s="163"/>
      <c r="E54" s="163"/>
      <c r="F54" s="156"/>
      <c r="G54" s="159"/>
      <c r="H54" s="4" t="s">
        <v>540</v>
      </c>
      <c r="I54" s="4" t="s">
        <v>480</v>
      </c>
      <c r="J54" s="4" t="s">
        <v>404</v>
      </c>
      <c r="K54" s="11">
        <v>0.8</v>
      </c>
      <c r="L54" s="18">
        <v>0</v>
      </c>
      <c r="M54" s="11">
        <v>0</v>
      </c>
      <c r="N54" s="11">
        <v>0</v>
      </c>
      <c r="O54" s="7"/>
      <c r="P54" s="11">
        <v>0.3</v>
      </c>
      <c r="Q54" s="7"/>
      <c r="R54" s="11">
        <v>0.6</v>
      </c>
      <c r="S54" s="7"/>
      <c r="T54" s="11">
        <v>0.8</v>
      </c>
      <c r="U54" s="7"/>
      <c r="V54" s="5" t="s">
        <v>278</v>
      </c>
      <c r="W54" s="7">
        <v>0</v>
      </c>
      <c r="X54" s="7">
        <f t="shared" si="21"/>
        <v>0</v>
      </c>
      <c r="Y54" s="7">
        <v>0</v>
      </c>
      <c r="Z54" s="7">
        <f t="shared" si="22"/>
        <v>0</v>
      </c>
      <c r="AA54" s="7">
        <v>0</v>
      </c>
      <c r="AB54" s="7">
        <f t="shared" si="23"/>
        <v>0</v>
      </c>
      <c r="AC54" s="7">
        <v>0</v>
      </c>
      <c r="AD54" s="7">
        <f t="shared" si="24"/>
        <v>0</v>
      </c>
      <c r="AE54" s="7" t="s">
        <v>363</v>
      </c>
      <c r="AF54" s="7" t="s">
        <v>363</v>
      </c>
      <c r="AG54" s="7"/>
      <c r="AH54" s="7" t="s">
        <v>500</v>
      </c>
      <c r="AI54" s="38"/>
      <c r="AJ54" s="38"/>
      <c r="AK54" s="38"/>
      <c r="AL54" s="38"/>
      <c r="AM54" s="55"/>
      <c r="AN54" s="55"/>
      <c r="AO54" s="55"/>
      <c r="AP54" s="55"/>
      <c r="AQ54" s="5"/>
    </row>
    <row r="55" spans="1:45" ht="63.75" x14ac:dyDescent="0.25">
      <c r="A55" s="156"/>
      <c r="B55" s="156"/>
      <c r="C55" s="156"/>
      <c r="D55" s="163"/>
      <c r="E55" s="163"/>
      <c r="F55" s="156"/>
      <c r="G55" s="3" t="s">
        <v>106</v>
      </c>
      <c r="H55" s="4" t="s">
        <v>140</v>
      </c>
      <c r="I55" s="4" t="s">
        <v>318</v>
      </c>
      <c r="J55" s="4" t="s">
        <v>319</v>
      </c>
      <c r="K55" s="11">
        <v>-0.1</v>
      </c>
      <c r="L55" s="7">
        <v>882</v>
      </c>
      <c r="M55" s="11">
        <v>0</v>
      </c>
      <c r="N55" s="11">
        <v>-0.01</v>
      </c>
      <c r="O55" s="11">
        <f>N55+M55</f>
        <v>-0.01</v>
      </c>
      <c r="P55" s="11">
        <v>-0.03</v>
      </c>
      <c r="Q55" s="11">
        <f>P55+O55</f>
        <v>-0.04</v>
      </c>
      <c r="R55" s="11">
        <v>-0.03</v>
      </c>
      <c r="S55" s="11">
        <f>R55+Q55</f>
        <v>-7.0000000000000007E-2</v>
      </c>
      <c r="T55" s="11">
        <v>-0.03</v>
      </c>
      <c r="U55" s="11">
        <f>T55+S55</f>
        <v>-0.1</v>
      </c>
      <c r="V55" s="5" t="s">
        <v>408</v>
      </c>
      <c r="W55" s="7">
        <v>0</v>
      </c>
      <c r="X55" s="7">
        <f t="shared" si="21"/>
        <v>0</v>
      </c>
      <c r="Y55" s="7">
        <v>0</v>
      </c>
      <c r="Z55" s="7">
        <f t="shared" si="22"/>
        <v>0</v>
      </c>
      <c r="AA55" s="7">
        <v>0</v>
      </c>
      <c r="AB55" s="7">
        <f t="shared" si="23"/>
        <v>0</v>
      </c>
      <c r="AC55" s="7">
        <v>0</v>
      </c>
      <c r="AD55" s="7">
        <f t="shared" si="24"/>
        <v>0</v>
      </c>
      <c r="AE55" s="11" t="s">
        <v>363</v>
      </c>
      <c r="AF55" s="11" t="s">
        <v>363</v>
      </c>
      <c r="AG55" s="7"/>
      <c r="AH55" s="5" t="s">
        <v>488</v>
      </c>
      <c r="AI55" s="40"/>
      <c r="AJ55" s="40"/>
      <c r="AK55" s="38"/>
      <c r="AL55" s="39"/>
      <c r="AM55" s="57"/>
      <c r="AN55" s="57"/>
      <c r="AO55" s="55"/>
      <c r="AP55" s="56"/>
      <c r="AQ55" s="5"/>
    </row>
    <row r="56" spans="1:45" ht="3" customHeight="1" x14ac:dyDescent="0.25">
      <c r="A56" s="156"/>
      <c r="B56" s="156"/>
      <c r="C56" s="156" t="s">
        <v>80</v>
      </c>
      <c r="D56" s="163" t="s">
        <v>83</v>
      </c>
      <c r="E56" s="163" t="s">
        <v>67</v>
      </c>
      <c r="F56" s="156" t="s">
        <v>46</v>
      </c>
      <c r="G56" s="159" t="s">
        <v>33</v>
      </c>
      <c r="H56" s="4"/>
      <c r="I56" s="4"/>
      <c r="J56" s="4"/>
      <c r="K56" s="7"/>
      <c r="L56" s="7"/>
      <c r="M56" s="7"/>
      <c r="N56" s="7"/>
      <c r="O56" s="7"/>
      <c r="P56" s="7"/>
      <c r="Q56" s="7"/>
      <c r="R56" s="7"/>
      <c r="S56" s="7"/>
      <c r="T56" s="7"/>
      <c r="U56" s="7"/>
      <c r="V56" s="5"/>
      <c r="W56" s="7"/>
      <c r="X56" s="7"/>
      <c r="Y56" s="7"/>
      <c r="Z56" s="7"/>
      <c r="AA56" s="7"/>
      <c r="AB56" s="7"/>
      <c r="AC56" s="7"/>
      <c r="AD56" s="7"/>
      <c r="AE56" s="7"/>
      <c r="AF56" s="7"/>
      <c r="AG56" s="7"/>
      <c r="AH56" s="7"/>
      <c r="AI56" s="38"/>
      <c r="AJ56" s="38"/>
      <c r="AK56" s="38"/>
      <c r="AL56" s="38"/>
      <c r="AM56" s="55"/>
      <c r="AN56" s="55"/>
      <c r="AO56" s="55"/>
      <c r="AP56" s="55"/>
      <c r="AQ56" s="4"/>
    </row>
    <row r="57" spans="1:45" ht="61.5" customHeight="1" x14ac:dyDescent="0.25">
      <c r="A57" s="156"/>
      <c r="B57" s="156"/>
      <c r="C57" s="156"/>
      <c r="D57" s="163"/>
      <c r="E57" s="163"/>
      <c r="F57" s="156"/>
      <c r="G57" s="159"/>
      <c r="H57" s="4" t="s">
        <v>541</v>
      </c>
      <c r="I57" s="4" t="s">
        <v>358</v>
      </c>
      <c r="J57" s="4" t="s">
        <v>175</v>
      </c>
      <c r="K57" s="7">
        <f>N57+P57+R57+T57+M57</f>
        <v>8000</v>
      </c>
      <c r="L57" s="7">
        <v>4500</v>
      </c>
      <c r="M57" s="7">
        <v>4500</v>
      </c>
      <c r="N57" s="7">
        <v>500</v>
      </c>
      <c r="O57" s="7">
        <f>N57+M57</f>
        <v>5000</v>
      </c>
      <c r="P57" s="7">
        <v>1000</v>
      </c>
      <c r="Q57" s="7">
        <f>P57+O57</f>
        <v>6000</v>
      </c>
      <c r="R57" s="7">
        <v>1000</v>
      </c>
      <c r="S57" s="7">
        <f>R57+Q57</f>
        <v>7000</v>
      </c>
      <c r="T57" s="7">
        <v>1000</v>
      </c>
      <c r="U57" s="7">
        <f>T57+S57</f>
        <v>8000</v>
      </c>
      <c r="V57" s="5" t="s">
        <v>207</v>
      </c>
      <c r="W57" s="7">
        <v>406</v>
      </c>
      <c r="X57" s="7">
        <f t="shared" si="21"/>
        <v>406</v>
      </c>
      <c r="Y57" s="7">
        <v>200</v>
      </c>
      <c r="Z57" s="7">
        <f t="shared" si="22"/>
        <v>606</v>
      </c>
      <c r="AA57" s="7">
        <v>200</v>
      </c>
      <c r="AB57" s="7">
        <f t="shared" si="23"/>
        <v>806</v>
      </c>
      <c r="AC57" s="7">
        <v>200</v>
      </c>
      <c r="AD57" s="7">
        <f t="shared" si="24"/>
        <v>1006</v>
      </c>
      <c r="AE57" s="86">
        <f>5423.08-4500</f>
        <v>923.07999999999993</v>
      </c>
      <c r="AF57" s="25">
        <f>M57+AE57</f>
        <v>5423.08</v>
      </c>
      <c r="AG57" s="25">
        <v>363.79652800000002</v>
      </c>
      <c r="AH57" s="2" t="s">
        <v>457</v>
      </c>
      <c r="AI57" s="87"/>
      <c r="AJ57" s="48"/>
      <c r="AK57" s="48"/>
      <c r="AL57" s="49"/>
      <c r="AM57" s="88"/>
      <c r="AN57" s="65"/>
      <c r="AO57" s="65"/>
      <c r="AP57" s="66"/>
      <c r="AQ57" s="4"/>
    </row>
    <row r="58" spans="1:45" ht="51" x14ac:dyDescent="0.25">
      <c r="A58" s="156"/>
      <c r="B58" s="156"/>
      <c r="C58" s="156"/>
      <c r="D58" s="163"/>
      <c r="E58" s="163"/>
      <c r="F58" s="156"/>
      <c r="G58" s="3" t="s">
        <v>106</v>
      </c>
      <c r="H58" s="4" t="s">
        <v>107</v>
      </c>
      <c r="I58" s="5" t="s">
        <v>489</v>
      </c>
      <c r="J58" s="4" t="s">
        <v>490</v>
      </c>
      <c r="K58" s="7">
        <f>U58</f>
        <v>88</v>
      </c>
      <c r="L58" s="7">
        <v>0</v>
      </c>
      <c r="M58" s="7">
        <v>0</v>
      </c>
      <c r="N58" s="7">
        <v>22</v>
      </c>
      <c r="O58" s="7">
        <f>N58+M58</f>
        <v>22</v>
      </c>
      <c r="P58" s="7">
        <v>22</v>
      </c>
      <c r="Q58" s="7">
        <f>P58+O58</f>
        <v>44</v>
      </c>
      <c r="R58" s="7">
        <v>22</v>
      </c>
      <c r="S58" s="7">
        <f>R58+Q58</f>
        <v>66</v>
      </c>
      <c r="T58" s="7">
        <v>22</v>
      </c>
      <c r="U58" s="7">
        <f>T58+S58</f>
        <v>88</v>
      </c>
      <c r="V58" s="4" t="s">
        <v>315</v>
      </c>
      <c r="W58" s="7">
        <v>0</v>
      </c>
      <c r="X58" s="7">
        <f t="shared" si="21"/>
        <v>0</v>
      </c>
      <c r="Y58" s="7">
        <v>0</v>
      </c>
      <c r="Z58" s="7">
        <f t="shared" si="22"/>
        <v>0</v>
      </c>
      <c r="AA58" s="7">
        <v>0</v>
      </c>
      <c r="AB58" s="7">
        <f t="shared" si="23"/>
        <v>0</v>
      </c>
      <c r="AC58" s="7">
        <v>0</v>
      </c>
      <c r="AD58" s="7">
        <f t="shared" si="24"/>
        <v>0</v>
      </c>
      <c r="AE58" s="7">
        <v>26</v>
      </c>
      <c r="AF58" s="25">
        <f>M58+AE58</f>
        <v>26</v>
      </c>
      <c r="AG58" s="7"/>
      <c r="AH58" s="5" t="s">
        <v>491</v>
      </c>
      <c r="AI58" s="38"/>
      <c r="AJ58" s="48"/>
      <c r="AK58" s="38"/>
      <c r="AL58" s="39"/>
      <c r="AM58" s="55"/>
      <c r="AN58" s="65"/>
      <c r="AO58" s="55"/>
      <c r="AP58" s="56"/>
      <c r="AQ58" s="5"/>
    </row>
    <row r="59" spans="1:45" ht="38.25" x14ac:dyDescent="0.25">
      <c r="A59" s="156" t="s">
        <v>74</v>
      </c>
      <c r="B59" s="162" t="s">
        <v>4</v>
      </c>
      <c r="C59" s="156" t="s">
        <v>563</v>
      </c>
      <c r="D59" s="163" t="s">
        <v>85</v>
      </c>
      <c r="E59" s="163" t="s">
        <v>20</v>
      </c>
      <c r="F59" s="156" t="s">
        <v>60</v>
      </c>
      <c r="G59" s="3" t="s">
        <v>33</v>
      </c>
      <c r="H59" s="4" t="s">
        <v>416</v>
      </c>
      <c r="I59" s="23"/>
      <c r="J59" s="23"/>
      <c r="K59" s="23"/>
      <c r="L59" s="2"/>
      <c r="M59" s="23"/>
      <c r="N59" s="23"/>
      <c r="O59" s="23"/>
      <c r="P59" s="23"/>
      <c r="Q59" s="23"/>
      <c r="R59" s="23"/>
      <c r="S59" s="23"/>
      <c r="T59" s="23"/>
      <c r="U59" s="23"/>
      <c r="V59" s="23"/>
      <c r="W59" s="7"/>
      <c r="X59" s="7">
        <f>W59</f>
        <v>0</v>
      </c>
      <c r="Y59" s="7"/>
      <c r="Z59" s="7">
        <f>X59+Y59</f>
        <v>0</v>
      </c>
      <c r="AA59" s="7"/>
      <c r="AB59" s="7">
        <f>Z59+AA59</f>
        <v>0</v>
      </c>
      <c r="AC59" s="7"/>
      <c r="AD59" s="7">
        <f>AB59+AC59</f>
        <v>0</v>
      </c>
      <c r="AE59" s="7"/>
      <c r="AF59" s="7"/>
      <c r="AG59" s="7"/>
      <c r="AH59" s="7"/>
      <c r="AI59" s="38"/>
      <c r="AJ59" s="38"/>
      <c r="AK59" s="38"/>
      <c r="AL59" s="38"/>
      <c r="AM59" s="55"/>
      <c r="AN59" s="55"/>
      <c r="AO59" s="55"/>
      <c r="AP59" s="55"/>
      <c r="AQ59" s="4"/>
    </row>
    <row r="60" spans="1:45" ht="38.25" x14ac:dyDescent="0.25">
      <c r="A60" s="157"/>
      <c r="B60" s="162"/>
      <c r="C60" s="156"/>
      <c r="D60" s="163"/>
      <c r="E60" s="163"/>
      <c r="F60" s="156"/>
      <c r="G60" s="3" t="s">
        <v>34</v>
      </c>
      <c r="H60" s="4" t="s">
        <v>542</v>
      </c>
      <c r="I60" s="4" t="s">
        <v>105</v>
      </c>
      <c r="J60" s="27" t="s">
        <v>235</v>
      </c>
      <c r="K60" s="7">
        <v>4</v>
      </c>
      <c r="L60" s="7">
        <v>0</v>
      </c>
      <c r="M60" s="7">
        <v>0</v>
      </c>
      <c r="N60" s="7">
        <v>1</v>
      </c>
      <c r="O60" s="7">
        <f>M60+N60</f>
        <v>1</v>
      </c>
      <c r="P60" s="7">
        <v>2</v>
      </c>
      <c r="Q60" s="7">
        <f>O60+P60</f>
        <v>3</v>
      </c>
      <c r="R60" s="7">
        <v>1</v>
      </c>
      <c r="S60" s="7">
        <f>Q60+R60</f>
        <v>4</v>
      </c>
      <c r="T60" s="7"/>
      <c r="U60" s="7"/>
      <c r="V60" s="5" t="s">
        <v>247</v>
      </c>
      <c r="W60" s="7">
        <v>250</v>
      </c>
      <c r="X60" s="7">
        <f t="shared" ref="X60:X89" si="30">W60</f>
        <v>250</v>
      </c>
      <c r="Y60" s="7">
        <v>150</v>
      </c>
      <c r="Z60" s="7">
        <f t="shared" ref="Z60:Z89" si="31">X60+Y60</f>
        <v>400</v>
      </c>
      <c r="AA60" s="7">
        <v>0</v>
      </c>
      <c r="AB60" s="7">
        <f t="shared" ref="AB60:AB89" si="32">Z60+AA60</f>
        <v>400</v>
      </c>
      <c r="AC60" s="7">
        <v>0</v>
      </c>
      <c r="AD60" s="7">
        <f t="shared" ref="AD60:AD89" si="33">AB60+AC60</f>
        <v>400</v>
      </c>
      <c r="AE60" s="7">
        <v>0.5</v>
      </c>
      <c r="AF60" s="7">
        <f>AE60+M60</f>
        <v>0.5</v>
      </c>
      <c r="AG60" s="7">
        <v>167</v>
      </c>
      <c r="AH60" s="7" t="s">
        <v>435</v>
      </c>
      <c r="AI60" s="38"/>
      <c r="AJ60" s="38"/>
      <c r="AK60" s="38"/>
      <c r="AL60" s="38"/>
      <c r="AM60" s="55"/>
      <c r="AN60" s="55"/>
      <c r="AO60" s="55"/>
      <c r="AP60" s="55"/>
      <c r="AQ60" s="5"/>
    </row>
    <row r="61" spans="1:45" ht="109.5" customHeight="1" x14ac:dyDescent="0.25">
      <c r="A61" s="157"/>
      <c r="B61" s="162"/>
      <c r="C61" s="34" t="s">
        <v>56</v>
      </c>
      <c r="D61" s="163"/>
      <c r="E61" s="163"/>
      <c r="F61" s="34" t="s">
        <v>23</v>
      </c>
      <c r="G61" s="3" t="s">
        <v>33</v>
      </c>
      <c r="H61" s="4" t="s">
        <v>543</v>
      </c>
      <c r="I61" s="4" t="s">
        <v>307</v>
      </c>
      <c r="J61" s="4" t="s">
        <v>308</v>
      </c>
      <c r="K61" s="7">
        <v>24</v>
      </c>
      <c r="L61" s="7">
        <v>0</v>
      </c>
      <c r="M61" s="7">
        <v>0</v>
      </c>
      <c r="N61" s="7">
        <v>6</v>
      </c>
      <c r="O61" s="7">
        <f>M61+N61</f>
        <v>6</v>
      </c>
      <c r="P61" s="7">
        <v>6</v>
      </c>
      <c r="Q61" s="7">
        <f>O61+P61</f>
        <v>12</v>
      </c>
      <c r="R61" s="7">
        <v>6</v>
      </c>
      <c r="S61" s="7">
        <f>Q61+R61</f>
        <v>18</v>
      </c>
      <c r="T61" s="7">
        <v>6</v>
      </c>
      <c r="U61" s="7">
        <f>S61+T61</f>
        <v>24</v>
      </c>
      <c r="V61" s="13" t="s">
        <v>398</v>
      </c>
      <c r="W61" s="7">
        <v>0</v>
      </c>
      <c r="X61" s="7">
        <f t="shared" si="30"/>
        <v>0</v>
      </c>
      <c r="Y61" s="7">
        <v>0</v>
      </c>
      <c r="Z61" s="7">
        <f t="shared" si="31"/>
        <v>0</v>
      </c>
      <c r="AA61" s="7">
        <v>0</v>
      </c>
      <c r="AB61" s="7">
        <f t="shared" si="32"/>
        <v>0</v>
      </c>
      <c r="AC61" s="7">
        <v>0</v>
      </c>
      <c r="AD61" s="7">
        <f t="shared" si="33"/>
        <v>0</v>
      </c>
      <c r="AE61" s="7" t="s">
        <v>363</v>
      </c>
      <c r="AF61" s="7" t="s">
        <v>363</v>
      </c>
      <c r="AG61" s="7"/>
      <c r="AH61" s="10" t="s">
        <v>470</v>
      </c>
      <c r="AI61" s="38"/>
      <c r="AJ61" s="38"/>
      <c r="AK61" s="38"/>
      <c r="AL61" s="44"/>
      <c r="AM61" s="55"/>
      <c r="AN61" s="55"/>
      <c r="AO61" s="55"/>
      <c r="AP61" s="61"/>
      <c r="AQ61" s="4"/>
    </row>
    <row r="62" spans="1:45" ht="51" x14ac:dyDescent="0.25">
      <c r="A62" s="157"/>
      <c r="B62" s="162"/>
      <c r="C62" s="156" t="s">
        <v>69</v>
      </c>
      <c r="D62" s="163"/>
      <c r="E62" s="163"/>
      <c r="F62" s="156" t="s">
        <v>70</v>
      </c>
      <c r="G62" s="159" t="s">
        <v>33</v>
      </c>
      <c r="H62" s="156" t="s">
        <v>544</v>
      </c>
      <c r="I62" s="5" t="s">
        <v>345</v>
      </c>
      <c r="J62" s="5" t="s">
        <v>344</v>
      </c>
      <c r="K62" s="11">
        <v>1</v>
      </c>
      <c r="L62" s="11">
        <v>0</v>
      </c>
      <c r="M62" s="11">
        <v>0</v>
      </c>
      <c r="N62" s="11">
        <v>0.85</v>
      </c>
      <c r="O62" s="11"/>
      <c r="P62" s="11">
        <v>0.9</v>
      </c>
      <c r="Q62" s="11"/>
      <c r="R62" s="11">
        <v>0.95</v>
      </c>
      <c r="S62" s="11"/>
      <c r="T62" s="11">
        <v>1</v>
      </c>
      <c r="U62" s="11"/>
      <c r="V62" s="156" t="s">
        <v>287</v>
      </c>
      <c r="W62" s="7">
        <v>31.9</v>
      </c>
      <c r="X62" s="7">
        <f t="shared" si="30"/>
        <v>31.9</v>
      </c>
      <c r="Y62" s="7">
        <v>40</v>
      </c>
      <c r="Z62" s="7">
        <f t="shared" si="31"/>
        <v>71.900000000000006</v>
      </c>
      <c r="AA62" s="7">
        <v>45</v>
      </c>
      <c r="AB62" s="7">
        <f t="shared" si="32"/>
        <v>116.9</v>
      </c>
      <c r="AC62" s="7">
        <v>50</v>
      </c>
      <c r="AD62" s="7">
        <f t="shared" si="33"/>
        <v>166.9</v>
      </c>
      <c r="AE62" s="7" t="s">
        <v>363</v>
      </c>
      <c r="AF62" s="7" t="s">
        <v>363</v>
      </c>
      <c r="AG62" s="7"/>
      <c r="AH62" s="5" t="s">
        <v>464</v>
      </c>
      <c r="AI62" s="38"/>
      <c r="AJ62" s="38"/>
      <c r="AK62" s="38"/>
      <c r="AL62" s="39"/>
      <c r="AM62" s="55"/>
      <c r="AN62" s="55"/>
      <c r="AO62" s="55"/>
      <c r="AP62" s="56"/>
      <c r="AQ62" s="12"/>
    </row>
    <row r="63" spans="1:45" ht="25.5" x14ac:dyDescent="0.25">
      <c r="A63" s="157"/>
      <c r="B63" s="162"/>
      <c r="C63" s="156"/>
      <c r="D63" s="163"/>
      <c r="E63" s="163"/>
      <c r="F63" s="156"/>
      <c r="G63" s="159"/>
      <c r="H63" s="156"/>
      <c r="I63" s="5" t="s">
        <v>376</v>
      </c>
      <c r="J63" s="5" t="s">
        <v>564</v>
      </c>
      <c r="K63" s="11">
        <v>0.4</v>
      </c>
      <c r="L63" s="11">
        <v>0</v>
      </c>
      <c r="M63" s="11">
        <v>0</v>
      </c>
      <c r="N63" s="11">
        <v>0</v>
      </c>
      <c r="O63" s="11"/>
      <c r="P63" s="11">
        <v>0.2</v>
      </c>
      <c r="Q63" s="11"/>
      <c r="R63" s="11">
        <v>0.3</v>
      </c>
      <c r="S63" s="11"/>
      <c r="T63" s="11">
        <v>0.4</v>
      </c>
      <c r="U63" s="11"/>
      <c r="V63" s="156"/>
      <c r="W63" s="7">
        <v>0</v>
      </c>
      <c r="X63" s="7">
        <f t="shared" ref="X63" si="34">W63</f>
        <v>0</v>
      </c>
      <c r="Y63" s="7">
        <v>0</v>
      </c>
      <c r="Z63" s="7">
        <f t="shared" ref="Z63" si="35">X63+Y63</f>
        <v>0</v>
      </c>
      <c r="AA63" s="7">
        <v>0</v>
      </c>
      <c r="AB63" s="7">
        <f t="shared" ref="AB63" si="36">Z63+AA63</f>
        <v>0</v>
      </c>
      <c r="AC63" s="7">
        <v>0</v>
      </c>
      <c r="AD63" s="7">
        <f t="shared" ref="AD63" si="37">AB63+AC63</f>
        <v>0</v>
      </c>
      <c r="AE63" s="7" t="s">
        <v>363</v>
      </c>
      <c r="AF63" s="7" t="s">
        <v>363</v>
      </c>
      <c r="AG63" s="7"/>
      <c r="AH63" s="5" t="s">
        <v>465</v>
      </c>
      <c r="AI63" s="38"/>
      <c r="AJ63" s="38"/>
      <c r="AK63" s="38"/>
      <c r="AL63" s="39"/>
      <c r="AM63" s="55"/>
      <c r="AN63" s="55"/>
      <c r="AO63" s="55"/>
      <c r="AP63" s="56"/>
      <c r="AQ63" s="12"/>
    </row>
    <row r="64" spans="1:45" ht="1.5" customHeight="1" x14ac:dyDescent="0.25">
      <c r="A64" s="157"/>
      <c r="B64" s="162"/>
      <c r="C64" s="156" t="s">
        <v>57</v>
      </c>
      <c r="D64" s="163"/>
      <c r="E64" s="163"/>
      <c r="F64" s="156" t="s">
        <v>560</v>
      </c>
      <c r="G64" s="159" t="s">
        <v>34</v>
      </c>
      <c r="H64" s="156" t="s">
        <v>217</v>
      </c>
      <c r="I64" s="5"/>
      <c r="J64" s="5"/>
      <c r="K64" s="11"/>
      <c r="L64" s="11"/>
      <c r="M64" s="11"/>
      <c r="N64" s="11"/>
      <c r="O64" s="11"/>
      <c r="P64" s="11"/>
      <c r="Q64" s="11"/>
      <c r="R64" s="11"/>
      <c r="S64" s="11"/>
      <c r="T64" s="11"/>
      <c r="U64" s="11"/>
      <c r="V64" s="5"/>
      <c r="W64" s="7"/>
      <c r="X64" s="7"/>
      <c r="Y64" s="7"/>
      <c r="Z64" s="7"/>
      <c r="AA64" s="7"/>
      <c r="AB64" s="7"/>
      <c r="AC64" s="7"/>
      <c r="AD64" s="7"/>
      <c r="AE64" s="7"/>
      <c r="AF64" s="7"/>
      <c r="AG64" s="7"/>
      <c r="AH64" s="7"/>
      <c r="AI64" s="38"/>
      <c r="AJ64" s="38"/>
      <c r="AK64" s="38"/>
      <c r="AL64" s="38"/>
      <c r="AM64" s="55"/>
      <c r="AN64" s="55"/>
      <c r="AO64" s="55"/>
      <c r="AP64" s="55"/>
      <c r="AQ64" s="5"/>
    </row>
    <row r="65" spans="1:43" ht="36.75" customHeight="1" x14ac:dyDescent="0.25">
      <c r="A65" s="157"/>
      <c r="B65" s="162"/>
      <c r="C65" s="156"/>
      <c r="D65" s="163"/>
      <c r="E65" s="163"/>
      <c r="F65" s="156"/>
      <c r="G65" s="159"/>
      <c r="H65" s="156"/>
      <c r="I65" s="5" t="s">
        <v>481</v>
      </c>
      <c r="J65" s="5" t="s">
        <v>219</v>
      </c>
      <c r="K65" s="7">
        <v>329</v>
      </c>
      <c r="L65" s="7">
        <v>0</v>
      </c>
      <c r="M65" s="7">
        <v>0</v>
      </c>
      <c r="N65" s="7">
        <v>74</v>
      </c>
      <c r="O65" s="7">
        <f>N65+M65</f>
        <v>74</v>
      </c>
      <c r="P65" s="7">
        <v>80</v>
      </c>
      <c r="Q65" s="7">
        <f>P65+O65</f>
        <v>154</v>
      </c>
      <c r="R65" s="7">
        <v>85</v>
      </c>
      <c r="S65" s="7">
        <f>R65+Q65</f>
        <v>239</v>
      </c>
      <c r="T65" s="7">
        <v>90</v>
      </c>
      <c r="U65" s="7">
        <f>T65+S65</f>
        <v>329</v>
      </c>
      <c r="V65" s="5" t="s">
        <v>218</v>
      </c>
      <c r="W65" s="17">
        <v>7.25</v>
      </c>
      <c r="X65" s="17">
        <f>W65</f>
        <v>7.25</v>
      </c>
      <c r="Y65" s="17">
        <v>15.225</v>
      </c>
      <c r="Z65" s="17">
        <f>X65+Y65</f>
        <v>22.475000000000001</v>
      </c>
      <c r="AA65" s="17">
        <v>15.98625</v>
      </c>
      <c r="AB65" s="17">
        <f>Z65+AA65</f>
        <v>38.46125</v>
      </c>
      <c r="AC65" s="17">
        <v>16.785563</v>
      </c>
      <c r="AD65" s="17">
        <f>AB65+AC65</f>
        <v>55.246813000000003</v>
      </c>
      <c r="AE65" s="17">
        <v>54</v>
      </c>
      <c r="AF65" s="17">
        <f>AE65+M65</f>
        <v>54</v>
      </c>
      <c r="AG65" s="17">
        <v>0</v>
      </c>
      <c r="AH65" s="89" t="s">
        <v>436</v>
      </c>
      <c r="AI65" s="45"/>
      <c r="AJ65" s="45"/>
      <c r="AK65" s="45"/>
      <c r="AL65" s="90"/>
      <c r="AM65" s="62"/>
      <c r="AN65" s="62"/>
      <c r="AO65" s="62"/>
      <c r="AP65" s="91"/>
      <c r="AQ65" s="5"/>
    </row>
    <row r="66" spans="1:43" ht="61.5" customHeight="1" x14ac:dyDescent="0.25">
      <c r="A66" s="157"/>
      <c r="B66" s="162"/>
      <c r="C66" s="156"/>
      <c r="D66" s="163"/>
      <c r="E66" s="163"/>
      <c r="F66" s="156"/>
      <c r="G66" s="159"/>
      <c r="H66" s="4" t="s">
        <v>559</v>
      </c>
      <c r="I66" s="5" t="s">
        <v>220</v>
      </c>
      <c r="J66" s="5" t="s">
        <v>221</v>
      </c>
      <c r="K66" s="7">
        <v>0</v>
      </c>
      <c r="L66" s="7">
        <v>15</v>
      </c>
      <c r="M66" s="7">
        <v>15</v>
      </c>
      <c r="N66" s="7">
        <v>10</v>
      </c>
      <c r="O66" s="7"/>
      <c r="P66" s="7">
        <v>0</v>
      </c>
      <c r="Q66" s="7"/>
      <c r="R66" s="7">
        <v>0</v>
      </c>
      <c r="S66" s="7"/>
      <c r="T66" s="7">
        <v>0</v>
      </c>
      <c r="U66" s="7"/>
      <c r="V66" s="5" t="s">
        <v>279</v>
      </c>
      <c r="W66" s="7">
        <v>0</v>
      </c>
      <c r="X66" s="7">
        <f>W66</f>
        <v>0</v>
      </c>
      <c r="Y66" s="7">
        <v>0</v>
      </c>
      <c r="Z66" s="7">
        <f>X66+Y66</f>
        <v>0</v>
      </c>
      <c r="AA66" s="7">
        <v>0</v>
      </c>
      <c r="AB66" s="7">
        <f>Z66+AA66</f>
        <v>0</v>
      </c>
      <c r="AC66" s="7">
        <v>0</v>
      </c>
      <c r="AD66" s="7">
        <f>AB66+AC66</f>
        <v>0</v>
      </c>
      <c r="AE66" s="7" t="s">
        <v>363</v>
      </c>
      <c r="AF66" s="7" t="s">
        <v>363</v>
      </c>
      <c r="AG66" s="7"/>
      <c r="AH66" s="3" t="s">
        <v>437</v>
      </c>
      <c r="AI66" s="38"/>
      <c r="AJ66" s="38"/>
      <c r="AK66" s="38"/>
      <c r="AL66" s="47"/>
      <c r="AM66" s="55"/>
      <c r="AN66" s="55"/>
      <c r="AO66" s="55"/>
      <c r="AP66" s="64"/>
      <c r="AQ66" s="5"/>
    </row>
    <row r="67" spans="1:43" ht="53.25" customHeight="1" x14ac:dyDescent="0.25">
      <c r="A67" s="157"/>
      <c r="B67" s="162"/>
      <c r="C67" s="156"/>
      <c r="D67" s="163"/>
      <c r="E67" s="163"/>
      <c r="F67" s="156" t="s">
        <v>26</v>
      </c>
      <c r="G67" s="159" t="s">
        <v>106</v>
      </c>
      <c r="H67" s="4" t="s">
        <v>132</v>
      </c>
      <c r="I67" s="5" t="s">
        <v>134</v>
      </c>
      <c r="J67" s="5" t="s">
        <v>135</v>
      </c>
      <c r="K67" s="11">
        <v>1</v>
      </c>
      <c r="L67" s="3">
        <v>7633</v>
      </c>
      <c r="M67" s="11">
        <v>0</v>
      </c>
      <c r="N67" s="11">
        <v>0.56999999999999995</v>
      </c>
      <c r="O67" s="11">
        <f>M67+N67</f>
        <v>0.56999999999999995</v>
      </c>
      <c r="P67" s="11">
        <v>0.15</v>
      </c>
      <c r="Q67" s="11">
        <f>O67+P67</f>
        <v>0.72</v>
      </c>
      <c r="R67" s="11">
        <v>0.15</v>
      </c>
      <c r="S67" s="11">
        <f>Q67+R67</f>
        <v>0.87</v>
      </c>
      <c r="T67" s="11">
        <v>0.13</v>
      </c>
      <c r="U67" s="11">
        <f>S67+T67</f>
        <v>1</v>
      </c>
      <c r="V67" s="5" t="s">
        <v>317</v>
      </c>
      <c r="W67" s="7">
        <v>0</v>
      </c>
      <c r="X67" s="7">
        <f t="shared" si="30"/>
        <v>0</v>
      </c>
      <c r="Y67" s="7">
        <v>0</v>
      </c>
      <c r="Z67" s="7">
        <f t="shared" si="31"/>
        <v>0</v>
      </c>
      <c r="AA67" s="7">
        <v>0</v>
      </c>
      <c r="AB67" s="7">
        <f t="shared" si="32"/>
        <v>0</v>
      </c>
      <c r="AC67" s="7">
        <v>0</v>
      </c>
      <c r="AD67" s="7">
        <f t="shared" si="33"/>
        <v>0</v>
      </c>
      <c r="AE67" s="26">
        <v>0.58079999999999998</v>
      </c>
      <c r="AF67" s="26">
        <f>AE67+M67</f>
        <v>0.58079999999999998</v>
      </c>
      <c r="AG67" s="7"/>
      <c r="AH67" s="5" t="s">
        <v>492</v>
      </c>
      <c r="AI67" s="46"/>
      <c r="AJ67" s="46"/>
      <c r="AK67" s="38"/>
      <c r="AL67" s="39"/>
      <c r="AM67" s="63"/>
      <c r="AN67" s="63"/>
      <c r="AO67" s="55"/>
      <c r="AP67" s="56"/>
      <c r="AQ67" s="5"/>
    </row>
    <row r="68" spans="1:43" ht="63.75" customHeight="1" x14ac:dyDescent="0.25">
      <c r="A68" s="157"/>
      <c r="B68" s="162"/>
      <c r="C68" s="156"/>
      <c r="D68" s="163"/>
      <c r="E68" s="163"/>
      <c r="F68" s="156"/>
      <c r="G68" s="159"/>
      <c r="H68" s="4" t="s">
        <v>133</v>
      </c>
      <c r="I68" s="5" t="s">
        <v>136</v>
      </c>
      <c r="J68" s="27" t="s">
        <v>122</v>
      </c>
      <c r="K68" s="11">
        <v>1</v>
      </c>
      <c r="L68" s="2"/>
      <c r="M68" s="11">
        <v>0</v>
      </c>
      <c r="N68" s="11">
        <v>0.3</v>
      </c>
      <c r="O68" s="11">
        <f>M68+N68</f>
        <v>0.3</v>
      </c>
      <c r="P68" s="11">
        <v>0.3</v>
      </c>
      <c r="Q68" s="11">
        <f>O68+P68</f>
        <v>0.6</v>
      </c>
      <c r="R68" s="11">
        <v>0.2</v>
      </c>
      <c r="S68" s="11">
        <f>Q68+R68</f>
        <v>0.8</v>
      </c>
      <c r="T68" s="11">
        <v>0.2</v>
      </c>
      <c r="U68" s="11">
        <f>S68+T68</f>
        <v>1</v>
      </c>
      <c r="V68" s="5"/>
      <c r="W68" s="7">
        <v>0</v>
      </c>
      <c r="X68" s="7">
        <f t="shared" si="30"/>
        <v>0</v>
      </c>
      <c r="Y68" s="7">
        <v>0</v>
      </c>
      <c r="Z68" s="7">
        <f t="shared" si="31"/>
        <v>0</v>
      </c>
      <c r="AA68" s="7">
        <v>0</v>
      </c>
      <c r="AB68" s="7">
        <f t="shared" si="32"/>
        <v>0</v>
      </c>
      <c r="AC68" s="7">
        <v>0</v>
      </c>
      <c r="AD68" s="7">
        <f t="shared" si="33"/>
        <v>0</v>
      </c>
      <c r="AE68" s="7" t="s">
        <v>363</v>
      </c>
      <c r="AF68" s="7" t="s">
        <v>363</v>
      </c>
      <c r="AG68" s="7"/>
      <c r="AH68" s="5" t="s">
        <v>421</v>
      </c>
      <c r="AI68" s="38"/>
      <c r="AJ68" s="38"/>
      <c r="AK68" s="38"/>
      <c r="AL68" s="39"/>
      <c r="AM68" s="55"/>
      <c r="AN68" s="55"/>
      <c r="AO68" s="55"/>
      <c r="AP68" s="56"/>
      <c r="AQ68" s="5"/>
    </row>
    <row r="69" spans="1:43" ht="63.75" x14ac:dyDescent="0.25">
      <c r="A69" s="157"/>
      <c r="B69" s="162"/>
      <c r="C69" s="156" t="s">
        <v>49</v>
      </c>
      <c r="D69" s="163" t="s">
        <v>87</v>
      </c>
      <c r="E69" s="163" t="s">
        <v>343</v>
      </c>
      <c r="F69" s="156" t="s">
        <v>35</v>
      </c>
      <c r="G69" s="159" t="s">
        <v>33</v>
      </c>
      <c r="H69" s="4" t="s">
        <v>545</v>
      </c>
      <c r="I69" s="4" t="s">
        <v>303</v>
      </c>
      <c r="J69" s="4" t="s">
        <v>304</v>
      </c>
      <c r="K69" s="7">
        <v>3</v>
      </c>
      <c r="L69" s="3">
        <v>0</v>
      </c>
      <c r="M69" s="3">
        <v>0</v>
      </c>
      <c r="N69" s="7">
        <v>0</v>
      </c>
      <c r="O69" s="7">
        <f>N69+M69</f>
        <v>0</v>
      </c>
      <c r="P69" s="7">
        <v>1</v>
      </c>
      <c r="Q69" s="7">
        <f>P69+O69</f>
        <v>1</v>
      </c>
      <c r="R69" s="7">
        <v>1</v>
      </c>
      <c r="S69" s="7">
        <f>R69+Q69</f>
        <v>2</v>
      </c>
      <c r="T69" s="7">
        <v>1</v>
      </c>
      <c r="U69" s="7">
        <f>T69+S69</f>
        <v>3</v>
      </c>
      <c r="V69" s="4" t="s">
        <v>399</v>
      </c>
      <c r="W69" s="7">
        <v>0</v>
      </c>
      <c r="X69" s="7">
        <f t="shared" si="30"/>
        <v>0</v>
      </c>
      <c r="Y69" s="7">
        <v>0</v>
      </c>
      <c r="Z69" s="7">
        <f t="shared" si="31"/>
        <v>0</v>
      </c>
      <c r="AA69" s="7">
        <v>0</v>
      </c>
      <c r="AB69" s="7">
        <f t="shared" si="32"/>
        <v>0</v>
      </c>
      <c r="AC69" s="7">
        <v>0</v>
      </c>
      <c r="AD69" s="7">
        <f t="shared" si="33"/>
        <v>0</v>
      </c>
      <c r="AE69" s="7" t="s">
        <v>363</v>
      </c>
      <c r="AF69" s="7" t="s">
        <v>363</v>
      </c>
      <c r="AG69" s="7"/>
      <c r="AH69" s="5" t="s">
        <v>471</v>
      </c>
      <c r="AI69" s="38"/>
      <c r="AJ69" s="38"/>
      <c r="AK69" s="38"/>
      <c r="AL69" s="39"/>
      <c r="AM69" s="55"/>
      <c r="AN69" s="55"/>
      <c r="AO69" s="55"/>
      <c r="AP69" s="56"/>
      <c r="AQ69" s="5"/>
    </row>
    <row r="70" spans="1:43" ht="89.25" x14ac:dyDescent="0.25">
      <c r="A70" s="157"/>
      <c r="B70" s="162"/>
      <c r="C70" s="156"/>
      <c r="D70" s="163"/>
      <c r="E70" s="163"/>
      <c r="F70" s="156"/>
      <c r="G70" s="159"/>
      <c r="H70" s="4" t="s">
        <v>546</v>
      </c>
      <c r="I70" s="2" t="s">
        <v>208</v>
      </c>
      <c r="J70" s="2" t="s">
        <v>215</v>
      </c>
      <c r="K70" s="3">
        <v>12</v>
      </c>
      <c r="L70" s="3">
        <v>0</v>
      </c>
      <c r="M70" s="7">
        <v>0</v>
      </c>
      <c r="N70" s="3">
        <v>2</v>
      </c>
      <c r="O70" s="7">
        <f>N70+M70</f>
        <v>2</v>
      </c>
      <c r="P70" s="3">
        <v>5</v>
      </c>
      <c r="Q70" s="7">
        <f>P70+O70</f>
        <v>7</v>
      </c>
      <c r="R70" s="3">
        <v>3</v>
      </c>
      <c r="S70" s="7">
        <f>R70+Q70</f>
        <v>10</v>
      </c>
      <c r="T70" s="3">
        <v>2</v>
      </c>
      <c r="U70" s="7">
        <f>T70+S70</f>
        <v>12</v>
      </c>
      <c r="V70" s="5" t="s">
        <v>209</v>
      </c>
      <c r="W70" s="28">
        <f>509+252</f>
        <v>761</v>
      </c>
      <c r="X70" s="1">
        <f>W70</f>
        <v>761</v>
      </c>
      <c r="Y70" s="28">
        <f>30+350</f>
        <v>380</v>
      </c>
      <c r="Z70" s="1">
        <f>+X70+350+30</f>
        <v>1141</v>
      </c>
      <c r="AA70" s="28">
        <f>31+370</f>
        <v>401</v>
      </c>
      <c r="AB70" s="1">
        <f>+Z70+370+31</f>
        <v>1542</v>
      </c>
      <c r="AC70" s="28">
        <f>32+390</f>
        <v>422</v>
      </c>
      <c r="AD70" s="1">
        <f>+AB70+390+32</f>
        <v>1964</v>
      </c>
      <c r="AE70" s="3">
        <v>1</v>
      </c>
      <c r="AF70" s="3">
        <f>AE70+M70</f>
        <v>1</v>
      </c>
      <c r="AG70" s="28">
        <v>285</v>
      </c>
      <c r="AH70" s="92" t="s">
        <v>458</v>
      </c>
      <c r="AI70" s="47"/>
      <c r="AJ70" s="47"/>
      <c r="AK70" s="93"/>
      <c r="AL70" s="94"/>
      <c r="AM70" s="64"/>
      <c r="AN70" s="64"/>
      <c r="AO70" s="95"/>
      <c r="AP70" s="96"/>
      <c r="AQ70" s="5"/>
    </row>
    <row r="71" spans="1:43" ht="2.25" customHeight="1" x14ac:dyDescent="0.25">
      <c r="A71" s="157"/>
      <c r="B71" s="162"/>
      <c r="C71" s="156" t="s">
        <v>50</v>
      </c>
      <c r="D71" s="163" t="s">
        <v>86</v>
      </c>
      <c r="E71" s="163" t="s">
        <v>7</v>
      </c>
      <c r="F71" s="156" t="s">
        <v>565</v>
      </c>
      <c r="G71" s="3"/>
      <c r="H71" s="4"/>
      <c r="I71" s="23"/>
      <c r="J71" s="23"/>
      <c r="K71" s="23"/>
      <c r="L71" s="2"/>
      <c r="M71" s="23"/>
      <c r="N71" s="23"/>
      <c r="O71" s="23"/>
      <c r="P71" s="23"/>
      <c r="Q71" s="23"/>
      <c r="R71" s="23"/>
      <c r="S71" s="23"/>
      <c r="T71" s="23"/>
      <c r="U71" s="23"/>
      <c r="V71" s="23"/>
      <c r="W71" s="7"/>
      <c r="X71" s="7"/>
      <c r="Y71" s="7"/>
      <c r="Z71" s="7"/>
      <c r="AA71" s="7"/>
      <c r="AB71" s="7"/>
      <c r="AC71" s="7"/>
      <c r="AD71" s="7"/>
      <c r="AE71" s="7"/>
      <c r="AF71" s="7"/>
      <c r="AG71" s="7"/>
      <c r="AH71" s="7"/>
      <c r="AI71" s="38"/>
      <c r="AJ71" s="38"/>
      <c r="AK71" s="38"/>
      <c r="AL71" s="38"/>
      <c r="AM71" s="55"/>
      <c r="AN71" s="55"/>
      <c r="AO71" s="55"/>
      <c r="AP71" s="55"/>
      <c r="AQ71" s="5"/>
    </row>
    <row r="72" spans="1:43" s="124" customFormat="1" x14ac:dyDescent="0.25">
      <c r="A72" s="157"/>
      <c r="B72" s="162"/>
      <c r="C72" s="156"/>
      <c r="D72" s="163"/>
      <c r="E72" s="163"/>
      <c r="F72" s="156"/>
      <c r="G72" s="160" t="s">
        <v>32</v>
      </c>
      <c r="H72" s="149" t="s">
        <v>102</v>
      </c>
      <c r="I72" s="149" t="s">
        <v>103</v>
      </c>
      <c r="J72" s="149" t="s">
        <v>104</v>
      </c>
      <c r="K72" s="148">
        <v>4.7699999999999996</v>
      </c>
      <c r="L72" s="148">
        <v>4.18</v>
      </c>
      <c r="M72" s="148">
        <v>4.18</v>
      </c>
      <c r="N72" s="148">
        <v>1.05</v>
      </c>
      <c r="O72" s="148">
        <f>N72</f>
        <v>1.05</v>
      </c>
      <c r="P72" s="148">
        <v>1.08</v>
      </c>
      <c r="Q72" s="148">
        <f>P72+O72</f>
        <v>2.13</v>
      </c>
      <c r="R72" s="148">
        <v>1.1399999999999999</v>
      </c>
      <c r="S72" s="148">
        <f>R72+Q72</f>
        <v>3.2699999999999996</v>
      </c>
      <c r="T72" s="148">
        <v>1.5</v>
      </c>
      <c r="U72" s="148">
        <f>T72+S72</f>
        <v>4.7699999999999996</v>
      </c>
      <c r="V72" s="140" t="s">
        <v>264</v>
      </c>
      <c r="W72" s="139">
        <v>3625</v>
      </c>
      <c r="X72" s="139">
        <f t="shared" si="30"/>
        <v>3625</v>
      </c>
      <c r="Y72" s="139">
        <v>3108</v>
      </c>
      <c r="Z72" s="139">
        <f t="shared" si="31"/>
        <v>6733</v>
      </c>
      <c r="AA72" s="139">
        <v>3202</v>
      </c>
      <c r="AB72" s="139">
        <f t="shared" si="32"/>
        <v>9935</v>
      </c>
      <c r="AC72" s="139">
        <v>3298</v>
      </c>
      <c r="AD72" s="139">
        <f t="shared" si="33"/>
        <v>13233</v>
      </c>
      <c r="AE72" s="147">
        <v>0.72</v>
      </c>
      <c r="AF72" s="147">
        <f>AE72+$M$72</f>
        <v>4.8999999999999995</v>
      </c>
      <c r="AG72" s="148"/>
      <c r="AH72" s="149" t="s">
        <v>584</v>
      </c>
      <c r="AI72" s="147">
        <v>1.0900000000000001</v>
      </c>
      <c r="AJ72" s="147">
        <f>AI72+$M$72</f>
        <v>5.27</v>
      </c>
      <c r="AK72" s="148"/>
      <c r="AL72" s="149" t="s">
        <v>585</v>
      </c>
      <c r="AM72" s="153">
        <v>1.4</v>
      </c>
      <c r="AN72" s="147">
        <f>AM72+$M$72</f>
        <v>5.58</v>
      </c>
      <c r="AO72" s="148"/>
      <c r="AP72" s="149" t="s">
        <v>596</v>
      </c>
      <c r="AQ72" s="154"/>
    </row>
    <row r="73" spans="1:43" s="124" customFormat="1" x14ac:dyDescent="0.25">
      <c r="A73" s="157"/>
      <c r="B73" s="162"/>
      <c r="C73" s="156"/>
      <c r="D73" s="163"/>
      <c r="E73" s="163"/>
      <c r="F73" s="156"/>
      <c r="G73" s="160"/>
      <c r="H73" s="149"/>
      <c r="I73" s="149"/>
      <c r="J73" s="149"/>
      <c r="K73" s="148"/>
      <c r="L73" s="148"/>
      <c r="M73" s="148"/>
      <c r="N73" s="148"/>
      <c r="O73" s="148"/>
      <c r="P73" s="148"/>
      <c r="Q73" s="148"/>
      <c r="R73" s="148"/>
      <c r="S73" s="148"/>
      <c r="T73" s="148"/>
      <c r="U73" s="148"/>
      <c r="V73" s="140" t="s">
        <v>265</v>
      </c>
      <c r="W73" s="139">
        <v>89844</v>
      </c>
      <c r="X73" s="139">
        <f>W73</f>
        <v>89844</v>
      </c>
      <c r="Y73" s="139">
        <v>90083</v>
      </c>
      <c r="Z73" s="139">
        <f>X73+Y73</f>
        <v>179927</v>
      </c>
      <c r="AA73" s="139">
        <v>36038</v>
      </c>
      <c r="AB73" s="139">
        <f>Z73+AA73</f>
        <v>215965</v>
      </c>
      <c r="AC73" s="139">
        <v>37119</v>
      </c>
      <c r="AD73" s="139">
        <f>AB73+AC73</f>
        <v>253084</v>
      </c>
      <c r="AE73" s="147">
        <v>2837212</v>
      </c>
      <c r="AF73" s="148"/>
      <c r="AG73" s="148"/>
      <c r="AH73" s="149"/>
      <c r="AI73" s="147"/>
      <c r="AJ73" s="148"/>
      <c r="AK73" s="148"/>
      <c r="AL73" s="149"/>
      <c r="AM73" s="147"/>
      <c r="AN73" s="148"/>
      <c r="AO73" s="148"/>
      <c r="AP73" s="149"/>
      <c r="AQ73" s="154"/>
    </row>
    <row r="74" spans="1:43" s="124" customFormat="1" ht="25.5" x14ac:dyDescent="0.25">
      <c r="A74" s="157"/>
      <c r="B74" s="162"/>
      <c r="C74" s="156"/>
      <c r="D74" s="163"/>
      <c r="E74" s="163"/>
      <c r="F74" s="156"/>
      <c r="G74" s="160"/>
      <c r="H74" s="149"/>
      <c r="I74" s="149"/>
      <c r="J74" s="149"/>
      <c r="K74" s="148"/>
      <c r="L74" s="148"/>
      <c r="M74" s="148"/>
      <c r="N74" s="148"/>
      <c r="O74" s="148"/>
      <c r="P74" s="148"/>
      <c r="Q74" s="148"/>
      <c r="R74" s="148"/>
      <c r="S74" s="148"/>
      <c r="T74" s="148"/>
      <c r="U74" s="148"/>
      <c r="V74" s="140" t="s">
        <v>266</v>
      </c>
      <c r="W74" s="139">
        <v>1000</v>
      </c>
      <c r="X74" s="139">
        <f>W74</f>
        <v>1000</v>
      </c>
      <c r="Y74" s="139">
        <v>570</v>
      </c>
      <c r="Z74" s="139">
        <f>X74+Y74</f>
        <v>1570</v>
      </c>
      <c r="AA74" s="139">
        <v>587</v>
      </c>
      <c r="AB74" s="139">
        <f>Z74+AA74</f>
        <v>2157</v>
      </c>
      <c r="AC74" s="139">
        <v>605</v>
      </c>
      <c r="AD74" s="139">
        <f>AB74+AC74</f>
        <v>2762</v>
      </c>
      <c r="AE74" s="147">
        <v>2837212</v>
      </c>
      <c r="AF74" s="148"/>
      <c r="AG74" s="148"/>
      <c r="AH74" s="149"/>
      <c r="AI74" s="147"/>
      <c r="AJ74" s="148"/>
      <c r="AK74" s="148"/>
      <c r="AL74" s="149"/>
      <c r="AM74" s="147"/>
      <c r="AN74" s="148"/>
      <c r="AO74" s="148"/>
      <c r="AP74" s="149"/>
      <c r="AQ74" s="154"/>
    </row>
    <row r="75" spans="1:43" s="124" customFormat="1" ht="40.5" customHeight="1" x14ac:dyDescent="0.25">
      <c r="A75" s="157"/>
      <c r="B75" s="162"/>
      <c r="C75" s="156"/>
      <c r="D75" s="163"/>
      <c r="E75" s="163"/>
      <c r="F75" s="156"/>
      <c r="G75" s="160"/>
      <c r="H75" s="118" t="s">
        <v>146</v>
      </c>
      <c r="I75" s="140" t="s">
        <v>100</v>
      </c>
      <c r="J75" s="140" t="s">
        <v>101</v>
      </c>
      <c r="K75" s="139">
        <v>24</v>
      </c>
      <c r="L75" s="139">
        <v>11.4</v>
      </c>
      <c r="M75" s="139">
        <v>11.4</v>
      </c>
      <c r="N75" s="139">
        <v>3.5</v>
      </c>
      <c r="O75" s="139">
        <f>N75</f>
        <v>3.5</v>
      </c>
      <c r="P75" s="139">
        <v>5</v>
      </c>
      <c r="Q75" s="139">
        <f>P75+O75</f>
        <v>8.5</v>
      </c>
      <c r="R75" s="139">
        <v>7</v>
      </c>
      <c r="S75" s="139">
        <f>R75+Q75</f>
        <v>15.5</v>
      </c>
      <c r="T75" s="139">
        <v>8.5</v>
      </c>
      <c r="U75" s="139">
        <f>T75+S75</f>
        <v>24</v>
      </c>
      <c r="V75" s="127" t="s">
        <v>461</v>
      </c>
      <c r="W75" s="139"/>
      <c r="X75" s="139">
        <f t="shared" si="30"/>
        <v>0</v>
      </c>
      <c r="Y75" s="139"/>
      <c r="Z75" s="139">
        <f t="shared" si="31"/>
        <v>0</v>
      </c>
      <c r="AA75" s="139"/>
      <c r="AB75" s="139">
        <f t="shared" si="32"/>
        <v>0</v>
      </c>
      <c r="AC75" s="139"/>
      <c r="AD75" s="139">
        <f t="shared" si="33"/>
        <v>0</v>
      </c>
      <c r="AE75" s="139">
        <v>2.5</v>
      </c>
      <c r="AF75" s="139">
        <f>AE75</f>
        <v>2.5</v>
      </c>
      <c r="AG75" s="139">
        <f>M75+AE75</f>
        <v>13.9</v>
      </c>
      <c r="AH75" s="142" t="s">
        <v>462</v>
      </c>
      <c r="AI75" s="139">
        <v>2.8</v>
      </c>
      <c r="AJ75" s="139">
        <f>M75+AI75</f>
        <v>14.2</v>
      </c>
      <c r="AK75" s="139"/>
      <c r="AL75" s="142" t="s">
        <v>583</v>
      </c>
      <c r="AM75" s="139">
        <v>3.5</v>
      </c>
      <c r="AN75" s="139">
        <f>M75+AM75</f>
        <v>14.9</v>
      </c>
      <c r="AO75" s="139"/>
      <c r="AP75" s="142" t="s">
        <v>595</v>
      </c>
      <c r="AQ75" s="118"/>
    </row>
    <row r="76" spans="1:43" ht="76.5" x14ac:dyDescent="0.25">
      <c r="A76" s="157"/>
      <c r="B76" s="162"/>
      <c r="C76" s="34" t="s">
        <v>37</v>
      </c>
      <c r="D76" s="163"/>
      <c r="E76" s="163"/>
      <c r="F76" s="34" t="s">
        <v>566</v>
      </c>
      <c r="G76" s="3" t="s">
        <v>33</v>
      </c>
      <c r="H76" s="4" t="s">
        <v>547</v>
      </c>
      <c r="I76" s="4" t="s">
        <v>305</v>
      </c>
      <c r="J76" s="4" t="s">
        <v>306</v>
      </c>
      <c r="K76" s="11">
        <v>0.95</v>
      </c>
      <c r="L76" s="3">
        <v>0</v>
      </c>
      <c r="M76" s="7">
        <v>0</v>
      </c>
      <c r="N76" s="11">
        <v>0.95</v>
      </c>
      <c r="O76" s="7"/>
      <c r="P76" s="11">
        <v>0.95</v>
      </c>
      <c r="Q76" s="7"/>
      <c r="R76" s="11">
        <v>0.95</v>
      </c>
      <c r="S76" s="7"/>
      <c r="T76" s="11">
        <v>0.95</v>
      </c>
      <c r="U76" s="7"/>
      <c r="V76" s="5" t="s">
        <v>364</v>
      </c>
      <c r="W76" s="7">
        <v>0</v>
      </c>
      <c r="X76" s="7">
        <f t="shared" si="30"/>
        <v>0</v>
      </c>
      <c r="Y76" s="7">
        <v>0</v>
      </c>
      <c r="Z76" s="7">
        <f t="shared" si="31"/>
        <v>0</v>
      </c>
      <c r="AA76" s="7">
        <v>0</v>
      </c>
      <c r="AB76" s="7">
        <f t="shared" si="32"/>
        <v>0</v>
      </c>
      <c r="AC76" s="7">
        <v>0</v>
      </c>
      <c r="AD76" s="7">
        <f t="shared" si="33"/>
        <v>0</v>
      </c>
      <c r="AE76" s="26">
        <v>0.75929999999999997</v>
      </c>
      <c r="AF76" s="26">
        <f>AE76+M76</f>
        <v>0.75929999999999997</v>
      </c>
      <c r="AG76" s="7">
        <v>0</v>
      </c>
      <c r="AH76" s="5" t="s">
        <v>472</v>
      </c>
      <c r="AI76" s="46"/>
      <c r="AJ76" s="46"/>
      <c r="AK76" s="38"/>
      <c r="AL76" s="39"/>
      <c r="AM76" s="63"/>
      <c r="AN76" s="63"/>
      <c r="AO76" s="55"/>
      <c r="AP76" s="56"/>
      <c r="AQ76" s="4"/>
    </row>
    <row r="77" spans="1:43" s="124" customFormat="1" ht="51" x14ac:dyDescent="0.25">
      <c r="A77" s="157"/>
      <c r="B77" s="162"/>
      <c r="C77" s="149" t="s">
        <v>38</v>
      </c>
      <c r="D77" s="164" t="s">
        <v>85</v>
      </c>
      <c r="E77" s="164" t="s">
        <v>8</v>
      </c>
      <c r="F77" s="149" t="s">
        <v>22</v>
      </c>
      <c r="G77" s="160" t="s">
        <v>32</v>
      </c>
      <c r="H77" s="149" t="s">
        <v>153</v>
      </c>
      <c r="I77" s="118" t="s">
        <v>369</v>
      </c>
      <c r="J77" s="126" t="s">
        <v>368</v>
      </c>
      <c r="K77" s="120">
        <v>1</v>
      </c>
      <c r="L77" s="133">
        <v>0</v>
      </c>
      <c r="M77" s="120">
        <v>0</v>
      </c>
      <c r="N77" s="120">
        <v>0</v>
      </c>
      <c r="O77" s="139"/>
      <c r="P77" s="120">
        <v>0.4</v>
      </c>
      <c r="Q77" s="139"/>
      <c r="R77" s="120">
        <v>0.8</v>
      </c>
      <c r="S77" s="139"/>
      <c r="T77" s="120">
        <v>1</v>
      </c>
      <c r="U77" s="139"/>
      <c r="V77" s="149" t="s">
        <v>267</v>
      </c>
      <c r="W77" s="139">
        <v>2000</v>
      </c>
      <c r="X77" s="139">
        <f t="shared" ref="X77" si="38">W77</f>
        <v>2000</v>
      </c>
      <c r="Y77" s="139">
        <v>2300</v>
      </c>
      <c r="Z77" s="139">
        <f t="shared" ref="Z77" si="39">X77+Y77</f>
        <v>4300</v>
      </c>
      <c r="AA77" s="139">
        <v>0</v>
      </c>
      <c r="AB77" s="139">
        <f t="shared" ref="AB77" si="40">Z77+AA77</f>
        <v>4300</v>
      </c>
      <c r="AC77" s="139">
        <v>0</v>
      </c>
      <c r="AD77" s="139">
        <f t="shared" ref="AD77" si="41">AB77+AC77</f>
        <v>4300</v>
      </c>
      <c r="AE77" s="120" t="s">
        <v>363</v>
      </c>
      <c r="AF77" s="139" t="s">
        <v>363</v>
      </c>
      <c r="AG77" s="139">
        <v>1138</v>
      </c>
      <c r="AH77" s="140" t="s">
        <v>378</v>
      </c>
      <c r="AI77" s="120" t="s">
        <v>363</v>
      </c>
      <c r="AJ77" s="139" t="s">
        <v>363</v>
      </c>
      <c r="AK77" s="139">
        <v>1138</v>
      </c>
      <c r="AL77" s="140" t="s">
        <v>378</v>
      </c>
      <c r="AM77" s="120" t="s">
        <v>363</v>
      </c>
      <c r="AN77" s="139" t="s">
        <v>363</v>
      </c>
      <c r="AO77" s="139">
        <v>1138</v>
      </c>
      <c r="AP77" s="140" t="s">
        <v>378</v>
      </c>
      <c r="AQ77" s="140"/>
    </row>
    <row r="78" spans="1:43" s="124" customFormat="1" ht="38.25" x14ac:dyDescent="0.25">
      <c r="A78" s="157"/>
      <c r="B78" s="162"/>
      <c r="C78" s="149"/>
      <c r="D78" s="164"/>
      <c r="E78" s="164"/>
      <c r="F78" s="149"/>
      <c r="G78" s="160"/>
      <c r="H78" s="149"/>
      <c r="I78" s="126" t="s">
        <v>371</v>
      </c>
      <c r="J78" s="126" t="s">
        <v>370</v>
      </c>
      <c r="K78" s="134">
        <v>1</v>
      </c>
      <c r="L78" s="142"/>
      <c r="M78" s="139"/>
      <c r="N78" s="120">
        <v>0.7</v>
      </c>
      <c r="O78" s="139"/>
      <c r="P78" s="120">
        <v>0.85</v>
      </c>
      <c r="Q78" s="139"/>
      <c r="R78" s="120">
        <v>0.9</v>
      </c>
      <c r="S78" s="139"/>
      <c r="T78" s="120">
        <v>1</v>
      </c>
      <c r="U78" s="139"/>
      <c r="V78" s="149"/>
      <c r="W78" s="139"/>
      <c r="X78" s="139"/>
      <c r="Y78" s="139"/>
      <c r="Z78" s="139"/>
      <c r="AA78" s="139"/>
      <c r="AB78" s="139"/>
      <c r="AC78" s="139"/>
      <c r="AD78" s="139"/>
      <c r="AE78" s="120">
        <v>1</v>
      </c>
      <c r="AF78" s="120">
        <v>1</v>
      </c>
      <c r="AG78" s="139"/>
      <c r="AH78" s="140" t="s">
        <v>597</v>
      </c>
      <c r="AI78" s="120">
        <v>1</v>
      </c>
      <c r="AJ78" s="120">
        <v>1</v>
      </c>
      <c r="AK78" s="139"/>
      <c r="AL78" s="140" t="s">
        <v>597</v>
      </c>
      <c r="AM78" s="120">
        <v>1</v>
      </c>
      <c r="AN78" s="120">
        <v>1</v>
      </c>
      <c r="AO78" s="139"/>
      <c r="AP78" s="140" t="s">
        <v>597</v>
      </c>
      <c r="AQ78" s="140"/>
    </row>
    <row r="79" spans="1:43" ht="114.75" x14ac:dyDescent="0.25">
      <c r="A79" s="157"/>
      <c r="B79" s="162"/>
      <c r="C79" s="156" t="s">
        <v>51</v>
      </c>
      <c r="D79" s="163" t="s">
        <v>87</v>
      </c>
      <c r="E79" s="163" t="s">
        <v>9</v>
      </c>
      <c r="F79" s="156" t="s">
        <v>19</v>
      </c>
      <c r="G79" s="159" t="s">
        <v>33</v>
      </c>
      <c r="H79" s="4" t="s">
        <v>548</v>
      </c>
      <c r="I79" s="4" t="s">
        <v>309</v>
      </c>
      <c r="J79" s="4" t="s">
        <v>310</v>
      </c>
      <c r="K79" s="11">
        <v>1</v>
      </c>
      <c r="L79" s="11">
        <v>0</v>
      </c>
      <c r="M79" s="11">
        <v>0</v>
      </c>
      <c r="N79" s="11">
        <v>1</v>
      </c>
      <c r="O79" s="11"/>
      <c r="P79" s="11">
        <v>0</v>
      </c>
      <c r="Q79" s="11"/>
      <c r="R79" s="11">
        <v>0</v>
      </c>
      <c r="S79" s="11"/>
      <c r="T79" s="11">
        <v>0</v>
      </c>
      <c r="U79" s="11"/>
      <c r="V79" s="4" t="s">
        <v>311</v>
      </c>
      <c r="W79" s="7">
        <v>1000</v>
      </c>
      <c r="X79" s="7">
        <f t="shared" si="30"/>
        <v>1000</v>
      </c>
      <c r="Y79" s="7">
        <v>0</v>
      </c>
      <c r="Z79" s="7">
        <f t="shared" si="31"/>
        <v>1000</v>
      </c>
      <c r="AA79" s="7">
        <v>0</v>
      </c>
      <c r="AB79" s="7">
        <f t="shared" si="32"/>
        <v>1000</v>
      </c>
      <c r="AC79" s="7">
        <v>0</v>
      </c>
      <c r="AD79" s="7">
        <f t="shared" si="33"/>
        <v>1000</v>
      </c>
      <c r="AE79" s="11">
        <v>0.95</v>
      </c>
      <c r="AF79" s="11">
        <f>AE79+M79</f>
        <v>0.95</v>
      </c>
      <c r="AG79" s="7">
        <v>1000</v>
      </c>
      <c r="AH79" s="5" t="s">
        <v>473</v>
      </c>
      <c r="AI79" s="40"/>
      <c r="AJ79" s="40"/>
      <c r="AK79" s="38"/>
      <c r="AL79" s="39"/>
      <c r="AM79" s="57"/>
      <c r="AN79" s="57"/>
      <c r="AO79" s="55"/>
      <c r="AP79" s="56"/>
      <c r="AQ79" s="4"/>
    </row>
    <row r="80" spans="1:43" ht="37.5" customHeight="1" x14ac:dyDescent="0.25">
      <c r="A80" s="157"/>
      <c r="B80" s="162"/>
      <c r="C80" s="156"/>
      <c r="D80" s="163"/>
      <c r="E80" s="163"/>
      <c r="F80" s="156"/>
      <c r="G80" s="159"/>
      <c r="H80" s="4" t="s">
        <v>549</v>
      </c>
      <c r="I80" s="4" t="s">
        <v>312</v>
      </c>
      <c r="J80" s="4" t="s">
        <v>313</v>
      </c>
      <c r="K80" s="23"/>
      <c r="L80" s="2"/>
      <c r="M80" s="23"/>
      <c r="N80" s="23"/>
      <c r="O80" s="23"/>
      <c r="P80" s="23"/>
      <c r="Q80" s="23"/>
      <c r="R80" s="23"/>
      <c r="S80" s="23"/>
      <c r="T80" s="23"/>
      <c r="U80" s="23"/>
      <c r="V80" s="4" t="s">
        <v>314</v>
      </c>
      <c r="W80" s="7"/>
      <c r="X80" s="7">
        <f t="shared" si="30"/>
        <v>0</v>
      </c>
      <c r="Y80" s="7"/>
      <c r="Z80" s="7">
        <f t="shared" si="31"/>
        <v>0</v>
      </c>
      <c r="AA80" s="7"/>
      <c r="AB80" s="7">
        <f t="shared" si="32"/>
        <v>0</v>
      </c>
      <c r="AC80" s="7"/>
      <c r="AD80" s="7">
        <f t="shared" si="33"/>
        <v>0</v>
      </c>
      <c r="AE80" s="7" t="s">
        <v>363</v>
      </c>
      <c r="AF80" s="7" t="s">
        <v>363</v>
      </c>
      <c r="AG80" s="7"/>
      <c r="AH80" s="5" t="s">
        <v>474</v>
      </c>
      <c r="AI80" s="38"/>
      <c r="AJ80" s="38"/>
      <c r="AK80" s="38"/>
      <c r="AL80" s="39"/>
      <c r="AM80" s="55"/>
      <c r="AN80" s="55"/>
      <c r="AO80" s="55"/>
      <c r="AP80" s="56"/>
      <c r="AQ80" s="5"/>
    </row>
    <row r="81" spans="1:43" ht="3.75" customHeight="1" x14ac:dyDescent="0.25">
      <c r="A81" s="157"/>
      <c r="B81" s="162"/>
      <c r="C81" s="156" t="s">
        <v>567</v>
      </c>
      <c r="D81" s="163" t="s">
        <v>84</v>
      </c>
      <c r="E81" s="163" t="s">
        <v>10</v>
      </c>
      <c r="F81" s="156" t="s">
        <v>39</v>
      </c>
      <c r="G81" s="3"/>
      <c r="H81" s="4"/>
      <c r="I81" s="23"/>
      <c r="J81" s="23"/>
      <c r="K81" s="23"/>
      <c r="L81" s="2"/>
      <c r="M81" s="23"/>
      <c r="N81" s="23"/>
      <c r="O81" s="23"/>
      <c r="P81" s="23"/>
      <c r="Q81" s="23"/>
      <c r="R81" s="23"/>
      <c r="S81" s="23"/>
      <c r="T81" s="23"/>
      <c r="U81" s="23"/>
      <c r="V81" s="23"/>
      <c r="W81" s="7"/>
      <c r="X81" s="7"/>
      <c r="Y81" s="7"/>
      <c r="Z81" s="7"/>
      <c r="AA81" s="7"/>
      <c r="AB81" s="7"/>
      <c r="AC81" s="7"/>
      <c r="AD81" s="7"/>
      <c r="AE81" s="7"/>
      <c r="AF81" s="7"/>
      <c r="AG81" s="7"/>
      <c r="AH81" s="7"/>
      <c r="AI81" s="38"/>
      <c r="AJ81" s="38"/>
      <c r="AK81" s="38"/>
      <c r="AL81" s="38"/>
      <c r="AM81" s="55"/>
      <c r="AN81" s="55"/>
      <c r="AO81" s="55"/>
      <c r="AP81" s="55"/>
      <c r="AQ81" s="12"/>
    </row>
    <row r="82" spans="1:43" ht="63.75" x14ac:dyDescent="0.25">
      <c r="A82" s="157"/>
      <c r="B82" s="162"/>
      <c r="C82" s="156"/>
      <c r="D82" s="163"/>
      <c r="E82" s="163"/>
      <c r="F82" s="156"/>
      <c r="G82" s="3" t="s">
        <v>106</v>
      </c>
      <c r="H82" s="4" t="s">
        <v>109</v>
      </c>
      <c r="I82" s="4" t="s">
        <v>334</v>
      </c>
      <c r="J82" s="4" t="s">
        <v>320</v>
      </c>
      <c r="K82" s="7">
        <v>16</v>
      </c>
      <c r="L82" s="3">
        <v>1</v>
      </c>
      <c r="M82" s="7">
        <v>0</v>
      </c>
      <c r="N82" s="7">
        <v>4</v>
      </c>
      <c r="O82" s="7">
        <f>N82+M82</f>
        <v>4</v>
      </c>
      <c r="P82" s="7">
        <v>4</v>
      </c>
      <c r="Q82" s="7">
        <f t="shared" ref="Q82:Q86" si="42">P82+O82</f>
        <v>8</v>
      </c>
      <c r="R82" s="7">
        <v>4</v>
      </c>
      <c r="S82" s="7">
        <f>R82+Q82</f>
        <v>12</v>
      </c>
      <c r="T82" s="7">
        <v>4</v>
      </c>
      <c r="U82" s="7">
        <f>T82+S82</f>
        <v>16</v>
      </c>
      <c r="V82" s="5" t="s">
        <v>317</v>
      </c>
      <c r="W82" s="7">
        <v>0</v>
      </c>
      <c r="X82" s="7">
        <f t="shared" si="30"/>
        <v>0</v>
      </c>
      <c r="Y82" s="7">
        <v>0</v>
      </c>
      <c r="Z82" s="7">
        <f t="shared" si="31"/>
        <v>0</v>
      </c>
      <c r="AA82" s="7">
        <v>0</v>
      </c>
      <c r="AB82" s="7">
        <f t="shared" si="32"/>
        <v>0</v>
      </c>
      <c r="AC82" s="7">
        <v>0</v>
      </c>
      <c r="AD82" s="7">
        <f t="shared" si="33"/>
        <v>0</v>
      </c>
      <c r="AE82" s="7">
        <v>4</v>
      </c>
      <c r="AF82" s="7">
        <f>AE82+M82</f>
        <v>4</v>
      </c>
      <c r="AG82" s="7"/>
      <c r="AH82" s="5" t="s">
        <v>493</v>
      </c>
      <c r="AI82" s="38"/>
      <c r="AJ82" s="38"/>
      <c r="AK82" s="38"/>
      <c r="AL82" s="39"/>
      <c r="AM82" s="55"/>
      <c r="AN82" s="55"/>
      <c r="AO82" s="55"/>
      <c r="AP82" s="56"/>
      <c r="AQ82" s="5"/>
    </row>
    <row r="83" spans="1:43" ht="76.5" x14ac:dyDescent="0.25">
      <c r="A83" s="157"/>
      <c r="B83" s="162"/>
      <c r="C83" s="156"/>
      <c r="D83" s="163"/>
      <c r="E83" s="163"/>
      <c r="F83" s="156"/>
      <c r="G83" s="3" t="s">
        <v>30</v>
      </c>
      <c r="H83" s="4" t="s">
        <v>184</v>
      </c>
      <c r="I83" s="12" t="s">
        <v>185</v>
      </c>
      <c r="J83" s="5" t="s">
        <v>254</v>
      </c>
      <c r="K83" s="11">
        <v>0.5</v>
      </c>
      <c r="L83" s="11">
        <v>0</v>
      </c>
      <c r="M83" s="11">
        <v>0</v>
      </c>
      <c r="N83" s="11">
        <v>0.03</v>
      </c>
      <c r="O83" s="11">
        <f>N83+M83</f>
        <v>0.03</v>
      </c>
      <c r="P83" s="11">
        <v>0.03</v>
      </c>
      <c r="Q83" s="11">
        <f t="shared" si="42"/>
        <v>0.06</v>
      </c>
      <c r="R83" s="11">
        <v>0.1</v>
      </c>
      <c r="S83" s="11">
        <f>R83+Q83</f>
        <v>0.16</v>
      </c>
      <c r="T83" s="11">
        <v>0.34</v>
      </c>
      <c r="U83" s="11">
        <f>T83+S83</f>
        <v>0.5</v>
      </c>
      <c r="V83" s="5" t="s">
        <v>186</v>
      </c>
      <c r="W83" s="9">
        <v>6479.36</v>
      </c>
      <c r="X83" s="9">
        <f t="shared" si="30"/>
        <v>6479.36</v>
      </c>
      <c r="Y83" s="25">
        <v>4366</v>
      </c>
      <c r="Z83" s="25">
        <f t="shared" si="31"/>
        <v>10845.36</v>
      </c>
      <c r="AA83" s="25">
        <v>2365.6241110000001</v>
      </c>
      <c r="AB83" s="25">
        <f t="shared" si="32"/>
        <v>13210.984111000002</v>
      </c>
      <c r="AC83" s="25">
        <v>2239.71306</v>
      </c>
      <c r="AD83" s="25">
        <f t="shared" si="33"/>
        <v>15450.697171000002</v>
      </c>
      <c r="AE83" s="25" t="s">
        <v>363</v>
      </c>
      <c r="AF83" s="25" t="s">
        <v>363</v>
      </c>
      <c r="AG83" s="25">
        <v>2378.7600000000002</v>
      </c>
      <c r="AH83" s="97" t="s">
        <v>429</v>
      </c>
      <c r="AI83" s="48"/>
      <c r="AJ83" s="48"/>
      <c r="AK83" s="48"/>
      <c r="AL83" s="98"/>
      <c r="AM83" s="65"/>
      <c r="AN83" s="65"/>
      <c r="AO83" s="65"/>
      <c r="AP83" s="99"/>
      <c r="AQ83" s="12"/>
    </row>
    <row r="84" spans="1:43" ht="76.5" x14ac:dyDescent="0.25">
      <c r="A84" s="157"/>
      <c r="B84" s="162"/>
      <c r="C84" s="156"/>
      <c r="D84" s="163"/>
      <c r="E84" s="163"/>
      <c r="F84" s="156"/>
      <c r="G84" s="159" t="s">
        <v>33</v>
      </c>
      <c r="H84" s="4" t="s">
        <v>210</v>
      </c>
      <c r="I84" s="5" t="s">
        <v>211</v>
      </c>
      <c r="J84" s="5" t="s">
        <v>176</v>
      </c>
      <c r="K84" s="7">
        <v>6</v>
      </c>
      <c r="L84" s="3">
        <v>0</v>
      </c>
      <c r="M84" s="7">
        <v>0</v>
      </c>
      <c r="N84" s="7">
        <v>0</v>
      </c>
      <c r="O84" s="7">
        <f>N84+M84</f>
        <v>0</v>
      </c>
      <c r="P84" s="7">
        <v>2</v>
      </c>
      <c r="Q84" s="7">
        <f t="shared" si="42"/>
        <v>2</v>
      </c>
      <c r="R84" s="7">
        <v>2</v>
      </c>
      <c r="S84" s="7">
        <f>R84+Q84</f>
        <v>4</v>
      </c>
      <c r="T84" s="7">
        <v>2</v>
      </c>
      <c r="U84" s="7">
        <f>T84+S84</f>
        <v>6</v>
      </c>
      <c r="V84" s="5" t="s">
        <v>212</v>
      </c>
      <c r="W84" s="7">
        <v>0</v>
      </c>
      <c r="X84" s="7">
        <f t="shared" si="30"/>
        <v>0</v>
      </c>
      <c r="Y84" s="7">
        <v>10</v>
      </c>
      <c r="Z84" s="7">
        <f t="shared" si="31"/>
        <v>10</v>
      </c>
      <c r="AA84" s="7">
        <v>10</v>
      </c>
      <c r="AB84" s="7">
        <f t="shared" si="32"/>
        <v>20</v>
      </c>
      <c r="AC84" s="7">
        <v>11</v>
      </c>
      <c r="AD84" s="7">
        <f t="shared" si="33"/>
        <v>31</v>
      </c>
      <c r="AE84" s="7" t="s">
        <v>363</v>
      </c>
      <c r="AF84" s="7" t="s">
        <v>363</v>
      </c>
      <c r="AG84" s="7">
        <v>0</v>
      </c>
      <c r="AH84" s="7" t="s">
        <v>414</v>
      </c>
      <c r="AI84" s="38"/>
      <c r="AJ84" s="38"/>
      <c r="AK84" s="38"/>
      <c r="AL84" s="38"/>
      <c r="AM84" s="55"/>
      <c r="AN84" s="55"/>
      <c r="AO84" s="55"/>
      <c r="AP84" s="55"/>
      <c r="AQ84" s="23"/>
    </row>
    <row r="85" spans="1:43" ht="71.25" customHeight="1" x14ac:dyDescent="0.25">
      <c r="A85" s="157"/>
      <c r="B85" s="162"/>
      <c r="C85" s="156"/>
      <c r="D85" s="163"/>
      <c r="E85" s="163"/>
      <c r="F85" s="156"/>
      <c r="G85" s="159"/>
      <c r="H85" s="4" t="s">
        <v>213</v>
      </c>
      <c r="I85" s="5" t="s">
        <v>177</v>
      </c>
      <c r="J85" s="5" t="s">
        <v>374</v>
      </c>
      <c r="K85" s="7">
        <v>7</v>
      </c>
      <c r="L85" s="3">
        <v>0</v>
      </c>
      <c r="M85" s="7">
        <v>0</v>
      </c>
      <c r="N85" s="7">
        <v>1</v>
      </c>
      <c r="O85" s="7">
        <f>N85+M85</f>
        <v>1</v>
      </c>
      <c r="P85" s="7">
        <v>6</v>
      </c>
      <c r="Q85" s="7">
        <f t="shared" si="42"/>
        <v>7</v>
      </c>
      <c r="R85" s="7"/>
      <c r="S85" s="7"/>
      <c r="T85" s="7"/>
      <c r="U85" s="7"/>
      <c r="V85" s="5" t="s">
        <v>207</v>
      </c>
      <c r="W85" s="7">
        <v>491</v>
      </c>
      <c r="X85" s="7">
        <f t="shared" si="30"/>
        <v>491</v>
      </c>
      <c r="Y85" s="7">
        <v>1200</v>
      </c>
      <c r="Z85" s="7">
        <f t="shared" si="31"/>
        <v>1691</v>
      </c>
      <c r="AA85" s="7">
        <v>0</v>
      </c>
      <c r="AB85" s="7">
        <f t="shared" si="32"/>
        <v>1691</v>
      </c>
      <c r="AC85" s="7">
        <v>0</v>
      </c>
      <c r="AD85" s="7">
        <f t="shared" si="33"/>
        <v>1691</v>
      </c>
      <c r="AE85" s="7">
        <v>0</v>
      </c>
      <c r="AF85" s="7">
        <f>AE85+M85</f>
        <v>0</v>
      </c>
      <c r="AG85" s="25">
        <v>318.89558899999997</v>
      </c>
      <c r="AH85" s="5" t="s">
        <v>459</v>
      </c>
      <c r="AI85" s="38"/>
      <c r="AJ85" s="38"/>
      <c r="AK85" s="48"/>
      <c r="AL85" s="39"/>
      <c r="AM85" s="55"/>
      <c r="AN85" s="55"/>
      <c r="AO85" s="65"/>
      <c r="AP85" s="56"/>
      <c r="AQ85" s="5"/>
    </row>
    <row r="86" spans="1:43" ht="25.5" x14ac:dyDescent="0.25">
      <c r="A86" s="157"/>
      <c r="B86" s="162"/>
      <c r="C86" s="162" t="s">
        <v>52</v>
      </c>
      <c r="D86" s="159" t="s">
        <v>85</v>
      </c>
      <c r="E86" s="159" t="s">
        <v>11</v>
      </c>
      <c r="F86" s="156" t="s">
        <v>71</v>
      </c>
      <c r="G86" s="3" t="s">
        <v>30</v>
      </c>
      <c r="H86" s="5" t="s">
        <v>96</v>
      </c>
      <c r="I86" s="5" t="s">
        <v>388</v>
      </c>
      <c r="J86" s="4" t="s">
        <v>413</v>
      </c>
      <c r="K86" s="7">
        <v>3</v>
      </c>
      <c r="L86" s="3">
        <v>5</v>
      </c>
      <c r="M86" s="7">
        <v>10</v>
      </c>
      <c r="N86" s="7">
        <v>1</v>
      </c>
      <c r="O86" s="7">
        <v>1</v>
      </c>
      <c r="P86" s="7">
        <v>0</v>
      </c>
      <c r="Q86" s="7">
        <f t="shared" si="42"/>
        <v>1</v>
      </c>
      <c r="R86" s="7">
        <v>1</v>
      </c>
      <c r="S86" s="7">
        <f>R86+Q86</f>
        <v>2</v>
      </c>
      <c r="T86" s="7">
        <v>1</v>
      </c>
      <c r="U86" s="7">
        <f>T86+S86</f>
        <v>3</v>
      </c>
      <c r="V86" s="12" t="s">
        <v>187</v>
      </c>
      <c r="W86" s="7">
        <v>2673</v>
      </c>
      <c r="X86" s="7">
        <f t="shared" si="30"/>
        <v>2673</v>
      </c>
      <c r="Y86" s="7">
        <v>2000</v>
      </c>
      <c r="Z86" s="7">
        <f t="shared" si="31"/>
        <v>4673</v>
      </c>
      <c r="AA86" s="7">
        <v>2000</v>
      </c>
      <c r="AB86" s="7">
        <f t="shared" si="32"/>
        <v>6673</v>
      </c>
      <c r="AC86" s="7">
        <v>2000</v>
      </c>
      <c r="AD86" s="7">
        <f t="shared" si="33"/>
        <v>8673</v>
      </c>
      <c r="AE86" s="7" t="s">
        <v>363</v>
      </c>
      <c r="AF86" s="7" t="s">
        <v>363</v>
      </c>
      <c r="AG86" s="7">
        <v>0</v>
      </c>
      <c r="AH86" s="5" t="s">
        <v>517</v>
      </c>
      <c r="AI86" s="38"/>
      <c r="AJ86" s="38"/>
      <c r="AK86" s="38"/>
      <c r="AL86" s="39"/>
      <c r="AM86" s="55"/>
      <c r="AN86" s="55"/>
      <c r="AO86" s="55"/>
      <c r="AP86" s="56"/>
      <c r="AQ86" s="5"/>
    </row>
    <row r="87" spans="1:43" s="124" customFormat="1" ht="42" customHeight="1" x14ac:dyDescent="0.25">
      <c r="A87" s="157"/>
      <c r="B87" s="162"/>
      <c r="C87" s="162"/>
      <c r="D87" s="159"/>
      <c r="E87" s="159"/>
      <c r="F87" s="156"/>
      <c r="G87" s="160" t="s">
        <v>32</v>
      </c>
      <c r="H87" s="149" t="s">
        <v>111</v>
      </c>
      <c r="I87" s="125" t="s">
        <v>194</v>
      </c>
      <c r="J87" s="126" t="s">
        <v>196</v>
      </c>
      <c r="K87" s="139">
        <v>3</v>
      </c>
      <c r="L87" s="142">
        <v>0</v>
      </c>
      <c r="M87" s="139">
        <v>0</v>
      </c>
      <c r="N87" s="139">
        <v>3</v>
      </c>
      <c r="O87" s="127"/>
      <c r="P87" s="127"/>
      <c r="Q87" s="127"/>
      <c r="R87" s="127"/>
      <c r="S87" s="127"/>
      <c r="T87" s="127"/>
      <c r="U87" s="127"/>
      <c r="V87" s="149" t="s">
        <v>268</v>
      </c>
      <c r="W87" s="148">
        <v>300</v>
      </c>
      <c r="X87" s="148">
        <f t="shared" si="30"/>
        <v>300</v>
      </c>
      <c r="Y87" s="148">
        <v>205</v>
      </c>
      <c r="Z87" s="148">
        <f t="shared" si="31"/>
        <v>505</v>
      </c>
      <c r="AA87" s="148">
        <v>211</v>
      </c>
      <c r="AB87" s="148">
        <f t="shared" si="32"/>
        <v>716</v>
      </c>
      <c r="AC87" s="148">
        <v>217</v>
      </c>
      <c r="AD87" s="148">
        <f t="shared" si="33"/>
        <v>933</v>
      </c>
      <c r="AE87" s="139" t="s">
        <v>363</v>
      </c>
      <c r="AF87" s="139" t="s">
        <v>363</v>
      </c>
      <c r="AG87" s="168">
        <v>300</v>
      </c>
      <c r="AH87" s="140" t="s">
        <v>571</v>
      </c>
      <c r="AI87" s="139" t="s">
        <v>363</v>
      </c>
      <c r="AJ87" s="139" t="s">
        <v>363</v>
      </c>
      <c r="AK87" s="168">
        <v>300</v>
      </c>
      <c r="AL87" s="140" t="s">
        <v>571</v>
      </c>
      <c r="AM87" s="139">
        <v>3</v>
      </c>
      <c r="AN87" s="139">
        <v>3</v>
      </c>
      <c r="AO87" s="168">
        <v>300</v>
      </c>
      <c r="AP87" s="128" t="s">
        <v>574</v>
      </c>
      <c r="AQ87" s="118"/>
    </row>
    <row r="88" spans="1:43" s="124" customFormat="1" ht="54" customHeight="1" x14ac:dyDescent="0.25">
      <c r="A88" s="157"/>
      <c r="B88" s="162"/>
      <c r="C88" s="162"/>
      <c r="D88" s="159"/>
      <c r="E88" s="159"/>
      <c r="F88" s="156"/>
      <c r="G88" s="160"/>
      <c r="H88" s="149"/>
      <c r="I88" s="126" t="s">
        <v>195</v>
      </c>
      <c r="J88" s="126" t="s">
        <v>269</v>
      </c>
      <c r="K88" s="139">
        <v>10</v>
      </c>
      <c r="L88" s="142">
        <v>0</v>
      </c>
      <c r="M88" s="139">
        <v>0</v>
      </c>
      <c r="N88" s="139">
        <v>10</v>
      </c>
      <c r="O88" s="127"/>
      <c r="P88" s="127"/>
      <c r="Q88" s="127"/>
      <c r="R88" s="127"/>
      <c r="S88" s="127"/>
      <c r="T88" s="127"/>
      <c r="U88" s="127"/>
      <c r="V88" s="149"/>
      <c r="W88" s="148"/>
      <c r="X88" s="148"/>
      <c r="Y88" s="148"/>
      <c r="Z88" s="148"/>
      <c r="AA88" s="148"/>
      <c r="AB88" s="148"/>
      <c r="AC88" s="148"/>
      <c r="AD88" s="148"/>
      <c r="AE88" s="139">
        <v>6</v>
      </c>
      <c r="AF88" s="139">
        <v>6</v>
      </c>
      <c r="AG88" s="169"/>
      <c r="AH88" s="129" t="s">
        <v>572</v>
      </c>
      <c r="AI88" s="139">
        <v>6</v>
      </c>
      <c r="AJ88" s="139">
        <v>6</v>
      </c>
      <c r="AK88" s="169"/>
      <c r="AL88" s="129" t="s">
        <v>573</v>
      </c>
      <c r="AM88" s="139">
        <v>10</v>
      </c>
      <c r="AN88" s="139">
        <v>10</v>
      </c>
      <c r="AO88" s="169"/>
      <c r="AP88" s="128" t="s">
        <v>575</v>
      </c>
      <c r="AQ88" s="118"/>
    </row>
    <row r="89" spans="1:43" ht="38.25" x14ac:dyDescent="0.25">
      <c r="A89" s="157"/>
      <c r="B89" s="162"/>
      <c r="C89" s="162"/>
      <c r="D89" s="159"/>
      <c r="E89" s="159"/>
      <c r="F89" s="156"/>
      <c r="G89" s="3" t="s">
        <v>33</v>
      </c>
      <c r="H89" s="5" t="s">
        <v>550</v>
      </c>
      <c r="I89" s="5" t="s">
        <v>178</v>
      </c>
      <c r="J89" s="5" t="s">
        <v>179</v>
      </c>
      <c r="K89" s="7">
        <v>2</v>
      </c>
      <c r="L89" s="3">
        <v>0</v>
      </c>
      <c r="M89" s="7">
        <v>0</v>
      </c>
      <c r="N89" s="7">
        <v>0</v>
      </c>
      <c r="O89" s="7">
        <f>N89+M89</f>
        <v>0</v>
      </c>
      <c r="P89" s="7">
        <v>1</v>
      </c>
      <c r="Q89" s="7">
        <f>P89+O89</f>
        <v>1</v>
      </c>
      <c r="R89" s="7">
        <v>1</v>
      </c>
      <c r="S89" s="7">
        <f>R89+Q89</f>
        <v>2</v>
      </c>
      <c r="T89" s="7">
        <v>0</v>
      </c>
      <c r="U89" s="7">
        <f>T89+S89</f>
        <v>2</v>
      </c>
      <c r="V89" s="5" t="s">
        <v>207</v>
      </c>
      <c r="W89" s="7">
        <v>0</v>
      </c>
      <c r="X89" s="7">
        <f t="shared" si="30"/>
        <v>0</v>
      </c>
      <c r="Y89" s="7">
        <v>200</v>
      </c>
      <c r="Z89" s="7">
        <f t="shared" si="31"/>
        <v>200</v>
      </c>
      <c r="AA89" s="7">
        <v>200</v>
      </c>
      <c r="AB89" s="7">
        <f t="shared" si="32"/>
        <v>400</v>
      </c>
      <c r="AC89" s="7">
        <v>0</v>
      </c>
      <c r="AD89" s="7">
        <f t="shared" si="33"/>
        <v>400</v>
      </c>
      <c r="AE89" s="7" t="s">
        <v>363</v>
      </c>
      <c r="AF89" s="7" t="s">
        <v>363</v>
      </c>
      <c r="AG89" s="7"/>
      <c r="AH89" s="7"/>
      <c r="AI89" s="38"/>
      <c r="AJ89" s="38"/>
      <c r="AK89" s="38"/>
      <c r="AL89" s="38"/>
      <c r="AM89" s="55"/>
      <c r="AN89" s="55"/>
      <c r="AO89" s="55"/>
      <c r="AP89" s="55"/>
      <c r="AQ89" s="5"/>
    </row>
    <row r="90" spans="1:43" ht="38.25" x14ac:dyDescent="0.25">
      <c r="A90" s="157" t="s">
        <v>73</v>
      </c>
      <c r="B90" s="156" t="s">
        <v>5</v>
      </c>
      <c r="C90" s="163" t="s">
        <v>568</v>
      </c>
      <c r="D90" s="163" t="s">
        <v>88</v>
      </c>
      <c r="E90" s="159" t="s">
        <v>12</v>
      </c>
      <c r="F90" s="163" t="s">
        <v>28</v>
      </c>
      <c r="G90" s="159" t="s">
        <v>34</v>
      </c>
      <c r="H90" s="4" t="s">
        <v>551</v>
      </c>
      <c r="I90" s="4" t="s">
        <v>273</v>
      </c>
      <c r="J90" s="2" t="s">
        <v>130</v>
      </c>
      <c r="K90" s="11">
        <v>1</v>
      </c>
      <c r="L90" s="11">
        <v>0</v>
      </c>
      <c r="M90" s="11">
        <v>0</v>
      </c>
      <c r="N90" s="11">
        <v>0.1</v>
      </c>
      <c r="O90" s="11">
        <f>N90+M90</f>
        <v>0.1</v>
      </c>
      <c r="P90" s="11">
        <v>0.15</v>
      </c>
      <c r="Q90" s="11">
        <f>P90+O90</f>
        <v>0.25</v>
      </c>
      <c r="R90" s="11">
        <v>0.35</v>
      </c>
      <c r="S90" s="11">
        <f>R90+Q90</f>
        <v>0.6</v>
      </c>
      <c r="T90" s="11">
        <v>0.4</v>
      </c>
      <c r="U90" s="11">
        <f>T90+S90</f>
        <v>1</v>
      </c>
      <c r="V90" s="5" t="s">
        <v>275</v>
      </c>
      <c r="W90" s="7">
        <v>5001.8999999999996</v>
      </c>
      <c r="X90" s="7">
        <f>W90</f>
        <v>5001.8999999999996</v>
      </c>
      <c r="Y90" s="7">
        <v>6000</v>
      </c>
      <c r="Z90" s="7">
        <f>X90+Y90</f>
        <v>11001.9</v>
      </c>
      <c r="AA90" s="7">
        <v>6300</v>
      </c>
      <c r="AB90" s="7">
        <f>Z90+AA90</f>
        <v>17301.900000000001</v>
      </c>
      <c r="AC90" s="7">
        <v>6500</v>
      </c>
      <c r="AD90" s="25">
        <f>AB90+AC90</f>
        <v>23801.9</v>
      </c>
      <c r="AE90" s="11">
        <v>0.09</v>
      </c>
      <c r="AF90" s="11">
        <f>AE90+M90</f>
        <v>0.09</v>
      </c>
      <c r="AG90" s="7">
        <v>4707</v>
      </c>
      <c r="AH90" s="100" t="s">
        <v>438</v>
      </c>
      <c r="AI90" s="40"/>
      <c r="AJ90" s="40"/>
      <c r="AK90" s="38"/>
      <c r="AL90" s="101"/>
      <c r="AM90" s="57"/>
      <c r="AN90" s="57"/>
      <c r="AO90" s="55"/>
      <c r="AP90" s="102"/>
      <c r="AQ90" s="4"/>
    </row>
    <row r="91" spans="1:43" ht="39.75" customHeight="1" x14ac:dyDescent="0.25">
      <c r="A91" s="157"/>
      <c r="B91" s="156"/>
      <c r="C91" s="163"/>
      <c r="D91" s="163"/>
      <c r="E91" s="159"/>
      <c r="F91" s="163"/>
      <c r="G91" s="159"/>
      <c r="H91" s="4" t="s">
        <v>552</v>
      </c>
      <c r="I91" s="4" t="s">
        <v>339</v>
      </c>
      <c r="J91" s="14" t="s">
        <v>445</v>
      </c>
      <c r="K91" s="11">
        <v>0.71</v>
      </c>
      <c r="L91" s="11">
        <v>0</v>
      </c>
      <c r="M91" s="11">
        <v>0.51</v>
      </c>
      <c r="N91" s="11">
        <v>0.61</v>
      </c>
      <c r="O91" s="11"/>
      <c r="P91" s="11">
        <v>0.61</v>
      </c>
      <c r="Q91" s="11"/>
      <c r="R91" s="11">
        <v>0.71</v>
      </c>
      <c r="S91" s="11"/>
      <c r="T91" s="11">
        <v>0.71</v>
      </c>
      <c r="U91" s="11"/>
      <c r="V91" s="5" t="s">
        <v>444</v>
      </c>
      <c r="W91" s="7">
        <v>0</v>
      </c>
      <c r="X91" s="7">
        <f t="shared" ref="X91" si="43">W91</f>
        <v>0</v>
      </c>
      <c r="Y91" s="7">
        <v>125</v>
      </c>
      <c r="Z91" s="7">
        <f t="shared" ref="Z91" si="44">X91+Y91</f>
        <v>125</v>
      </c>
      <c r="AA91" s="7">
        <v>125</v>
      </c>
      <c r="AB91" s="7">
        <f t="shared" ref="AB91" si="45">Z91+AA91</f>
        <v>250</v>
      </c>
      <c r="AC91" s="7">
        <v>125</v>
      </c>
      <c r="AD91" s="7">
        <f t="shared" ref="AD91" si="46">AB91+AC91</f>
        <v>375</v>
      </c>
      <c r="AE91" s="11">
        <v>0.61</v>
      </c>
      <c r="AF91" s="7"/>
      <c r="AG91" s="7"/>
      <c r="AH91" s="10" t="s">
        <v>482</v>
      </c>
      <c r="AI91" s="40"/>
      <c r="AJ91" s="38"/>
      <c r="AK91" s="38"/>
      <c r="AL91" s="44"/>
      <c r="AM91" s="57"/>
      <c r="AN91" s="55"/>
      <c r="AO91" s="55"/>
      <c r="AP91" s="61"/>
      <c r="AQ91" s="4"/>
    </row>
    <row r="92" spans="1:43" s="124" customFormat="1" ht="26.25" x14ac:dyDescent="0.25">
      <c r="A92" s="157"/>
      <c r="B92" s="156"/>
      <c r="C92" s="163"/>
      <c r="D92" s="163"/>
      <c r="E92" s="159"/>
      <c r="F92" s="163"/>
      <c r="G92" s="160" t="s">
        <v>32</v>
      </c>
      <c r="H92" s="149" t="s">
        <v>112</v>
      </c>
      <c r="I92" s="140" t="s">
        <v>155</v>
      </c>
      <c r="J92" s="130" t="s">
        <v>372</v>
      </c>
      <c r="K92" s="120">
        <v>1</v>
      </c>
      <c r="L92" s="139">
        <v>0</v>
      </c>
      <c r="M92" s="139">
        <v>0</v>
      </c>
      <c r="N92" s="120">
        <v>1</v>
      </c>
      <c r="O92" s="139"/>
      <c r="P92" s="120">
        <v>1</v>
      </c>
      <c r="Q92" s="139"/>
      <c r="R92" s="120">
        <v>1</v>
      </c>
      <c r="S92" s="139"/>
      <c r="T92" s="120">
        <v>1</v>
      </c>
      <c r="U92" s="139"/>
      <c r="V92" s="127" t="s">
        <v>332</v>
      </c>
      <c r="W92" s="139">
        <v>0</v>
      </c>
      <c r="X92" s="139">
        <f t="shared" ref="X92:X115" si="47">W92</f>
        <v>0</v>
      </c>
      <c r="Y92" s="139">
        <v>0</v>
      </c>
      <c r="Z92" s="139">
        <f t="shared" ref="Z92:Z115" si="48">X92+Y92</f>
        <v>0</v>
      </c>
      <c r="AA92" s="139">
        <v>0</v>
      </c>
      <c r="AB92" s="139">
        <f t="shared" ref="AB92:AB115" si="49">Z92+AA92</f>
        <v>0</v>
      </c>
      <c r="AC92" s="139">
        <v>0</v>
      </c>
      <c r="AD92" s="139">
        <f t="shared" ref="AD92:AD115" si="50">AB92+AC92</f>
        <v>0</v>
      </c>
      <c r="AE92" s="120">
        <v>1</v>
      </c>
      <c r="AF92" s="120">
        <v>1</v>
      </c>
      <c r="AG92" s="139">
        <v>0</v>
      </c>
      <c r="AH92" s="140" t="s">
        <v>373</v>
      </c>
      <c r="AI92" s="120">
        <v>1</v>
      </c>
      <c r="AJ92" s="120">
        <v>1</v>
      </c>
      <c r="AK92" s="139">
        <v>0</v>
      </c>
      <c r="AL92" s="140" t="s">
        <v>373</v>
      </c>
      <c r="AM92" s="120">
        <v>1</v>
      </c>
      <c r="AN92" s="120">
        <v>1</v>
      </c>
      <c r="AO92" s="139">
        <v>0</v>
      </c>
      <c r="AP92" s="140" t="s">
        <v>373</v>
      </c>
      <c r="AQ92" s="140"/>
    </row>
    <row r="93" spans="1:43" s="124" customFormat="1" ht="26.25" x14ac:dyDescent="0.25">
      <c r="A93" s="157"/>
      <c r="B93" s="156"/>
      <c r="C93" s="163"/>
      <c r="D93" s="163"/>
      <c r="E93" s="159"/>
      <c r="F93" s="163"/>
      <c r="G93" s="160"/>
      <c r="H93" s="149"/>
      <c r="I93" s="140" t="s">
        <v>154</v>
      </c>
      <c r="J93" s="130" t="s">
        <v>330</v>
      </c>
      <c r="K93" s="120">
        <v>1</v>
      </c>
      <c r="L93" s="139">
        <v>0</v>
      </c>
      <c r="M93" s="139">
        <v>0</v>
      </c>
      <c r="N93" s="120">
        <v>1</v>
      </c>
      <c r="O93" s="139"/>
      <c r="P93" s="120">
        <v>1</v>
      </c>
      <c r="Q93" s="139"/>
      <c r="R93" s="120">
        <v>1</v>
      </c>
      <c r="S93" s="139"/>
      <c r="T93" s="120">
        <v>1</v>
      </c>
      <c r="U93" s="139"/>
      <c r="V93" s="127" t="s">
        <v>331</v>
      </c>
      <c r="W93" s="139">
        <v>0</v>
      </c>
      <c r="X93" s="139">
        <f t="shared" si="47"/>
        <v>0</v>
      </c>
      <c r="Y93" s="139">
        <v>0</v>
      </c>
      <c r="Z93" s="139">
        <f t="shared" si="48"/>
        <v>0</v>
      </c>
      <c r="AA93" s="139">
        <v>0</v>
      </c>
      <c r="AB93" s="139">
        <f t="shared" si="49"/>
        <v>0</v>
      </c>
      <c r="AC93" s="139">
        <v>0</v>
      </c>
      <c r="AD93" s="139">
        <f t="shared" si="50"/>
        <v>0</v>
      </c>
      <c r="AE93" s="120">
        <v>1</v>
      </c>
      <c r="AF93" s="120">
        <v>1</v>
      </c>
      <c r="AG93" s="139">
        <v>0</v>
      </c>
      <c r="AH93" s="126" t="s">
        <v>463</v>
      </c>
      <c r="AI93" s="120">
        <v>1</v>
      </c>
      <c r="AJ93" s="120">
        <v>1</v>
      </c>
      <c r="AK93" s="139">
        <v>0</v>
      </c>
      <c r="AL93" s="126" t="s">
        <v>463</v>
      </c>
      <c r="AM93" s="120">
        <v>1</v>
      </c>
      <c r="AN93" s="120">
        <v>1</v>
      </c>
      <c r="AO93" s="139">
        <v>0</v>
      </c>
      <c r="AP93" s="126" t="s">
        <v>463</v>
      </c>
      <c r="AQ93" s="140"/>
    </row>
    <row r="94" spans="1:43" s="124" customFormat="1" ht="63" customHeight="1" x14ac:dyDescent="0.25">
      <c r="A94" s="157"/>
      <c r="B94" s="156"/>
      <c r="C94" s="163"/>
      <c r="D94" s="163"/>
      <c r="E94" s="159"/>
      <c r="F94" s="163"/>
      <c r="G94" s="160"/>
      <c r="H94" s="149"/>
      <c r="I94" s="118" t="s">
        <v>339</v>
      </c>
      <c r="J94" s="130" t="s">
        <v>157</v>
      </c>
      <c r="K94" s="120">
        <v>0.65</v>
      </c>
      <c r="L94" s="120">
        <v>0</v>
      </c>
      <c r="M94" s="120">
        <v>0.62</v>
      </c>
      <c r="N94" s="120">
        <v>0.62</v>
      </c>
      <c r="O94" s="120"/>
      <c r="P94" s="120">
        <v>0.63</v>
      </c>
      <c r="Q94" s="120"/>
      <c r="R94" s="120">
        <v>0.64</v>
      </c>
      <c r="S94" s="120"/>
      <c r="T94" s="120">
        <v>0.65</v>
      </c>
      <c r="U94" s="120"/>
      <c r="V94" s="140" t="s">
        <v>576</v>
      </c>
      <c r="W94" s="139">
        <v>0</v>
      </c>
      <c r="X94" s="139">
        <f t="shared" si="47"/>
        <v>0</v>
      </c>
      <c r="Y94" s="139">
        <v>0</v>
      </c>
      <c r="Z94" s="139">
        <f t="shared" si="48"/>
        <v>0</v>
      </c>
      <c r="AA94" s="139">
        <v>0</v>
      </c>
      <c r="AB94" s="139">
        <f t="shared" si="49"/>
        <v>0</v>
      </c>
      <c r="AC94" s="139">
        <v>0</v>
      </c>
      <c r="AD94" s="139">
        <f t="shared" si="50"/>
        <v>0</v>
      </c>
      <c r="AE94" s="120">
        <v>0.82899999999999996</v>
      </c>
      <c r="AF94" s="120">
        <v>0.82899999999999996</v>
      </c>
      <c r="AG94" s="139">
        <v>0</v>
      </c>
      <c r="AH94" s="142" t="s">
        <v>579</v>
      </c>
      <c r="AI94" s="120">
        <v>0.82899999999999996</v>
      </c>
      <c r="AJ94" s="120">
        <v>0.82899999999999996</v>
      </c>
      <c r="AK94" s="139">
        <v>0</v>
      </c>
      <c r="AL94" s="142" t="s">
        <v>578</v>
      </c>
      <c r="AM94" s="120">
        <v>0.82899999999999996</v>
      </c>
      <c r="AN94" s="120">
        <v>0.82899999999999996</v>
      </c>
      <c r="AO94" s="139">
        <v>0</v>
      </c>
      <c r="AP94" s="142" t="s">
        <v>578</v>
      </c>
      <c r="AQ94" s="140"/>
    </row>
    <row r="95" spans="1:43" ht="38.25" x14ac:dyDescent="0.25">
      <c r="A95" s="157"/>
      <c r="B95" s="156"/>
      <c r="C95" s="163"/>
      <c r="D95" s="163"/>
      <c r="E95" s="159"/>
      <c r="F95" s="163"/>
      <c r="G95" s="159" t="s">
        <v>106</v>
      </c>
      <c r="H95" s="156" t="s">
        <v>387</v>
      </c>
      <c r="I95" s="5" t="s">
        <v>321</v>
      </c>
      <c r="J95" s="5" t="s">
        <v>322</v>
      </c>
      <c r="K95" s="11">
        <v>1</v>
      </c>
      <c r="L95" s="3">
        <v>125</v>
      </c>
      <c r="M95" s="11">
        <v>0</v>
      </c>
      <c r="N95" s="11">
        <v>0.25</v>
      </c>
      <c r="O95" s="11">
        <f>N95+M95</f>
        <v>0.25</v>
      </c>
      <c r="P95" s="11">
        <v>0.25</v>
      </c>
      <c r="Q95" s="11">
        <f>P95+O95</f>
        <v>0.5</v>
      </c>
      <c r="R95" s="11">
        <v>0.25</v>
      </c>
      <c r="S95" s="11">
        <f>R95+Q95</f>
        <v>0.75</v>
      </c>
      <c r="T95" s="11">
        <v>0.25</v>
      </c>
      <c r="U95" s="11">
        <f>T95+S95</f>
        <v>1</v>
      </c>
      <c r="V95" s="14" t="s">
        <v>315</v>
      </c>
      <c r="W95" s="7"/>
      <c r="X95" s="7">
        <f t="shared" si="47"/>
        <v>0</v>
      </c>
      <c r="Y95" s="7"/>
      <c r="Z95" s="7">
        <f t="shared" si="48"/>
        <v>0</v>
      </c>
      <c r="AA95" s="7"/>
      <c r="AB95" s="7">
        <f t="shared" si="49"/>
        <v>0</v>
      </c>
      <c r="AC95" s="7"/>
      <c r="AD95" s="7">
        <f t="shared" si="50"/>
        <v>0</v>
      </c>
      <c r="AE95" s="26">
        <v>0.20799999999999999</v>
      </c>
      <c r="AF95" s="26">
        <f>AE95+M95</f>
        <v>0.20799999999999999</v>
      </c>
      <c r="AG95" s="7"/>
      <c r="AH95" s="5"/>
      <c r="AI95" s="46"/>
      <c r="AJ95" s="46"/>
      <c r="AK95" s="38"/>
      <c r="AL95" s="39"/>
      <c r="AM95" s="63"/>
      <c r="AN95" s="63"/>
      <c r="AO95" s="55"/>
      <c r="AP95" s="56"/>
      <c r="AQ95" s="5"/>
    </row>
    <row r="96" spans="1:43" ht="26.25" x14ac:dyDescent="0.25">
      <c r="A96" s="157"/>
      <c r="B96" s="156"/>
      <c r="C96" s="163"/>
      <c r="D96" s="163"/>
      <c r="E96" s="159"/>
      <c r="F96" s="163"/>
      <c r="G96" s="159"/>
      <c r="H96" s="156"/>
      <c r="I96" s="4" t="s">
        <v>339</v>
      </c>
      <c r="J96" s="14" t="s">
        <v>157</v>
      </c>
      <c r="K96" s="11">
        <v>0.7</v>
      </c>
      <c r="L96" s="11">
        <v>0</v>
      </c>
      <c r="M96" s="11">
        <v>0</v>
      </c>
      <c r="N96" s="11">
        <v>0.5</v>
      </c>
      <c r="O96" s="11"/>
      <c r="P96" s="11">
        <v>0.55000000000000004</v>
      </c>
      <c r="Q96" s="11"/>
      <c r="R96" s="11">
        <v>0.6</v>
      </c>
      <c r="S96" s="11"/>
      <c r="T96" s="11">
        <v>0.7</v>
      </c>
      <c r="U96" s="11"/>
      <c r="V96" s="5" t="s">
        <v>340</v>
      </c>
      <c r="W96" s="7">
        <v>0</v>
      </c>
      <c r="X96" s="7">
        <f t="shared" ref="X96" si="51">W96</f>
        <v>0</v>
      </c>
      <c r="Y96" s="7">
        <v>0</v>
      </c>
      <c r="Z96" s="7">
        <f t="shared" ref="Z96" si="52">X96+Y96</f>
        <v>0</v>
      </c>
      <c r="AA96" s="7">
        <v>0</v>
      </c>
      <c r="AB96" s="7">
        <f t="shared" ref="AB96" si="53">Z96+AA96</f>
        <v>0</v>
      </c>
      <c r="AC96" s="7">
        <v>0</v>
      </c>
      <c r="AD96" s="7">
        <f t="shared" ref="AD96" si="54">AB96+AC96</f>
        <v>0</v>
      </c>
      <c r="AE96" s="7" t="s">
        <v>363</v>
      </c>
      <c r="AF96" s="7" t="s">
        <v>363</v>
      </c>
      <c r="AG96" s="7"/>
      <c r="AH96" s="5" t="s">
        <v>409</v>
      </c>
      <c r="AI96" s="38"/>
      <c r="AJ96" s="38"/>
      <c r="AK96" s="38"/>
      <c r="AL96" s="39"/>
      <c r="AM96" s="55"/>
      <c r="AN96" s="55"/>
      <c r="AO96" s="55"/>
      <c r="AP96" s="56"/>
      <c r="AQ96" s="5"/>
    </row>
    <row r="97" spans="1:43" ht="25.5" x14ac:dyDescent="0.25">
      <c r="A97" s="157"/>
      <c r="B97" s="156"/>
      <c r="C97" s="163"/>
      <c r="D97" s="163"/>
      <c r="E97" s="159"/>
      <c r="F97" s="163"/>
      <c r="G97" s="159" t="s">
        <v>30</v>
      </c>
      <c r="H97" s="156" t="s">
        <v>65</v>
      </c>
      <c r="I97" s="5" t="s">
        <v>389</v>
      </c>
      <c r="J97" s="5" t="s">
        <v>156</v>
      </c>
      <c r="K97" s="11">
        <v>1</v>
      </c>
      <c r="L97" s="11">
        <v>1</v>
      </c>
      <c r="M97" s="11">
        <v>1</v>
      </c>
      <c r="N97" s="11">
        <v>1</v>
      </c>
      <c r="O97" s="23"/>
      <c r="P97" s="11">
        <v>1</v>
      </c>
      <c r="Q97" s="23"/>
      <c r="R97" s="11">
        <v>1</v>
      </c>
      <c r="S97" s="23"/>
      <c r="T97" s="11">
        <v>1</v>
      </c>
      <c r="U97" s="23"/>
      <c r="V97" s="4" t="s">
        <v>390</v>
      </c>
      <c r="W97" s="7">
        <v>942.54</v>
      </c>
      <c r="X97" s="7">
        <f t="shared" si="47"/>
        <v>942.54</v>
      </c>
      <c r="Y97" s="7">
        <v>400</v>
      </c>
      <c r="Z97" s="7">
        <f t="shared" si="48"/>
        <v>1342.54</v>
      </c>
      <c r="AA97" s="7">
        <v>0</v>
      </c>
      <c r="AB97" s="7">
        <f t="shared" si="49"/>
        <v>1342.54</v>
      </c>
      <c r="AC97" s="7">
        <v>0</v>
      </c>
      <c r="AD97" s="7">
        <f t="shared" si="50"/>
        <v>1342.54</v>
      </c>
      <c r="AE97" s="29">
        <v>0.83</v>
      </c>
      <c r="AF97" s="29"/>
      <c r="AG97" s="103">
        <v>688.44</v>
      </c>
      <c r="AH97" s="104" t="s">
        <v>518</v>
      </c>
      <c r="AI97" s="50"/>
      <c r="AJ97" s="50"/>
      <c r="AK97" s="105"/>
      <c r="AL97" s="106"/>
      <c r="AM97" s="67"/>
      <c r="AN97" s="67"/>
      <c r="AO97" s="107"/>
      <c r="AP97" s="108"/>
      <c r="AQ97" s="5"/>
    </row>
    <row r="98" spans="1:43" ht="25.5" x14ac:dyDescent="0.25">
      <c r="A98" s="157"/>
      <c r="B98" s="156"/>
      <c r="C98" s="163"/>
      <c r="D98" s="163"/>
      <c r="E98" s="159"/>
      <c r="F98" s="163"/>
      <c r="G98" s="159"/>
      <c r="H98" s="156"/>
      <c r="I98" s="4" t="s">
        <v>339</v>
      </c>
      <c r="J98" s="5" t="s">
        <v>157</v>
      </c>
      <c r="K98" s="11">
        <f>T98</f>
        <v>0.66</v>
      </c>
      <c r="L98" s="11">
        <v>0.66</v>
      </c>
      <c r="M98" s="11">
        <v>0.66</v>
      </c>
      <c r="N98" s="11">
        <v>0.66</v>
      </c>
      <c r="O98" s="11"/>
      <c r="P98" s="11">
        <v>0.66</v>
      </c>
      <c r="Q98" s="11"/>
      <c r="R98" s="11">
        <v>0.66</v>
      </c>
      <c r="S98" s="11"/>
      <c r="T98" s="11">
        <v>0.66</v>
      </c>
      <c r="U98" s="11"/>
      <c r="V98" s="23"/>
      <c r="W98" s="7">
        <v>0</v>
      </c>
      <c r="X98" s="7">
        <f t="shared" si="47"/>
        <v>0</v>
      </c>
      <c r="Y98" s="7">
        <v>0</v>
      </c>
      <c r="Z98" s="7">
        <f t="shared" si="48"/>
        <v>0</v>
      </c>
      <c r="AA98" s="7">
        <v>0</v>
      </c>
      <c r="AB98" s="7">
        <f t="shared" si="49"/>
        <v>0</v>
      </c>
      <c r="AC98" s="7">
        <v>0</v>
      </c>
      <c r="AD98" s="7">
        <f t="shared" si="50"/>
        <v>0</v>
      </c>
      <c r="AE98" s="11">
        <v>0.66</v>
      </c>
      <c r="AF98" s="11">
        <v>0.66</v>
      </c>
      <c r="AG98" s="7" t="s">
        <v>363</v>
      </c>
      <c r="AH98" s="104" t="s">
        <v>400</v>
      </c>
      <c r="AI98" s="40"/>
      <c r="AJ98" s="40"/>
      <c r="AK98" s="38"/>
      <c r="AL98" s="106"/>
      <c r="AM98" s="57"/>
      <c r="AN98" s="57"/>
      <c r="AO98" s="55"/>
      <c r="AP98" s="108"/>
      <c r="AQ98" s="5"/>
    </row>
    <row r="99" spans="1:43" ht="51" customHeight="1" x14ac:dyDescent="0.25">
      <c r="A99" s="157"/>
      <c r="B99" s="156"/>
      <c r="C99" s="163"/>
      <c r="D99" s="163"/>
      <c r="E99" s="159"/>
      <c r="F99" s="163"/>
      <c r="G99" s="159" t="s">
        <v>33</v>
      </c>
      <c r="H99" s="5" t="s">
        <v>553</v>
      </c>
      <c r="I99" s="5" t="s">
        <v>192</v>
      </c>
      <c r="J99" s="5" t="s">
        <v>191</v>
      </c>
      <c r="K99" s="11">
        <v>0.85</v>
      </c>
      <c r="L99" s="11">
        <v>0</v>
      </c>
      <c r="M99" s="11">
        <v>0</v>
      </c>
      <c r="N99" s="11">
        <v>0.85</v>
      </c>
      <c r="O99" s="23"/>
      <c r="P99" s="11">
        <v>0.85</v>
      </c>
      <c r="Q99" s="23"/>
      <c r="R99" s="11">
        <v>0.85</v>
      </c>
      <c r="S99" s="23"/>
      <c r="T99" s="11">
        <v>0.85</v>
      </c>
      <c r="U99" s="23"/>
      <c r="V99" s="4" t="s">
        <v>236</v>
      </c>
      <c r="W99" s="7">
        <v>900</v>
      </c>
      <c r="X99" s="7">
        <f t="shared" si="47"/>
        <v>900</v>
      </c>
      <c r="Y99" s="7">
        <v>1200</v>
      </c>
      <c r="Z99" s="7">
        <f t="shared" si="48"/>
        <v>2100</v>
      </c>
      <c r="AA99" s="7">
        <v>1400</v>
      </c>
      <c r="AB99" s="7">
        <f t="shared" si="49"/>
        <v>3500</v>
      </c>
      <c r="AC99" s="7">
        <v>1600</v>
      </c>
      <c r="AD99" s="7">
        <f t="shared" si="50"/>
        <v>5100</v>
      </c>
      <c r="AE99" s="26">
        <v>0.71679999999999999</v>
      </c>
      <c r="AF99" s="26"/>
      <c r="AG99" s="7">
        <v>0</v>
      </c>
      <c r="AH99" s="7" t="s">
        <v>422</v>
      </c>
      <c r="AI99" s="46"/>
      <c r="AJ99" s="46"/>
      <c r="AK99" s="38"/>
      <c r="AL99" s="38"/>
      <c r="AM99" s="63"/>
      <c r="AN99" s="63"/>
      <c r="AO99" s="55"/>
      <c r="AP99" s="55"/>
      <c r="AQ99" s="5"/>
    </row>
    <row r="100" spans="1:43" ht="63.75" x14ac:dyDescent="0.25">
      <c r="A100" s="157"/>
      <c r="B100" s="156"/>
      <c r="C100" s="163"/>
      <c r="D100" s="163"/>
      <c r="E100" s="159"/>
      <c r="F100" s="163"/>
      <c r="G100" s="159"/>
      <c r="H100" s="156" t="s">
        <v>554</v>
      </c>
      <c r="I100" s="5" t="s">
        <v>242</v>
      </c>
      <c r="J100" s="5" t="s">
        <v>257</v>
      </c>
      <c r="K100" s="11">
        <v>-0.04</v>
      </c>
      <c r="L100" s="7">
        <v>184</v>
      </c>
      <c r="M100" s="11">
        <v>0</v>
      </c>
      <c r="N100" s="11">
        <v>0</v>
      </c>
      <c r="O100" s="11">
        <f>M100+N100</f>
        <v>0</v>
      </c>
      <c r="P100" s="11">
        <v>0</v>
      </c>
      <c r="Q100" s="11">
        <f>O100+P100</f>
        <v>0</v>
      </c>
      <c r="R100" s="11">
        <v>-0.02</v>
      </c>
      <c r="S100" s="11">
        <f>Q100+R100</f>
        <v>-0.02</v>
      </c>
      <c r="T100" s="11">
        <v>-0.02</v>
      </c>
      <c r="U100" s="11">
        <f>S100+T100</f>
        <v>-0.04</v>
      </c>
      <c r="V100" s="156" t="s">
        <v>190</v>
      </c>
      <c r="W100" s="155">
        <v>0</v>
      </c>
      <c r="X100" s="155">
        <f t="shared" si="47"/>
        <v>0</v>
      </c>
      <c r="Y100" s="155">
        <v>500</v>
      </c>
      <c r="Z100" s="155">
        <f t="shared" si="48"/>
        <v>500</v>
      </c>
      <c r="AA100" s="155"/>
      <c r="AB100" s="155">
        <f t="shared" si="49"/>
        <v>500</v>
      </c>
      <c r="AC100" s="155"/>
      <c r="AD100" s="155">
        <f t="shared" si="50"/>
        <v>500</v>
      </c>
      <c r="AE100" s="77" t="s">
        <v>363</v>
      </c>
      <c r="AF100" s="7" t="s">
        <v>363</v>
      </c>
      <c r="AG100" s="7"/>
      <c r="AH100" s="13" t="s">
        <v>502</v>
      </c>
      <c r="AI100" s="78"/>
      <c r="AJ100" s="38"/>
      <c r="AK100" s="38"/>
      <c r="AL100" s="51"/>
      <c r="AM100" s="79"/>
      <c r="AN100" s="55"/>
      <c r="AO100" s="55"/>
      <c r="AP100" s="68"/>
      <c r="AQ100" s="5"/>
    </row>
    <row r="101" spans="1:43" ht="63.75" x14ac:dyDescent="0.25">
      <c r="A101" s="157"/>
      <c r="B101" s="156"/>
      <c r="C101" s="163"/>
      <c r="D101" s="163"/>
      <c r="E101" s="159"/>
      <c r="F101" s="163"/>
      <c r="G101" s="159"/>
      <c r="H101" s="156"/>
      <c r="I101" s="5" t="s">
        <v>243</v>
      </c>
      <c r="J101" s="5" t="s">
        <v>258</v>
      </c>
      <c r="K101" s="11">
        <v>-0.04</v>
      </c>
      <c r="L101" s="7">
        <v>457</v>
      </c>
      <c r="M101" s="11">
        <v>0</v>
      </c>
      <c r="N101" s="11">
        <v>0</v>
      </c>
      <c r="O101" s="11">
        <f>M101+N101</f>
        <v>0</v>
      </c>
      <c r="P101" s="11">
        <v>0</v>
      </c>
      <c r="Q101" s="11">
        <f>O101+P101</f>
        <v>0</v>
      </c>
      <c r="R101" s="11">
        <v>-0.02</v>
      </c>
      <c r="S101" s="11">
        <f>Q101+R101</f>
        <v>-0.02</v>
      </c>
      <c r="T101" s="11">
        <v>-0.02</v>
      </c>
      <c r="U101" s="11">
        <f>S101+T101</f>
        <v>-0.04</v>
      </c>
      <c r="V101" s="156"/>
      <c r="W101" s="155"/>
      <c r="X101" s="155"/>
      <c r="Y101" s="155"/>
      <c r="Z101" s="155"/>
      <c r="AA101" s="155"/>
      <c r="AB101" s="155"/>
      <c r="AC101" s="155"/>
      <c r="AD101" s="155"/>
      <c r="AE101" s="77" t="s">
        <v>363</v>
      </c>
      <c r="AF101" s="7" t="s">
        <v>363</v>
      </c>
      <c r="AG101" s="7"/>
      <c r="AH101" s="13" t="s">
        <v>503</v>
      </c>
      <c r="AI101" s="78"/>
      <c r="AJ101" s="38"/>
      <c r="AK101" s="38"/>
      <c r="AL101" s="51"/>
      <c r="AM101" s="79"/>
      <c r="AN101" s="55"/>
      <c r="AO101" s="55"/>
      <c r="AP101" s="68"/>
      <c r="AQ101" s="5"/>
    </row>
    <row r="102" spans="1:43" ht="45" x14ac:dyDescent="0.25">
      <c r="A102" s="157"/>
      <c r="B102" s="156"/>
      <c r="C102" s="163"/>
      <c r="D102" s="163"/>
      <c r="E102" s="159"/>
      <c r="F102" s="163"/>
      <c r="G102" s="159"/>
      <c r="H102" s="156"/>
      <c r="I102" s="5" t="s">
        <v>259</v>
      </c>
      <c r="J102" s="5" t="s">
        <v>260</v>
      </c>
      <c r="K102" s="11">
        <v>1</v>
      </c>
      <c r="L102" s="11">
        <v>0</v>
      </c>
      <c r="M102" s="11">
        <v>0</v>
      </c>
      <c r="N102" s="11">
        <v>0.25</v>
      </c>
      <c r="O102" s="11">
        <f>M102+N102</f>
        <v>0.25</v>
      </c>
      <c r="P102" s="11">
        <v>0.25</v>
      </c>
      <c r="Q102" s="11">
        <f>O102+P102</f>
        <v>0.5</v>
      </c>
      <c r="R102" s="11">
        <v>0.25</v>
      </c>
      <c r="S102" s="11">
        <f>Q102+R102</f>
        <v>0.75</v>
      </c>
      <c r="T102" s="11">
        <v>0.25</v>
      </c>
      <c r="U102" s="11">
        <f>S102+T102</f>
        <v>1</v>
      </c>
      <c r="V102" s="156"/>
      <c r="W102" s="155"/>
      <c r="X102" s="155"/>
      <c r="Y102" s="155"/>
      <c r="Z102" s="155"/>
      <c r="AA102" s="155"/>
      <c r="AB102" s="155"/>
      <c r="AC102" s="155"/>
      <c r="AD102" s="155"/>
      <c r="AE102" s="11">
        <v>0.25</v>
      </c>
      <c r="AF102" s="11">
        <f>AE102+M102</f>
        <v>0.25</v>
      </c>
      <c r="AG102" s="7"/>
      <c r="AH102" s="109" t="s">
        <v>504</v>
      </c>
      <c r="AI102" s="40"/>
      <c r="AJ102" s="40"/>
      <c r="AK102" s="38"/>
      <c r="AL102" s="110"/>
      <c r="AM102" s="57"/>
      <c r="AN102" s="57"/>
      <c r="AO102" s="55"/>
      <c r="AP102" s="111"/>
      <c r="AQ102" s="5"/>
    </row>
    <row r="103" spans="1:43" ht="26.25" x14ac:dyDescent="0.25">
      <c r="A103" s="157"/>
      <c r="B103" s="156"/>
      <c r="C103" s="163"/>
      <c r="D103" s="163"/>
      <c r="E103" s="159"/>
      <c r="F103" s="163"/>
      <c r="G103" s="159"/>
      <c r="H103" s="5" t="s">
        <v>189</v>
      </c>
      <c r="I103" s="5" t="s">
        <v>341</v>
      </c>
      <c r="J103" s="14" t="s">
        <v>157</v>
      </c>
      <c r="K103" s="18">
        <v>0.75</v>
      </c>
      <c r="L103" s="18">
        <v>0.73</v>
      </c>
      <c r="M103" s="18">
        <v>0.73</v>
      </c>
      <c r="N103" s="18">
        <v>0.73</v>
      </c>
      <c r="O103" s="18"/>
      <c r="P103" s="18">
        <v>0.74</v>
      </c>
      <c r="Q103" s="18"/>
      <c r="R103" s="18">
        <v>0.74</v>
      </c>
      <c r="S103" s="18"/>
      <c r="T103" s="18">
        <v>0.75</v>
      </c>
      <c r="U103" s="18"/>
      <c r="V103" s="4" t="s">
        <v>237</v>
      </c>
      <c r="W103" s="7">
        <v>23.4</v>
      </c>
      <c r="X103" s="7">
        <f t="shared" si="47"/>
        <v>23.4</v>
      </c>
      <c r="Y103" s="7">
        <v>50</v>
      </c>
      <c r="Z103" s="7">
        <f t="shared" si="48"/>
        <v>73.400000000000006</v>
      </c>
      <c r="AA103" s="7">
        <v>55</v>
      </c>
      <c r="AB103" s="7">
        <f t="shared" si="49"/>
        <v>128.4</v>
      </c>
      <c r="AC103" s="7">
        <v>60</v>
      </c>
      <c r="AD103" s="7">
        <f t="shared" si="50"/>
        <v>188.4</v>
      </c>
      <c r="AE103" s="11">
        <v>0.73</v>
      </c>
      <c r="AF103" s="7"/>
      <c r="AG103" s="7"/>
      <c r="AH103" s="5" t="s">
        <v>423</v>
      </c>
      <c r="AI103" s="40"/>
      <c r="AJ103" s="38"/>
      <c r="AK103" s="38"/>
      <c r="AL103" s="39"/>
      <c r="AM103" s="57"/>
      <c r="AN103" s="55"/>
      <c r="AO103" s="55"/>
      <c r="AP103" s="56"/>
      <c r="AQ103" s="4"/>
    </row>
    <row r="104" spans="1:43" ht="38.25" customHeight="1" x14ac:dyDescent="0.25">
      <c r="A104" s="157"/>
      <c r="B104" s="156"/>
      <c r="C104" s="159" t="s">
        <v>82</v>
      </c>
      <c r="D104" s="159" t="s">
        <v>89</v>
      </c>
      <c r="E104" s="159" t="s">
        <v>13</v>
      </c>
      <c r="F104" s="159" t="s">
        <v>68</v>
      </c>
      <c r="G104" s="159" t="s">
        <v>168</v>
      </c>
      <c r="H104" s="5" t="s">
        <v>555</v>
      </c>
      <c r="I104" s="5" t="s">
        <v>359</v>
      </c>
      <c r="J104" s="5" t="s">
        <v>166</v>
      </c>
      <c r="K104" s="7">
        <v>44</v>
      </c>
      <c r="L104" s="7">
        <v>10</v>
      </c>
      <c r="M104" s="7">
        <v>0</v>
      </c>
      <c r="N104" s="7">
        <v>12</v>
      </c>
      <c r="O104" s="7">
        <f>M104+N104</f>
        <v>12</v>
      </c>
      <c r="P104" s="7">
        <v>10</v>
      </c>
      <c r="Q104" s="7">
        <f>O104+P104</f>
        <v>22</v>
      </c>
      <c r="R104" s="7">
        <v>12</v>
      </c>
      <c r="S104" s="7">
        <f>Q104+R104</f>
        <v>34</v>
      </c>
      <c r="T104" s="7">
        <v>10</v>
      </c>
      <c r="U104" s="7">
        <f>S104+T104</f>
        <v>44</v>
      </c>
      <c r="V104" s="12" t="s">
        <v>170</v>
      </c>
      <c r="W104" s="17">
        <v>857.75959999999998</v>
      </c>
      <c r="X104" s="17">
        <f t="shared" si="47"/>
        <v>857.75959999999998</v>
      </c>
      <c r="Y104" s="17">
        <v>510</v>
      </c>
      <c r="Z104" s="17">
        <f t="shared" si="48"/>
        <v>1367.7595999999999</v>
      </c>
      <c r="AA104" s="17">
        <v>323</v>
      </c>
      <c r="AB104" s="17">
        <f t="shared" si="49"/>
        <v>1690.7595999999999</v>
      </c>
      <c r="AC104" s="17">
        <v>1286</v>
      </c>
      <c r="AD104" s="17">
        <f t="shared" si="50"/>
        <v>2976.7595999999999</v>
      </c>
      <c r="AE104" s="17">
        <v>3</v>
      </c>
      <c r="AF104" s="17">
        <f>AE104+M104</f>
        <v>3</v>
      </c>
      <c r="AG104" s="17">
        <v>122.84</v>
      </c>
      <c r="AH104" s="20" t="s">
        <v>487</v>
      </c>
      <c r="AI104" s="45"/>
      <c r="AJ104" s="45"/>
      <c r="AK104" s="45"/>
      <c r="AL104" s="112"/>
      <c r="AM104" s="62"/>
      <c r="AN104" s="62"/>
      <c r="AO104" s="62"/>
      <c r="AP104" s="113"/>
      <c r="AQ104" s="5"/>
    </row>
    <row r="105" spans="1:43" ht="25.5" x14ac:dyDescent="0.25">
      <c r="A105" s="157"/>
      <c r="B105" s="156"/>
      <c r="C105" s="159"/>
      <c r="D105" s="159"/>
      <c r="E105" s="159"/>
      <c r="F105" s="159"/>
      <c r="G105" s="159"/>
      <c r="H105" s="156" t="s">
        <v>556</v>
      </c>
      <c r="I105" s="5" t="s">
        <v>165</v>
      </c>
      <c r="J105" s="5" t="s">
        <v>167</v>
      </c>
      <c r="K105" s="7">
        <v>6</v>
      </c>
      <c r="L105" s="7">
        <v>1</v>
      </c>
      <c r="M105" s="7">
        <v>0</v>
      </c>
      <c r="N105" s="7">
        <v>2.2000000000000002</v>
      </c>
      <c r="O105" s="7">
        <f>M105+N105</f>
        <v>2.2000000000000002</v>
      </c>
      <c r="P105" s="7">
        <v>1.2</v>
      </c>
      <c r="Q105" s="7">
        <f>O105+P105</f>
        <v>3.4000000000000004</v>
      </c>
      <c r="R105" s="7">
        <v>1.6</v>
      </c>
      <c r="S105" s="7">
        <f>Q105+R105</f>
        <v>5</v>
      </c>
      <c r="T105" s="7">
        <v>1</v>
      </c>
      <c r="U105" s="7">
        <f>S105+T105</f>
        <v>6</v>
      </c>
      <c r="V105" s="12" t="s">
        <v>169</v>
      </c>
      <c r="W105" s="7">
        <v>0</v>
      </c>
      <c r="X105" s="7">
        <f t="shared" si="47"/>
        <v>0</v>
      </c>
      <c r="Y105" s="7">
        <v>0</v>
      </c>
      <c r="Z105" s="7">
        <f t="shared" si="48"/>
        <v>0</v>
      </c>
      <c r="AA105" s="7">
        <v>0</v>
      </c>
      <c r="AB105" s="7">
        <f t="shared" si="49"/>
        <v>0</v>
      </c>
      <c r="AC105" s="7">
        <v>0</v>
      </c>
      <c r="AD105" s="7">
        <f t="shared" si="50"/>
        <v>0</v>
      </c>
      <c r="AE105" s="7">
        <v>2</v>
      </c>
      <c r="AF105" s="17">
        <f>AE105+M105</f>
        <v>2</v>
      </c>
      <c r="AG105" s="7">
        <v>0</v>
      </c>
      <c r="AH105" s="5" t="s">
        <v>505</v>
      </c>
      <c r="AI105" s="38"/>
      <c r="AJ105" s="45"/>
      <c r="AK105" s="38"/>
      <c r="AL105" s="39"/>
      <c r="AM105" s="55"/>
      <c r="AN105" s="62"/>
      <c r="AO105" s="55"/>
      <c r="AP105" s="56"/>
      <c r="AQ105" s="5"/>
    </row>
    <row r="106" spans="1:43" ht="25.5" x14ac:dyDescent="0.25">
      <c r="A106" s="157"/>
      <c r="B106" s="156"/>
      <c r="C106" s="159"/>
      <c r="D106" s="159"/>
      <c r="E106" s="159"/>
      <c r="F106" s="159"/>
      <c r="G106" s="159"/>
      <c r="H106" s="156"/>
      <c r="I106" s="5" t="s">
        <v>238</v>
      </c>
      <c r="J106" s="5" t="s">
        <v>241</v>
      </c>
      <c r="K106" s="11">
        <v>0.9</v>
      </c>
      <c r="L106" s="11">
        <v>0.9</v>
      </c>
      <c r="M106" s="11">
        <v>0.9</v>
      </c>
      <c r="N106" s="11">
        <v>1</v>
      </c>
      <c r="O106" s="23"/>
      <c r="P106" s="11">
        <v>1</v>
      </c>
      <c r="Q106" s="23"/>
      <c r="R106" s="11">
        <v>1</v>
      </c>
      <c r="S106" s="23"/>
      <c r="T106" s="30">
        <v>1</v>
      </c>
      <c r="U106" s="11"/>
      <c r="V106" s="12" t="s">
        <v>169</v>
      </c>
      <c r="W106" s="7">
        <v>0</v>
      </c>
      <c r="X106" s="7">
        <f t="shared" si="47"/>
        <v>0</v>
      </c>
      <c r="Y106" s="7">
        <v>0</v>
      </c>
      <c r="Z106" s="7">
        <f t="shared" si="48"/>
        <v>0</v>
      </c>
      <c r="AA106" s="7">
        <v>0</v>
      </c>
      <c r="AB106" s="7">
        <f t="shared" si="49"/>
        <v>0</v>
      </c>
      <c r="AC106" s="7">
        <v>0</v>
      </c>
      <c r="AD106" s="7">
        <f t="shared" si="50"/>
        <v>0</v>
      </c>
      <c r="AE106" s="11">
        <v>0.75</v>
      </c>
      <c r="AF106" s="7"/>
      <c r="AG106" s="7"/>
      <c r="AH106" s="5" t="s">
        <v>506</v>
      </c>
      <c r="AI106" s="40"/>
      <c r="AJ106" s="38"/>
      <c r="AK106" s="38"/>
      <c r="AL106" s="39"/>
      <c r="AM106" s="57"/>
      <c r="AN106" s="55"/>
      <c r="AO106" s="55"/>
      <c r="AP106" s="56"/>
      <c r="AQ106" s="5"/>
    </row>
    <row r="107" spans="1:43" ht="76.5" x14ac:dyDescent="0.25">
      <c r="A107" s="157"/>
      <c r="B107" s="156"/>
      <c r="C107" s="159"/>
      <c r="D107" s="159"/>
      <c r="E107" s="159"/>
      <c r="F107" s="159"/>
      <c r="G107" s="3" t="s">
        <v>30</v>
      </c>
      <c r="H107" s="4" t="s">
        <v>392</v>
      </c>
      <c r="I107" s="4" t="s">
        <v>97</v>
      </c>
      <c r="J107" s="5" t="s">
        <v>188</v>
      </c>
      <c r="K107" s="11">
        <v>0.7</v>
      </c>
      <c r="L107" s="11">
        <v>0.23</v>
      </c>
      <c r="M107" s="11">
        <v>0.23</v>
      </c>
      <c r="N107" s="11">
        <v>0.03</v>
      </c>
      <c r="O107" s="11">
        <f>N107+M107</f>
        <v>0.26</v>
      </c>
      <c r="P107" s="11">
        <v>0.14000000000000001</v>
      </c>
      <c r="Q107" s="11">
        <f>P107+O107</f>
        <v>0.4</v>
      </c>
      <c r="R107" s="11">
        <v>0.15</v>
      </c>
      <c r="S107" s="11">
        <f>R107+Q107</f>
        <v>0.55000000000000004</v>
      </c>
      <c r="T107" s="11">
        <v>0.15</v>
      </c>
      <c r="U107" s="11">
        <f>T107+S107</f>
        <v>0.70000000000000007</v>
      </c>
      <c r="V107" s="5" t="s">
        <v>186</v>
      </c>
      <c r="W107" s="7">
        <v>0</v>
      </c>
      <c r="X107" s="7">
        <f t="shared" si="47"/>
        <v>0</v>
      </c>
      <c r="Y107" s="7">
        <v>0</v>
      </c>
      <c r="Z107" s="7">
        <f t="shared" si="48"/>
        <v>0</v>
      </c>
      <c r="AA107" s="7">
        <v>0</v>
      </c>
      <c r="AB107" s="7">
        <f t="shared" si="49"/>
        <v>0</v>
      </c>
      <c r="AC107" s="7">
        <v>0</v>
      </c>
      <c r="AD107" s="7">
        <f t="shared" si="50"/>
        <v>0</v>
      </c>
      <c r="AE107" s="7" t="s">
        <v>363</v>
      </c>
      <c r="AF107" s="7" t="s">
        <v>363</v>
      </c>
      <c r="AG107" s="7" t="s">
        <v>363</v>
      </c>
      <c r="AH107" s="5" t="s">
        <v>391</v>
      </c>
      <c r="AI107" s="38"/>
      <c r="AJ107" s="38"/>
      <c r="AK107" s="38"/>
      <c r="AL107" s="39"/>
      <c r="AM107" s="55"/>
      <c r="AN107" s="55"/>
      <c r="AO107" s="55"/>
      <c r="AP107" s="56"/>
      <c r="AQ107" s="5"/>
    </row>
    <row r="108" spans="1:43" ht="38.25" x14ac:dyDescent="0.25">
      <c r="A108" s="157"/>
      <c r="B108" s="156"/>
      <c r="C108" s="159"/>
      <c r="D108" s="159"/>
      <c r="E108" s="159"/>
      <c r="F108" s="159"/>
      <c r="G108" s="159" t="s">
        <v>34</v>
      </c>
      <c r="H108" s="156" t="s">
        <v>226</v>
      </c>
      <c r="I108" s="2" t="s">
        <v>234</v>
      </c>
      <c r="J108" s="5" t="s">
        <v>230</v>
      </c>
      <c r="K108" s="11">
        <v>0.95</v>
      </c>
      <c r="L108" s="11">
        <v>0</v>
      </c>
      <c r="M108" s="11">
        <v>0</v>
      </c>
      <c r="N108" s="11">
        <v>0.5</v>
      </c>
      <c r="O108" s="11">
        <f>M108+N108</f>
        <v>0.5</v>
      </c>
      <c r="P108" s="11">
        <v>0.2</v>
      </c>
      <c r="Q108" s="11">
        <f>O108+P108</f>
        <v>0.7</v>
      </c>
      <c r="R108" s="11">
        <v>0.1</v>
      </c>
      <c r="S108" s="11">
        <f>Q108+R108</f>
        <v>0.79999999999999993</v>
      </c>
      <c r="T108" s="11">
        <v>0.15</v>
      </c>
      <c r="U108" s="11">
        <f>S108+T108</f>
        <v>0.95</v>
      </c>
      <c r="V108" s="156" t="s">
        <v>405</v>
      </c>
      <c r="W108" s="155">
        <f>6642+9500</f>
        <v>16142</v>
      </c>
      <c r="X108" s="155">
        <f>W108</f>
        <v>16142</v>
      </c>
      <c r="Y108" s="155">
        <f>5445+4457</f>
        <v>9902</v>
      </c>
      <c r="Z108" s="155">
        <f>X108+Y108</f>
        <v>26044</v>
      </c>
      <c r="AA108" s="155">
        <f>7321+10450</f>
        <v>17771</v>
      </c>
      <c r="AB108" s="155">
        <f>Z108+AA108</f>
        <v>43815</v>
      </c>
      <c r="AC108" s="155">
        <f>7686+11000</f>
        <v>18686</v>
      </c>
      <c r="AD108" s="155">
        <f>AB108+AC108</f>
        <v>62501</v>
      </c>
      <c r="AE108" s="11">
        <v>0.45</v>
      </c>
      <c r="AF108" s="7"/>
      <c r="AG108" s="7">
        <v>5360</v>
      </c>
      <c r="AH108" s="2" t="s">
        <v>483</v>
      </c>
      <c r="AI108" s="40"/>
      <c r="AJ108" s="38"/>
      <c r="AK108" s="38"/>
      <c r="AL108" s="49"/>
      <c r="AM108" s="57"/>
      <c r="AN108" s="55"/>
      <c r="AO108" s="55"/>
      <c r="AP108" s="66"/>
      <c r="AQ108" s="5"/>
    </row>
    <row r="109" spans="1:43" ht="38.25" x14ac:dyDescent="0.25">
      <c r="A109" s="157"/>
      <c r="B109" s="156"/>
      <c r="C109" s="159"/>
      <c r="D109" s="159"/>
      <c r="E109" s="159"/>
      <c r="F109" s="159"/>
      <c r="G109" s="159"/>
      <c r="H109" s="156"/>
      <c r="I109" s="2" t="s">
        <v>227</v>
      </c>
      <c r="J109" s="5" t="s">
        <v>231</v>
      </c>
      <c r="K109" s="11">
        <v>0.95</v>
      </c>
      <c r="L109" s="11">
        <v>0</v>
      </c>
      <c r="M109" s="11">
        <v>0</v>
      </c>
      <c r="N109" s="11">
        <v>0.4</v>
      </c>
      <c r="O109" s="11">
        <f>M109+N109</f>
        <v>0.4</v>
      </c>
      <c r="P109" s="11">
        <v>0.3</v>
      </c>
      <c r="Q109" s="11">
        <f>O109+P109</f>
        <v>0.7</v>
      </c>
      <c r="R109" s="11">
        <v>0.1</v>
      </c>
      <c r="S109" s="11">
        <f>Q109+R109</f>
        <v>0.79999999999999993</v>
      </c>
      <c r="T109" s="11">
        <v>0.15</v>
      </c>
      <c r="U109" s="11">
        <f>S109+T109</f>
        <v>0.95</v>
      </c>
      <c r="V109" s="157"/>
      <c r="W109" s="155"/>
      <c r="X109" s="155"/>
      <c r="Y109" s="155"/>
      <c r="Z109" s="155"/>
      <c r="AA109" s="155"/>
      <c r="AB109" s="155"/>
      <c r="AC109" s="155"/>
      <c r="AD109" s="155"/>
      <c r="AE109" s="11">
        <v>0.35</v>
      </c>
      <c r="AF109" s="7"/>
      <c r="AG109" s="7"/>
      <c r="AH109" s="2" t="s">
        <v>484</v>
      </c>
      <c r="AI109" s="40"/>
      <c r="AJ109" s="38"/>
      <c r="AK109" s="38"/>
      <c r="AL109" s="49"/>
      <c r="AM109" s="57"/>
      <c r="AN109" s="55"/>
      <c r="AO109" s="55"/>
      <c r="AP109" s="66"/>
      <c r="AQ109" s="5"/>
    </row>
    <row r="110" spans="1:43" ht="38.25" x14ac:dyDescent="0.25">
      <c r="A110" s="157"/>
      <c r="B110" s="156"/>
      <c r="C110" s="159"/>
      <c r="D110" s="159"/>
      <c r="E110" s="159"/>
      <c r="F110" s="159"/>
      <c r="G110" s="159"/>
      <c r="H110" s="156"/>
      <c r="I110" s="2" t="s">
        <v>228</v>
      </c>
      <c r="J110" s="5" t="s">
        <v>232</v>
      </c>
      <c r="K110" s="11">
        <v>0.98</v>
      </c>
      <c r="L110" s="11">
        <v>0.96</v>
      </c>
      <c r="M110" s="11">
        <v>0.96</v>
      </c>
      <c r="N110" s="11">
        <v>0.98</v>
      </c>
      <c r="O110" s="11"/>
      <c r="P110" s="11">
        <v>0.98</v>
      </c>
      <c r="Q110" s="11"/>
      <c r="R110" s="11">
        <v>0.98</v>
      </c>
      <c r="S110" s="11"/>
      <c r="T110" s="11">
        <v>0.98</v>
      </c>
      <c r="U110" s="11"/>
      <c r="V110" s="157"/>
      <c r="W110" s="155"/>
      <c r="X110" s="155"/>
      <c r="Y110" s="155"/>
      <c r="Z110" s="155"/>
      <c r="AA110" s="155"/>
      <c r="AB110" s="155"/>
      <c r="AC110" s="155"/>
      <c r="AD110" s="155"/>
      <c r="AE110" s="11">
        <v>0.98</v>
      </c>
      <c r="AF110" s="7"/>
      <c r="AG110" s="7">
        <v>7247</v>
      </c>
      <c r="AH110" s="2" t="s">
        <v>485</v>
      </c>
      <c r="AI110" s="40"/>
      <c r="AJ110" s="38"/>
      <c r="AK110" s="38"/>
      <c r="AL110" s="49"/>
      <c r="AM110" s="57"/>
      <c r="AN110" s="55"/>
      <c r="AO110" s="55"/>
      <c r="AP110" s="66"/>
      <c r="AQ110" s="5"/>
    </row>
    <row r="111" spans="1:43" ht="38.25" x14ac:dyDescent="0.25">
      <c r="A111" s="157"/>
      <c r="B111" s="156"/>
      <c r="C111" s="159"/>
      <c r="D111" s="159"/>
      <c r="E111" s="159"/>
      <c r="F111" s="159"/>
      <c r="G111" s="159"/>
      <c r="H111" s="156"/>
      <c r="I111" s="2" t="s">
        <v>97</v>
      </c>
      <c r="J111" s="5" t="s">
        <v>188</v>
      </c>
      <c r="K111" s="11">
        <v>1</v>
      </c>
      <c r="L111" s="11">
        <v>0</v>
      </c>
      <c r="M111" s="11">
        <v>0</v>
      </c>
      <c r="N111" s="11">
        <v>0.25</v>
      </c>
      <c r="O111" s="11">
        <f>M111+N111</f>
        <v>0.25</v>
      </c>
      <c r="P111" s="11">
        <v>0.25</v>
      </c>
      <c r="Q111" s="11">
        <f>O111+P111</f>
        <v>0.5</v>
      </c>
      <c r="R111" s="11">
        <v>0.25</v>
      </c>
      <c r="S111" s="11">
        <f>Q111+R111</f>
        <v>0.75</v>
      </c>
      <c r="T111" s="11">
        <v>0.25</v>
      </c>
      <c r="U111" s="11">
        <f>S111+T111</f>
        <v>1</v>
      </c>
      <c r="V111" s="157"/>
      <c r="W111" s="155"/>
      <c r="X111" s="155"/>
      <c r="Y111" s="155"/>
      <c r="Z111" s="155"/>
      <c r="AA111" s="155"/>
      <c r="AB111" s="155"/>
      <c r="AC111" s="155"/>
      <c r="AD111" s="155"/>
      <c r="AE111" s="7"/>
      <c r="AF111" s="7"/>
      <c r="AG111" s="7"/>
      <c r="AH111" s="7"/>
      <c r="AI111" s="38"/>
      <c r="AJ111" s="38"/>
      <c r="AK111" s="38"/>
      <c r="AL111" s="38"/>
      <c r="AM111" s="55"/>
      <c r="AN111" s="55"/>
      <c r="AO111" s="55"/>
      <c r="AP111" s="55"/>
      <c r="AQ111" s="5"/>
    </row>
    <row r="112" spans="1:43" ht="63.75" x14ac:dyDescent="0.25">
      <c r="A112" s="157"/>
      <c r="B112" s="156"/>
      <c r="C112" s="159"/>
      <c r="D112" s="159"/>
      <c r="E112" s="159"/>
      <c r="F112" s="159"/>
      <c r="G112" s="159"/>
      <c r="H112" s="156"/>
      <c r="I112" s="13" t="s">
        <v>229</v>
      </c>
      <c r="J112" s="5" t="s">
        <v>233</v>
      </c>
      <c r="K112" s="11">
        <v>0.7</v>
      </c>
      <c r="L112" s="11">
        <v>0</v>
      </c>
      <c r="M112" s="11">
        <v>0</v>
      </c>
      <c r="N112" s="11">
        <v>0.4</v>
      </c>
      <c r="O112" s="11">
        <f>M112+N112</f>
        <v>0.4</v>
      </c>
      <c r="P112" s="11">
        <v>0.1</v>
      </c>
      <c r="Q112" s="11">
        <f>O112+P112</f>
        <v>0.5</v>
      </c>
      <c r="R112" s="11">
        <v>0.1</v>
      </c>
      <c r="S112" s="11">
        <f>Q112+R112</f>
        <v>0.6</v>
      </c>
      <c r="T112" s="11">
        <v>0.1</v>
      </c>
      <c r="U112" s="11">
        <f>S112+T112</f>
        <v>0.7</v>
      </c>
      <c r="V112" s="157"/>
      <c r="W112" s="155"/>
      <c r="X112" s="155"/>
      <c r="Y112" s="155"/>
      <c r="Z112" s="155"/>
      <c r="AA112" s="155"/>
      <c r="AB112" s="155"/>
      <c r="AC112" s="155"/>
      <c r="AD112" s="155"/>
      <c r="AE112" s="11">
        <v>0.35</v>
      </c>
      <c r="AF112" s="7"/>
      <c r="AG112" s="7"/>
      <c r="AH112" s="2" t="s">
        <v>486</v>
      </c>
      <c r="AI112" s="40"/>
      <c r="AJ112" s="38"/>
      <c r="AK112" s="38"/>
      <c r="AL112" s="49"/>
      <c r="AM112" s="57"/>
      <c r="AN112" s="55"/>
      <c r="AO112" s="55"/>
      <c r="AP112" s="66"/>
      <c r="AQ112" s="5"/>
    </row>
    <row r="113" spans="1:43" ht="51.75" customHeight="1" x14ac:dyDescent="0.25">
      <c r="A113" s="157"/>
      <c r="B113" s="156"/>
      <c r="C113" s="159"/>
      <c r="D113" s="159"/>
      <c r="E113" s="159"/>
      <c r="F113" s="159"/>
      <c r="G113" s="3" t="s">
        <v>106</v>
      </c>
      <c r="H113" s="4" t="s">
        <v>137</v>
      </c>
      <c r="I113" s="4" t="s">
        <v>323</v>
      </c>
      <c r="J113" s="4" t="s">
        <v>324</v>
      </c>
      <c r="K113" s="11">
        <v>1</v>
      </c>
      <c r="L113" s="11">
        <v>0</v>
      </c>
      <c r="M113" s="11">
        <v>0.41</v>
      </c>
      <c r="N113" s="11">
        <v>1</v>
      </c>
      <c r="O113" s="11"/>
      <c r="P113" s="11">
        <v>1</v>
      </c>
      <c r="Q113" s="11"/>
      <c r="R113" s="11">
        <v>1</v>
      </c>
      <c r="S113" s="11"/>
      <c r="T113" s="11">
        <v>1</v>
      </c>
      <c r="U113" s="11"/>
      <c r="V113" s="5" t="s">
        <v>325</v>
      </c>
      <c r="W113" s="7">
        <v>12000</v>
      </c>
      <c r="X113" s="7">
        <f t="shared" si="47"/>
        <v>12000</v>
      </c>
      <c r="Y113" s="7">
        <v>8000</v>
      </c>
      <c r="Z113" s="7">
        <f t="shared" si="48"/>
        <v>20000</v>
      </c>
      <c r="AA113" s="7">
        <v>10000</v>
      </c>
      <c r="AB113" s="7">
        <f t="shared" si="49"/>
        <v>30000</v>
      </c>
      <c r="AC113" s="7">
        <v>10000</v>
      </c>
      <c r="AD113" s="7">
        <f t="shared" si="50"/>
        <v>40000</v>
      </c>
      <c r="AE113" s="7" t="s">
        <v>363</v>
      </c>
      <c r="AF113" s="7" t="s">
        <v>363</v>
      </c>
      <c r="AG113" s="7">
        <v>3358</v>
      </c>
      <c r="AH113" s="5" t="s">
        <v>410</v>
      </c>
      <c r="AI113" s="38"/>
      <c r="AJ113" s="38"/>
      <c r="AK113" s="38"/>
      <c r="AL113" s="39"/>
      <c r="AM113" s="55"/>
      <c r="AN113" s="55"/>
      <c r="AO113" s="55"/>
      <c r="AP113" s="56"/>
      <c r="AQ113" s="5"/>
    </row>
    <row r="114" spans="1:43" s="124" customFormat="1" ht="90.75" customHeight="1" x14ac:dyDescent="0.25">
      <c r="A114" s="157"/>
      <c r="B114" s="156"/>
      <c r="C114" s="159"/>
      <c r="D114" s="159"/>
      <c r="E114" s="159"/>
      <c r="F114" s="159"/>
      <c r="G114" s="142" t="s">
        <v>32</v>
      </c>
      <c r="H114" s="118" t="s">
        <v>392</v>
      </c>
      <c r="I114" s="126" t="s">
        <v>97</v>
      </c>
      <c r="J114" s="140" t="s">
        <v>188</v>
      </c>
      <c r="K114" s="120">
        <v>1</v>
      </c>
      <c r="L114" s="120">
        <v>0.6</v>
      </c>
      <c r="M114" s="120">
        <v>0.6</v>
      </c>
      <c r="N114" s="135">
        <v>0.6</v>
      </c>
      <c r="O114" s="135"/>
      <c r="P114" s="135">
        <v>0.8</v>
      </c>
      <c r="Q114" s="135"/>
      <c r="R114" s="135">
        <v>0.9</v>
      </c>
      <c r="S114" s="135"/>
      <c r="T114" s="135">
        <v>1</v>
      </c>
      <c r="U114" s="135"/>
      <c r="V114" s="140" t="s">
        <v>267</v>
      </c>
      <c r="W114" s="125">
        <v>2000</v>
      </c>
      <c r="X114" s="125">
        <f>W114</f>
        <v>2000</v>
      </c>
      <c r="Y114" s="125">
        <v>2300</v>
      </c>
      <c r="Z114" s="125">
        <f>X114+Y114</f>
        <v>4300</v>
      </c>
      <c r="AA114" s="125"/>
      <c r="AB114" s="125"/>
      <c r="AC114" s="125">
        <v>0</v>
      </c>
      <c r="AD114" s="125">
        <f t="shared" si="50"/>
        <v>0</v>
      </c>
      <c r="AE114" s="135">
        <v>1</v>
      </c>
      <c r="AF114" s="125">
        <v>1999</v>
      </c>
      <c r="AG114" s="136">
        <f>AF114</f>
        <v>1999</v>
      </c>
      <c r="AH114" s="126" t="s">
        <v>562</v>
      </c>
      <c r="AI114" s="135">
        <v>1</v>
      </c>
      <c r="AJ114" s="125">
        <v>1999</v>
      </c>
      <c r="AK114" s="136">
        <f>AJ114</f>
        <v>1999</v>
      </c>
      <c r="AL114" s="126" t="s">
        <v>582</v>
      </c>
      <c r="AM114" s="135">
        <v>1</v>
      </c>
      <c r="AN114" s="135">
        <v>1</v>
      </c>
      <c r="AO114" s="136">
        <v>1999</v>
      </c>
      <c r="AP114" s="126" t="s">
        <v>598</v>
      </c>
      <c r="AQ114" s="140"/>
    </row>
    <row r="115" spans="1:43" ht="97.5" customHeight="1" x14ac:dyDescent="0.25">
      <c r="A115" s="157"/>
      <c r="B115" s="156"/>
      <c r="C115" s="159"/>
      <c r="D115" s="159"/>
      <c r="E115" s="159"/>
      <c r="F115" s="159"/>
      <c r="G115" s="159" t="s">
        <v>33</v>
      </c>
      <c r="H115" s="34" t="s">
        <v>557</v>
      </c>
      <c r="I115" s="5" t="s">
        <v>521</v>
      </c>
      <c r="J115" s="5" t="s">
        <v>522</v>
      </c>
      <c r="K115" s="11">
        <v>1</v>
      </c>
      <c r="L115" s="11"/>
      <c r="M115" s="11">
        <v>0</v>
      </c>
      <c r="N115" s="11">
        <v>1</v>
      </c>
      <c r="O115" s="11"/>
      <c r="P115" s="11">
        <v>1</v>
      </c>
      <c r="Q115" s="11"/>
      <c r="R115" s="11">
        <v>1</v>
      </c>
      <c r="S115" s="11"/>
      <c r="T115" s="11">
        <v>1</v>
      </c>
      <c r="U115" s="11"/>
      <c r="V115" s="114" t="s">
        <v>523</v>
      </c>
      <c r="W115" s="7"/>
      <c r="X115" s="7">
        <f t="shared" si="47"/>
        <v>0</v>
      </c>
      <c r="Y115" s="7"/>
      <c r="Z115" s="7">
        <f t="shared" si="48"/>
        <v>0</v>
      </c>
      <c r="AA115" s="7"/>
      <c r="AB115" s="7">
        <f t="shared" si="49"/>
        <v>0</v>
      </c>
      <c r="AC115" s="7"/>
      <c r="AD115" s="7">
        <f t="shared" si="50"/>
        <v>0</v>
      </c>
      <c r="AE115" s="11"/>
      <c r="AF115" s="11"/>
      <c r="AG115" s="7"/>
      <c r="AH115" s="2" t="s">
        <v>525</v>
      </c>
      <c r="AI115" s="40"/>
      <c r="AJ115" s="40"/>
      <c r="AK115" s="38"/>
      <c r="AL115" s="49"/>
      <c r="AM115" s="57"/>
      <c r="AN115" s="57"/>
      <c r="AO115" s="55"/>
      <c r="AP115" s="66"/>
      <c r="AQ115" s="5"/>
    </row>
    <row r="116" spans="1:43" ht="56.25" customHeight="1" x14ac:dyDescent="0.25">
      <c r="A116" s="157"/>
      <c r="B116" s="156"/>
      <c r="C116" s="159"/>
      <c r="D116" s="159"/>
      <c r="E116" s="159"/>
      <c r="F116" s="159"/>
      <c r="G116" s="159"/>
      <c r="H116" s="34" t="s">
        <v>383</v>
      </c>
      <c r="I116" s="2" t="s">
        <v>97</v>
      </c>
      <c r="J116" s="5" t="s">
        <v>188</v>
      </c>
      <c r="K116" s="11">
        <v>1</v>
      </c>
      <c r="L116" s="11">
        <v>0</v>
      </c>
      <c r="M116" s="11">
        <v>0</v>
      </c>
      <c r="N116" s="11">
        <v>0.25</v>
      </c>
      <c r="O116" s="11">
        <f>M116+N116</f>
        <v>0.25</v>
      </c>
      <c r="P116" s="11">
        <v>0.25</v>
      </c>
      <c r="Q116" s="11">
        <f>O116+P116</f>
        <v>0.5</v>
      </c>
      <c r="R116" s="11">
        <v>0.25</v>
      </c>
      <c r="S116" s="11">
        <f>Q116+R116</f>
        <v>0.75</v>
      </c>
      <c r="T116" s="11">
        <v>0.25</v>
      </c>
      <c r="U116" s="11">
        <f>S116+T116</f>
        <v>1</v>
      </c>
      <c r="V116" s="14" t="s">
        <v>495</v>
      </c>
      <c r="W116" s="7"/>
      <c r="X116" s="7"/>
      <c r="Y116" s="7"/>
      <c r="Z116" s="7"/>
      <c r="AA116" s="7"/>
      <c r="AB116" s="7"/>
      <c r="AC116" s="7"/>
      <c r="AD116" s="7"/>
      <c r="AE116" s="7"/>
      <c r="AF116" s="7"/>
      <c r="AG116" s="7"/>
      <c r="AH116" s="10" t="s">
        <v>526</v>
      </c>
      <c r="AI116" s="38"/>
      <c r="AJ116" s="38"/>
      <c r="AK116" s="38"/>
      <c r="AL116" s="44"/>
      <c r="AM116" s="55"/>
      <c r="AN116" s="55"/>
      <c r="AO116" s="55"/>
      <c r="AP116" s="61"/>
      <c r="AQ116" s="5"/>
    </row>
    <row r="117" spans="1:43" ht="104.25" customHeight="1" x14ac:dyDescent="0.25">
      <c r="A117" s="157"/>
      <c r="B117" s="156"/>
      <c r="C117" s="159"/>
      <c r="D117" s="159"/>
      <c r="E117" s="159"/>
      <c r="F117" s="159"/>
      <c r="G117" s="159"/>
      <c r="H117" s="4" t="s">
        <v>558</v>
      </c>
      <c r="I117" s="4" t="s">
        <v>255</v>
      </c>
      <c r="J117" s="5" t="s">
        <v>256</v>
      </c>
      <c r="K117" s="11">
        <v>0.95</v>
      </c>
      <c r="L117" s="11">
        <v>0.93</v>
      </c>
      <c r="M117" s="11">
        <v>0.93</v>
      </c>
      <c r="N117" s="11">
        <v>0.95</v>
      </c>
      <c r="O117" s="23"/>
      <c r="P117" s="11">
        <v>0.95</v>
      </c>
      <c r="Q117" s="23"/>
      <c r="R117" s="11">
        <v>0.95</v>
      </c>
      <c r="S117" s="23"/>
      <c r="T117" s="11">
        <v>0.95</v>
      </c>
      <c r="U117" s="23"/>
      <c r="V117" s="14" t="s">
        <v>524</v>
      </c>
      <c r="W117" s="7">
        <v>4000</v>
      </c>
      <c r="X117" s="7">
        <f>W117</f>
        <v>4000</v>
      </c>
      <c r="Y117" s="7">
        <v>4500</v>
      </c>
      <c r="Z117" s="7">
        <f>X117+Y117</f>
        <v>8500</v>
      </c>
      <c r="AA117" s="7">
        <v>6000</v>
      </c>
      <c r="AB117" s="7">
        <f>Z117+AA117</f>
        <v>14500</v>
      </c>
      <c r="AC117" s="7">
        <v>7000</v>
      </c>
      <c r="AD117" s="7">
        <f>AB117+AC117</f>
        <v>21500</v>
      </c>
      <c r="AE117" s="26">
        <v>0.97099999999999997</v>
      </c>
      <c r="AF117" s="26">
        <v>0.97099999999999997</v>
      </c>
      <c r="AG117" s="7">
        <v>3884</v>
      </c>
      <c r="AH117" s="13" t="s">
        <v>496</v>
      </c>
      <c r="AI117" s="46"/>
      <c r="AJ117" s="46"/>
      <c r="AK117" s="38"/>
      <c r="AL117" s="51"/>
      <c r="AM117" s="63"/>
      <c r="AN117" s="63"/>
      <c r="AO117" s="55"/>
      <c r="AP117" s="68"/>
      <c r="AQ117" s="5"/>
    </row>
    <row r="118" spans="1:43" ht="38.25" x14ac:dyDescent="0.25">
      <c r="A118" s="157"/>
      <c r="B118" s="156"/>
      <c r="C118" s="156" t="s">
        <v>81</v>
      </c>
      <c r="D118" s="159" t="s">
        <v>86</v>
      </c>
      <c r="E118" s="159" t="s">
        <v>86</v>
      </c>
      <c r="F118" s="156" t="s">
        <v>286</v>
      </c>
      <c r="G118" s="3" t="s">
        <v>33</v>
      </c>
      <c r="H118" s="4" t="s">
        <v>342</v>
      </c>
      <c r="I118" s="2" t="s">
        <v>379</v>
      </c>
      <c r="J118" s="2" t="s">
        <v>380</v>
      </c>
      <c r="K118" s="11">
        <v>0.95</v>
      </c>
      <c r="L118" s="11">
        <v>0.89</v>
      </c>
      <c r="M118" s="11">
        <v>0</v>
      </c>
      <c r="N118" s="11">
        <v>0.89</v>
      </c>
      <c r="O118" s="7"/>
      <c r="P118" s="11">
        <v>0.9</v>
      </c>
      <c r="Q118" s="7"/>
      <c r="R118" s="11">
        <v>0.92</v>
      </c>
      <c r="S118" s="7"/>
      <c r="T118" s="11">
        <v>0.95</v>
      </c>
      <c r="U118" s="7"/>
      <c r="V118" s="5" t="s">
        <v>338</v>
      </c>
      <c r="W118" s="7">
        <v>0</v>
      </c>
      <c r="X118" s="7">
        <f t="shared" ref="X118:X123" si="55">W118</f>
        <v>0</v>
      </c>
      <c r="Y118" s="7">
        <v>0</v>
      </c>
      <c r="Z118" s="7">
        <f t="shared" ref="Z118:Z123" si="56">X118+Y118</f>
        <v>0</v>
      </c>
      <c r="AA118" s="7">
        <v>0</v>
      </c>
      <c r="AB118" s="7">
        <f t="shared" ref="AB118:AB123" si="57">Z118+AA118</f>
        <v>0</v>
      </c>
      <c r="AC118" s="7">
        <v>0</v>
      </c>
      <c r="AD118" s="7">
        <f t="shared" ref="AD118:AD123" si="58">AB118+AC118</f>
        <v>0</v>
      </c>
      <c r="AE118" s="7"/>
      <c r="AF118" s="7"/>
      <c r="AG118" s="7"/>
      <c r="AH118" s="7"/>
      <c r="AI118" s="38"/>
      <c r="AJ118" s="38"/>
      <c r="AK118" s="38"/>
      <c r="AL118" s="38"/>
      <c r="AM118" s="55"/>
      <c r="AN118" s="55"/>
      <c r="AO118" s="55"/>
      <c r="AP118" s="55"/>
      <c r="AQ118" s="5"/>
    </row>
    <row r="119" spans="1:43" s="124" customFormat="1" ht="38.25" x14ac:dyDescent="0.25">
      <c r="A119" s="157"/>
      <c r="B119" s="156"/>
      <c r="C119" s="156"/>
      <c r="D119" s="159"/>
      <c r="E119" s="159"/>
      <c r="F119" s="156"/>
      <c r="G119" s="142" t="s">
        <v>32</v>
      </c>
      <c r="H119" s="118" t="s">
        <v>342</v>
      </c>
      <c r="I119" s="126" t="s">
        <v>379</v>
      </c>
      <c r="J119" s="126" t="s">
        <v>586</v>
      </c>
      <c r="K119" s="137">
        <v>0.995</v>
      </c>
      <c r="L119" s="120">
        <v>0</v>
      </c>
      <c r="M119" s="120">
        <v>0</v>
      </c>
      <c r="N119" s="138">
        <v>0.99080000000000001</v>
      </c>
      <c r="O119" s="139"/>
      <c r="P119" s="138">
        <v>0.99099999999999999</v>
      </c>
      <c r="Q119" s="139"/>
      <c r="R119" s="138">
        <v>0.99299999999999999</v>
      </c>
      <c r="S119" s="139"/>
      <c r="T119" s="138">
        <v>0.995</v>
      </c>
      <c r="U119" s="139"/>
      <c r="V119" s="140" t="s">
        <v>338</v>
      </c>
      <c r="W119" s="139">
        <v>0</v>
      </c>
      <c r="X119" s="139">
        <f t="shared" si="55"/>
        <v>0</v>
      </c>
      <c r="Y119" s="139">
        <v>0</v>
      </c>
      <c r="Z119" s="139">
        <f t="shared" si="56"/>
        <v>0</v>
      </c>
      <c r="AA119" s="139">
        <v>0</v>
      </c>
      <c r="AB119" s="139">
        <f t="shared" si="57"/>
        <v>0</v>
      </c>
      <c r="AC119" s="139">
        <v>0</v>
      </c>
      <c r="AD119" s="139">
        <f t="shared" si="58"/>
        <v>0</v>
      </c>
      <c r="AE119" s="138">
        <v>0.97470000000000001</v>
      </c>
      <c r="AF119" s="138"/>
      <c r="AG119" s="139"/>
      <c r="AH119" s="140" t="s">
        <v>587</v>
      </c>
      <c r="AI119" s="138">
        <v>0.9798</v>
      </c>
      <c r="AJ119" s="138">
        <v>0.9798</v>
      </c>
      <c r="AK119" s="139"/>
      <c r="AL119" s="140" t="s">
        <v>588</v>
      </c>
      <c r="AM119" s="138">
        <v>1</v>
      </c>
      <c r="AN119" s="138">
        <v>1</v>
      </c>
      <c r="AO119" s="143">
        <v>2338109.0124840601</v>
      </c>
      <c r="AP119" s="140" t="s">
        <v>589</v>
      </c>
      <c r="AQ119" s="140"/>
    </row>
    <row r="120" spans="1:43" ht="38.25" x14ac:dyDescent="0.25">
      <c r="A120" s="157"/>
      <c r="B120" s="156"/>
      <c r="C120" s="156"/>
      <c r="D120" s="159"/>
      <c r="E120" s="159"/>
      <c r="F120" s="156"/>
      <c r="G120" s="3" t="s">
        <v>30</v>
      </c>
      <c r="H120" s="4" t="s">
        <v>342</v>
      </c>
      <c r="I120" s="2" t="s">
        <v>379</v>
      </c>
      <c r="J120" s="2" t="s">
        <v>380</v>
      </c>
      <c r="K120" s="26">
        <v>0.93730000000000002</v>
      </c>
      <c r="L120" s="26">
        <v>0.87380000000000002</v>
      </c>
      <c r="M120" s="11">
        <v>0</v>
      </c>
      <c r="N120" s="26">
        <v>0.93730000000000002</v>
      </c>
      <c r="O120" s="7"/>
      <c r="P120" s="26">
        <v>0.93730000000000002</v>
      </c>
      <c r="Q120" s="7"/>
      <c r="R120" s="26">
        <v>0.93730000000000002</v>
      </c>
      <c r="S120" s="7"/>
      <c r="T120" s="26">
        <v>0.93730000000000002</v>
      </c>
      <c r="U120" s="7"/>
      <c r="V120" s="5" t="s">
        <v>338</v>
      </c>
      <c r="W120" s="7">
        <v>0</v>
      </c>
      <c r="X120" s="7">
        <f t="shared" si="55"/>
        <v>0</v>
      </c>
      <c r="Y120" s="7">
        <v>0</v>
      </c>
      <c r="Z120" s="7">
        <f t="shared" si="56"/>
        <v>0</v>
      </c>
      <c r="AA120" s="7">
        <v>0</v>
      </c>
      <c r="AB120" s="7">
        <f t="shared" si="57"/>
        <v>0</v>
      </c>
      <c r="AC120" s="7">
        <v>0</v>
      </c>
      <c r="AD120" s="7">
        <f t="shared" si="58"/>
        <v>0</v>
      </c>
      <c r="AE120" s="11">
        <v>0.52</v>
      </c>
      <c r="AF120" s="11"/>
      <c r="AG120" s="7">
        <v>1919114.29</v>
      </c>
      <c r="AH120" s="5" t="s">
        <v>519</v>
      </c>
      <c r="AI120" s="40"/>
      <c r="AJ120" s="40"/>
      <c r="AK120" s="38"/>
      <c r="AL120" s="39"/>
      <c r="AM120" s="57"/>
      <c r="AN120" s="57"/>
      <c r="AO120" s="55"/>
      <c r="AP120" s="56"/>
      <c r="AQ120" s="5"/>
    </row>
    <row r="121" spans="1:43" ht="38.25" x14ac:dyDescent="0.25">
      <c r="A121" s="157"/>
      <c r="B121" s="156"/>
      <c r="C121" s="156"/>
      <c r="D121" s="159"/>
      <c r="E121" s="159"/>
      <c r="F121" s="156"/>
      <c r="G121" s="3" t="s">
        <v>34</v>
      </c>
      <c r="H121" s="4" t="s">
        <v>342</v>
      </c>
      <c r="I121" s="2" t="s">
        <v>379</v>
      </c>
      <c r="J121" s="2" t="s">
        <v>380</v>
      </c>
      <c r="K121" s="11">
        <v>0.95</v>
      </c>
      <c r="L121" s="11">
        <v>0.89</v>
      </c>
      <c r="M121" s="11">
        <v>0</v>
      </c>
      <c r="N121" s="11">
        <v>0.89</v>
      </c>
      <c r="O121" s="7"/>
      <c r="P121" s="11">
        <v>0.9</v>
      </c>
      <c r="Q121" s="7"/>
      <c r="R121" s="11">
        <v>0.92</v>
      </c>
      <c r="S121" s="7"/>
      <c r="T121" s="11">
        <v>0.95</v>
      </c>
      <c r="U121" s="7"/>
      <c r="V121" s="5" t="s">
        <v>338</v>
      </c>
      <c r="W121" s="35">
        <v>1090614</v>
      </c>
      <c r="X121" s="35">
        <f t="shared" si="55"/>
        <v>1090614</v>
      </c>
      <c r="Y121" s="35">
        <v>937737</v>
      </c>
      <c r="Z121" s="35">
        <f t="shared" si="56"/>
        <v>2028351</v>
      </c>
      <c r="AA121" s="35">
        <v>0</v>
      </c>
      <c r="AB121" s="35">
        <f t="shared" si="57"/>
        <v>2028351</v>
      </c>
      <c r="AC121" s="35">
        <v>0</v>
      </c>
      <c r="AD121" s="35">
        <f t="shared" si="58"/>
        <v>2028351</v>
      </c>
      <c r="AE121" s="11">
        <v>0.45</v>
      </c>
      <c r="AF121" s="11"/>
      <c r="AG121" s="7"/>
      <c r="AH121" s="2" t="s">
        <v>501</v>
      </c>
      <c r="AI121" s="40"/>
      <c r="AJ121" s="40"/>
      <c r="AK121" s="38"/>
      <c r="AL121" s="49"/>
      <c r="AM121" s="57"/>
      <c r="AN121" s="57"/>
      <c r="AO121" s="55"/>
      <c r="AP121" s="66"/>
      <c r="AQ121" s="5"/>
    </row>
    <row r="122" spans="1:43" ht="51" x14ac:dyDescent="0.25">
      <c r="A122" s="157"/>
      <c r="B122" s="156"/>
      <c r="C122" s="156"/>
      <c r="D122" s="159"/>
      <c r="E122" s="159"/>
      <c r="F122" s="156"/>
      <c r="G122" s="159" t="s">
        <v>106</v>
      </c>
      <c r="H122" s="4" t="s">
        <v>138</v>
      </c>
      <c r="I122" s="4" t="s">
        <v>326</v>
      </c>
      <c r="J122" s="13" t="s">
        <v>327</v>
      </c>
      <c r="K122" s="11">
        <v>1</v>
      </c>
      <c r="L122" s="7">
        <v>7633</v>
      </c>
      <c r="M122" s="23"/>
      <c r="N122" s="11">
        <v>1</v>
      </c>
      <c r="O122" s="11"/>
      <c r="P122" s="11">
        <v>1</v>
      </c>
      <c r="Q122" s="11"/>
      <c r="R122" s="11">
        <v>1</v>
      </c>
      <c r="S122" s="11"/>
      <c r="T122" s="11">
        <v>1</v>
      </c>
      <c r="U122" s="11"/>
      <c r="V122" s="5" t="s">
        <v>328</v>
      </c>
      <c r="W122" s="7">
        <v>145</v>
      </c>
      <c r="X122" s="7">
        <f t="shared" si="55"/>
        <v>145</v>
      </c>
      <c r="Y122" s="7">
        <v>120</v>
      </c>
      <c r="Z122" s="7">
        <f t="shared" si="56"/>
        <v>265</v>
      </c>
      <c r="AA122" s="7">
        <v>120</v>
      </c>
      <c r="AB122" s="7">
        <f t="shared" si="57"/>
        <v>385</v>
      </c>
      <c r="AC122" s="7">
        <v>120</v>
      </c>
      <c r="AD122" s="7">
        <f t="shared" si="58"/>
        <v>505</v>
      </c>
      <c r="AE122" s="7" t="s">
        <v>363</v>
      </c>
      <c r="AF122" s="7"/>
      <c r="AG122" s="7">
        <v>72.5</v>
      </c>
      <c r="AH122" s="2" t="s">
        <v>411</v>
      </c>
      <c r="AI122" s="38"/>
      <c r="AJ122" s="38"/>
      <c r="AK122" s="38"/>
      <c r="AL122" s="49"/>
      <c r="AM122" s="55"/>
      <c r="AN122" s="55"/>
      <c r="AO122" s="55"/>
      <c r="AP122" s="66"/>
      <c r="AQ122" s="5"/>
    </row>
    <row r="123" spans="1:43" ht="25.5" x14ac:dyDescent="0.25">
      <c r="A123" s="157"/>
      <c r="B123" s="156"/>
      <c r="C123" s="156"/>
      <c r="D123" s="159"/>
      <c r="E123" s="159"/>
      <c r="F123" s="156"/>
      <c r="G123" s="159"/>
      <c r="H123" s="4" t="s">
        <v>139</v>
      </c>
      <c r="I123" s="2" t="s">
        <v>379</v>
      </c>
      <c r="J123" s="2" t="s">
        <v>380</v>
      </c>
      <c r="K123" s="11">
        <v>0.95</v>
      </c>
      <c r="L123" s="11">
        <v>0.77</v>
      </c>
      <c r="M123" s="11">
        <v>0.77</v>
      </c>
      <c r="N123" s="11">
        <v>0.91</v>
      </c>
      <c r="O123" s="11"/>
      <c r="P123" s="11">
        <v>0.95</v>
      </c>
      <c r="Q123" s="11"/>
      <c r="R123" s="11">
        <v>0.95</v>
      </c>
      <c r="S123" s="11"/>
      <c r="T123" s="11">
        <v>0.95</v>
      </c>
      <c r="U123" s="11"/>
      <c r="V123" s="23"/>
      <c r="W123" s="7">
        <v>0</v>
      </c>
      <c r="X123" s="7">
        <f t="shared" si="55"/>
        <v>0</v>
      </c>
      <c r="Y123" s="7">
        <v>0</v>
      </c>
      <c r="Z123" s="7">
        <f t="shared" si="56"/>
        <v>0</v>
      </c>
      <c r="AA123" s="7">
        <v>0</v>
      </c>
      <c r="AB123" s="7">
        <f t="shared" si="57"/>
        <v>0</v>
      </c>
      <c r="AC123" s="7">
        <v>0</v>
      </c>
      <c r="AD123" s="7">
        <f t="shared" si="58"/>
        <v>0</v>
      </c>
      <c r="AE123" s="24">
        <v>0.94299999999999995</v>
      </c>
      <c r="AF123" s="24"/>
      <c r="AG123" s="7"/>
      <c r="AH123" s="5" t="s">
        <v>494</v>
      </c>
      <c r="AI123" s="42"/>
      <c r="AJ123" s="42"/>
      <c r="AK123" s="38"/>
      <c r="AL123" s="39"/>
      <c r="AM123" s="59"/>
      <c r="AN123" s="59"/>
      <c r="AO123" s="55"/>
      <c r="AP123" s="56"/>
      <c r="AQ123" s="5"/>
    </row>
    <row r="124" spans="1:43" x14ac:dyDescent="0.25">
      <c r="W124" s="115"/>
      <c r="X124" s="116"/>
      <c r="Y124" s="115"/>
      <c r="Z124" s="116"/>
      <c r="AA124" s="115"/>
      <c r="AB124" s="116"/>
      <c r="AC124" s="115"/>
      <c r="AD124" s="116"/>
    </row>
    <row r="126" spans="1:43" x14ac:dyDescent="0.25">
      <c r="AF126" s="36"/>
      <c r="AJ126" s="53"/>
      <c r="AN126" s="70"/>
    </row>
    <row r="127" spans="1:43" ht="48" customHeight="1" x14ac:dyDescent="0.25">
      <c r="G127" s="15" t="s">
        <v>34</v>
      </c>
      <c r="H127" s="4" t="s">
        <v>222</v>
      </c>
      <c r="I127" s="13" t="s">
        <v>224</v>
      </c>
      <c r="J127" s="13" t="s">
        <v>223</v>
      </c>
      <c r="K127" s="7">
        <v>45</v>
      </c>
      <c r="L127" s="7">
        <v>86</v>
      </c>
      <c r="M127" s="7">
        <v>86</v>
      </c>
      <c r="N127" s="7">
        <v>80</v>
      </c>
      <c r="O127" s="7"/>
      <c r="P127" s="7">
        <v>65</v>
      </c>
      <c r="Q127" s="7"/>
      <c r="R127" s="7">
        <v>58</v>
      </c>
      <c r="S127" s="7"/>
      <c r="T127" s="7">
        <v>45</v>
      </c>
      <c r="U127" s="7"/>
      <c r="V127" s="5" t="s">
        <v>280</v>
      </c>
      <c r="W127" s="7">
        <v>0</v>
      </c>
      <c r="X127" s="7">
        <f t="shared" ref="X127" si="59">W127</f>
        <v>0</v>
      </c>
      <c r="Y127" s="7">
        <v>23</v>
      </c>
      <c r="Z127" s="7">
        <f t="shared" ref="Z127" si="60">X127+Y127</f>
        <v>23</v>
      </c>
      <c r="AA127" s="7">
        <v>0</v>
      </c>
      <c r="AB127" s="7">
        <f t="shared" ref="AB127" si="61">Z127+AA127</f>
        <v>23</v>
      </c>
      <c r="AC127" s="7">
        <v>0</v>
      </c>
      <c r="AD127" s="7">
        <f t="shared" ref="AD127" si="62">AB127+AC127</f>
        <v>23</v>
      </c>
      <c r="AE127" s="7" t="s">
        <v>363</v>
      </c>
      <c r="AF127" s="7"/>
      <c r="AG127" s="7"/>
      <c r="AH127" s="3" t="s">
        <v>439</v>
      </c>
      <c r="AI127" s="38"/>
      <c r="AJ127" s="38"/>
      <c r="AK127" s="38"/>
      <c r="AL127" s="47"/>
      <c r="AM127" s="55" t="s">
        <v>363</v>
      </c>
      <c r="AN127" s="55"/>
      <c r="AO127" s="55"/>
      <c r="AP127" s="64" t="s">
        <v>439</v>
      </c>
      <c r="AQ127" s="117"/>
    </row>
  </sheetData>
  <autoFilter ref="G1:G127"/>
  <mergeCells count="270">
    <mergeCell ref="U72:U74"/>
    <mergeCell ref="R72:R74"/>
    <mergeCell ref="S72:S74"/>
    <mergeCell ref="E79:E80"/>
    <mergeCell ref="F79:F80"/>
    <mergeCell ref="K72:K74"/>
    <mergeCell ref="D71:D76"/>
    <mergeCell ref="E71:E76"/>
    <mergeCell ref="F71:F75"/>
    <mergeCell ref="G72:G75"/>
    <mergeCell ref="H72:H74"/>
    <mergeCell ref="D81:D85"/>
    <mergeCell ref="AG87:AG88"/>
    <mergeCell ref="AK87:AK88"/>
    <mergeCell ref="AO87:AO88"/>
    <mergeCell ref="X87:X88"/>
    <mergeCell ref="Y87:Y88"/>
    <mergeCell ref="AA87:AA88"/>
    <mergeCell ref="E81:E85"/>
    <mergeCell ref="N72:N74"/>
    <mergeCell ref="O72:O74"/>
    <mergeCell ref="P72:P74"/>
    <mergeCell ref="Q72:Q74"/>
    <mergeCell ref="AE72:AE74"/>
    <mergeCell ref="AF72:AF74"/>
    <mergeCell ref="AG72:AG74"/>
    <mergeCell ref="AH72:AH74"/>
    <mergeCell ref="V77:V78"/>
    <mergeCell ref="V87:V88"/>
    <mergeCell ref="W87:W88"/>
    <mergeCell ref="AE51:AE52"/>
    <mergeCell ref="AF51:AF52"/>
    <mergeCell ref="AC48:AC50"/>
    <mergeCell ref="AD48:AD50"/>
    <mergeCell ref="E56:E58"/>
    <mergeCell ref="F56:F58"/>
    <mergeCell ref="S51:S52"/>
    <mergeCell ref="T51:T52"/>
    <mergeCell ref="U51:U52"/>
    <mergeCell ref="R51:R52"/>
    <mergeCell ref="G56:G57"/>
    <mergeCell ref="N51:N52"/>
    <mergeCell ref="O51:O52"/>
    <mergeCell ref="P51:P52"/>
    <mergeCell ref="Q51:Q52"/>
    <mergeCell ref="I51:I52"/>
    <mergeCell ref="J51:J52"/>
    <mergeCell ref="K51:K52"/>
    <mergeCell ref="L51:L52"/>
    <mergeCell ref="D118:D123"/>
    <mergeCell ref="E118:E123"/>
    <mergeCell ref="F118:F123"/>
    <mergeCell ref="G122:G123"/>
    <mergeCell ref="AE1:AH1"/>
    <mergeCell ref="V45:V46"/>
    <mergeCell ref="W45:W46"/>
    <mergeCell ref="X45:X46"/>
    <mergeCell ref="Y45:Y46"/>
    <mergeCell ref="Z45:Z46"/>
    <mergeCell ref="AA45:AA46"/>
    <mergeCell ref="AB45:AB46"/>
    <mergeCell ref="AC45:AC46"/>
    <mergeCell ref="AD45:AD46"/>
    <mergeCell ref="V39:V40"/>
    <mergeCell ref="X48:X50"/>
    <mergeCell ref="Y48:Y50"/>
    <mergeCell ref="Z48:Z50"/>
    <mergeCell ref="V48:V50"/>
    <mergeCell ref="I72:I74"/>
    <mergeCell ref="J72:J74"/>
    <mergeCell ref="T72:T74"/>
    <mergeCell ref="L72:L74"/>
    <mergeCell ref="M72:M74"/>
    <mergeCell ref="V108:V112"/>
    <mergeCell ref="X108:X112"/>
    <mergeCell ref="V100:V102"/>
    <mergeCell ref="W100:W102"/>
    <mergeCell ref="A90:A123"/>
    <mergeCell ref="B90:B123"/>
    <mergeCell ref="C90:C103"/>
    <mergeCell ref="D90:D103"/>
    <mergeCell ref="E90:E103"/>
    <mergeCell ref="F90:F103"/>
    <mergeCell ref="G90:G91"/>
    <mergeCell ref="G92:G94"/>
    <mergeCell ref="H92:H94"/>
    <mergeCell ref="G95:G96"/>
    <mergeCell ref="H95:H96"/>
    <mergeCell ref="G97:G98"/>
    <mergeCell ref="H97:H98"/>
    <mergeCell ref="G99:G103"/>
    <mergeCell ref="H100:H102"/>
    <mergeCell ref="C104:C117"/>
    <mergeCell ref="D104:D117"/>
    <mergeCell ref="E104:E117"/>
    <mergeCell ref="G115:G117"/>
    <mergeCell ref="C118:C123"/>
    <mergeCell ref="F104:F117"/>
    <mergeCell ref="G104:G106"/>
    <mergeCell ref="H105:H106"/>
    <mergeCell ref="G108:G112"/>
    <mergeCell ref="H108:H112"/>
    <mergeCell ref="F81:F85"/>
    <mergeCell ref="G84:G85"/>
    <mergeCell ref="C77:C78"/>
    <mergeCell ref="D77:D78"/>
    <mergeCell ref="E77:E78"/>
    <mergeCell ref="F77:F78"/>
    <mergeCell ref="C79:C80"/>
    <mergeCell ref="D79:D80"/>
    <mergeCell ref="G79:G80"/>
    <mergeCell ref="C86:C89"/>
    <mergeCell ref="D86:D89"/>
    <mergeCell ref="E86:E89"/>
    <mergeCell ref="F86:F89"/>
    <mergeCell ref="G87:G88"/>
    <mergeCell ref="C81:C85"/>
    <mergeCell ref="G77:G78"/>
    <mergeCell ref="H77:H78"/>
    <mergeCell ref="H87:H88"/>
    <mergeCell ref="D56:D58"/>
    <mergeCell ref="E19:E23"/>
    <mergeCell ref="F19:F20"/>
    <mergeCell ref="E4:E18"/>
    <mergeCell ref="C64:C68"/>
    <mergeCell ref="C41:C43"/>
    <mergeCell ref="D41:D43"/>
    <mergeCell ref="E41:E43"/>
    <mergeCell ref="F41:F43"/>
    <mergeCell ref="C38:C40"/>
    <mergeCell ref="D38:D40"/>
    <mergeCell ref="C62:C63"/>
    <mergeCell ref="C26:C37"/>
    <mergeCell ref="D26:D37"/>
    <mergeCell ref="E26:E37"/>
    <mergeCell ref="F26:F37"/>
    <mergeCell ref="C22:C23"/>
    <mergeCell ref="F38:F40"/>
    <mergeCell ref="AG51:AG52"/>
    <mergeCell ref="E1:E2"/>
    <mergeCell ref="AH51:AH52"/>
    <mergeCell ref="A59:A89"/>
    <mergeCell ref="B59:B89"/>
    <mergeCell ref="C59:C60"/>
    <mergeCell ref="D59:D68"/>
    <mergeCell ref="E59:E68"/>
    <mergeCell ref="F59:F60"/>
    <mergeCell ref="F64:F66"/>
    <mergeCell ref="G64:G66"/>
    <mergeCell ref="H64:H65"/>
    <mergeCell ref="F67:F68"/>
    <mergeCell ref="G67:G68"/>
    <mergeCell ref="C69:C70"/>
    <mergeCell ref="D69:D70"/>
    <mergeCell ref="E69:E70"/>
    <mergeCell ref="F69:F70"/>
    <mergeCell ref="G69:G70"/>
    <mergeCell ref="C71:C75"/>
    <mergeCell ref="D48:D55"/>
    <mergeCell ref="E48:E55"/>
    <mergeCell ref="F48:F55"/>
    <mergeCell ref="E38:E40"/>
    <mergeCell ref="AQ1:AQ2"/>
    <mergeCell ref="G19:G20"/>
    <mergeCell ref="H19:H20"/>
    <mergeCell ref="G16:G18"/>
    <mergeCell ref="V1:V2"/>
    <mergeCell ref="I1:I2"/>
    <mergeCell ref="J1:J2"/>
    <mergeCell ref="H1:H2"/>
    <mergeCell ref="W1:AD1"/>
    <mergeCell ref="G1:G2"/>
    <mergeCell ref="N1:U1"/>
    <mergeCell ref="L1:L2"/>
    <mergeCell ref="M1:M2"/>
    <mergeCell ref="K1:K2"/>
    <mergeCell ref="H10:H11"/>
    <mergeCell ref="H5:H6"/>
    <mergeCell ref="AI1:AL1"/>
    <mergeCell ref="G14:G15"/>
    <mergeCell ref="G4:G7"/>
    <mergeCell ref="G8:G9"/>
    <mergeCell ref="G10:G13"/>
    <mergeCell ref="F1:F2"/>
    <mergeCell ref="A24:A58"/>
    <mergeCell ref="B24:B58"/>
    <mergeCell ref="C24:C25"/>
    <mergeCell ref="D24:D25"/>
    <mergeCell ref="E24:E25"/>
    <mergeCell ref="F24:F25"/>
    <mergeCell ref="A1:A2"/>
    <mergeCell ref="B3:B23"/>
    <mergeCell ref="B1:B2"/>
    <mergeCell ref="C1:C2"/>
    <mergeCell ref="D1:D2"/>
    <mergeCell ref="A3:A23"/>
    <mergeCell ref="C19:C20"/>
    <mergeCell ref="D19:D23"/>
    <mergeCell ref="C4:C18"/>
    <mergeCell ref="D4:D18"/>
    <mergeCell ref="C56:C58"/>
    <mergeCell ref="C48:C55"/>
    <mergeCell ref="F4:F18"/>
    <mergeCell ref="C44:C47"/>
    <mergeCell ref="D44:D47"/>
    <mergeCell ref="E44:E47"/>
    <mergeCell ref="F44:F47"/>
    <mergeCell ref="G21:G23"/>
    <mergeCell ref="G24:G25"/>
    <mergeCell ref="G30:G31"/>
    <mergeCell ref="H30:H31"/>
    <mergeCell ref="H32:H37"/>
    <mergeCell ref="V62:V63"/>
    <mergeCell ref="F62:F63"/>
    <mergeCell ref="G62:G63"/>
    <mergeCell ref="H62:H63"/>
    <mergeCell ref="G48:G50"/>
    <mergeCell ref="H39:H40"/>
    <mergeCell ref="H41:H43"/>
    <mergeCell ref="M51:M52"/>
    <mergeCell ref="G38:G40"/>
    <mergeCell ref="H44:H46"/>
    <mergeCell ref="H48:H50"/>
    <mergeCell ref="G51:G54"/>
    <mergeCell ref="H51:H53"/>
    <mergeCell ref="G41:G43"/>
    <mergeCell ref="G44:G47"/>
    <mergeCell ref="G27:G28"/>
    <mergeCell ref="G32:G37"/>
    <mergeCell ref="AQ72:AQ74"/>
    <mergeCell ref="AB108:AB112"/>
    <mergeCell ref="AD108:AD112"/>
    <mergeCell ref="W108:W112"/>
    <mergeCell ref="Y108:Y112"/>
    <mergeCell ref="AA108:AA112"/>
    <mergeCell ref="AC108:AC112"/>
    <mergeCell ref="AQ48:AQ50"/>
    <mergeCell ref="H27:H28"/>
    <mergeCell ref="Z108:Z112"/>
    <mergeCell ref="X100:X102"/>
    <mergeCell ref="Y100:Y102"/>
    <mergeCell ref="Z100:Z102"/>
    <mergeCell ref="AA100:AA102"/>
    <mergeCell ref="AB100:AB102"/>
    <mergeCell ref="AC100:AC102"/>
    <mergeCell ref="AD100:AD102"/>
    <mergeCell ref="AB87:AB88"/>
    <mergeCell ref="AC87:AC88"/>
    <mergeCell ref="AD87:AD88"/>
    <mergeCell ref="Z87:Z88"/>
    <mergeCell ref="AB48:AB50"/>
    <mergeCell ref="AA48:AA50"/>
    <mergeCell ref="W48:W50"/>
    <mergeCell ref="AI51:AI52"/>
    <mergeCell ref="AJ51:AJ52"/>
    <mergeCell ref="AK51:AK52"/>
    <mergeCell ref="AL51:AL52"/>
    <mergeCell ref="AI72:AI74"/>
    <mergeCell ref="AJ72:AJ74"/>
    <mergeCell ref="AK72:AK74"/>
    <mergeCell ref="AL72:AL74"/>
    <mergeCell ref="AM1:AP1"/>
    <mergeCell ref="AM51:AM52"/>
    <mergeCell ref="AN51:AN52"/>
    <mergeCell ref="AO51:AO52"/>
    <mergeCell ref="AP51:AP52"/>
    <mergeCell ref="AM72:AM74"/>
    <mergeCell ref="AN72:AN74"/>
    <mergeCell ref="AO72:AO74"/>
    <mergeCell ref="AP72:AP7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PES_Detallado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Bernardo Castaño</dc:creator>
  <cp:lastModifiedBy>Ricardo Aguilera Wilches</cp:lastModifiedBy>
  <cp:lastPrinted>2015-12-07T03:06:06Z</cp:lastPrinted>
  <dcterms:created xsi:type="dcterms:W3CDTF">2015-05-17T10:34:37Z</dcterms:created>
  <dcterms:modified xsi:type="dcterms:W3CDTF">2016-03-09T17:02:54Z</dcterms:modified>
</cp:coreProperties>
</file>