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35" tabRatio="458" firstSheet="2" activeTab="2"/>
  </bookViews>
  <sheets>
    <sheet name="Carretero Recursos" sheetId="1" state="hidden" r:id="rId1"/>
    <sheet name="Otros Recursos" sheetId="2" state="hidden" r:id="rId2"/>
    <sheet name="Metas Institucionales" sheetId="3" r:id="rId3"/>
    <sheet name="Metas por Proyecto" sheetId="4" r:id="rId4"/>
  </sheets>
  <definedNames>
    <definedName name="_xlnm.Print_Area" localSheetId="0">'Carretero Recursos'!$A$1:$P$38</definedName>
    <definedName name="_xlnm.Print_Area" localSheetId="2">'Metas Institucionales'!$A$1:$AH$119</definedName>
    <definedName name="_xlnm.Print_Area" localSheetId="3">'Metas por Proyecto'!$F$5:$AF$532</definedName>
    <definedName name="_xlnm.Print_Area" localSheetId="1">'Otros Recursos'!$A$1:$O$41</definedName>
    <definedName name="_xlnm.Print_Titles" localSheetId="2">'Metas Institucionales'!$1:$3</definedName>
    <definedName name="_xlnm.Print_Titles" localSheetId="3">'Metas por Proyecto'!$A:$E,'Metas por Proyecto'!$2:$4</definedName>
  </definedNames>
  <calcPr fullCalcOnLoad="1"/>
</workbook>
</file>

<file path=xl/sharedStrings.xml><?xml version="1.0" encoding="utf-8"?>
<sst xmlns="http://schemas.openxmlformats.org/spreadsheetml/2006/main" count="2230" uniqueCount="1015">
  <si>
    <t>Siberia La Punta El Vino  Villeta</t>
  </si>
  <si>
    <t>Sta Marta Riohacha Paraguachón</t>
  </si>
  <si>
    <t>Bogota Villavicencio</t>
  </si>
  <si>
    <t>Cartagena Barranquilla</t>
  </si>
  <si>
    <t>Armenia Pereira Manizales</t>
  </si>
  <si>
    <t>Zipaquira Palenque</t>
  </si>
  <si>
    <t>Briceño Tunja Sogamoso</t>
  </si>
  <si>
    <t>Bosa Granada Girardot</t>
  </si>
  <si>
    <t>Pereira La Victoria</t>
  </si>
  <si>
    <t>Córdoba Sucre</t>
  </si>
  <si>
    <t>Ruta Caribe</t>
  </si>
  <si>
    <t>Ruta del Sol sector - 1</t>
  </si>
  <si>
    <t>Ruta del Sol sector - 2</t>
  </si>
  <si>
    <t>Ruta del Sol sector - 3</t>
  </si>
  <si>
    <t>Transversal de las Américas - 1</t>
  </si>
  <si>
    <t>APROPIACIÓN</t>
  </si>
  <si>
    <t>ENERO</t>
  </si>
  <si>
    <t>FEBRERO</t>
  </si>
  <si>
    <t>MARZO</t>
  </si>
  <si>
    <t>ABRIL</t>
  </si>
  <si>
    <t>MAYO</t>
  </si>
  <si>
    <t>JUNIO</t>
  </si>
  <si>
    <t>JULIO</t>
  </si>
  <si>
    <t>AGOSTO</t>
  </si>
  <si>
    <t>SEPTIEMBRE</t>
  </si>
  <si>
    <t>OCTUBRE</t>
  </si>
  <si>
    <t>NOVIEMBRE</t>
  </si>
  <si>
    <t>DICIEMBRE</t>
  </si>
  <si>
    <t>PROGRAMACIÓN PAGOS 2012</t>
  </si>
  <si>
    <t>TOTAL</t>
  </si>
  <si>
    <t>Autopista de la Montaña</t>
  </si>
  <si>
    <t>PROYECTO DE CONCESIÓN</t>
  </si>
  <si>
    <t>Nota: Según programación Plan de Acción (Recursos) 2012</t>
  </si>
  <si>
    <t>Otros recursos Ingreso Mínimo Garantizado</t>
  </si>
  <si>
    <t>Totales</t>
  </si>
  <si>
    <t xml:space="preserve">PROYECTO </t>
  </si>
  <si>
    <t>Rehabilitación de Vías Férreas a Nivel Nacional a traves del Sisteme de Concesiones</t>
  </si>
  <si>
    <t>Apoyo a la Gestión del Estado. Asesorias y Consultorias. Contratos de concesión</t>
  </si>
  <si>
    <t>Apoyo y dotación tecnico administrativo para el fortalecimiento institucional del INCO</t>
  </si>
  <si>
    <t>Apoyo estatal a los puertos a nivel nacional</t>
  </si>
  <si>
    <t>Oficina de Comunicaciones</t>
  </si>
  <si>
    <t>Promoción y publicidad SEA</t>
  </si>
  <si>
    <t>Apoyo SEA</t>
  </si>
  <si>
    <t>Apoyo Control Interno</t>
  </si>
  <si>
    <t>Apoyo Grupo Férreo</t>
  </si>
  <si>
    <t>Apoyo Grupo GPSA</t>
  </si>
  <si>
    <t>Apoyo Grupo Portuario</t>
  </si>
  <si>
    <t>Capacitación Control Interno</t>
  </si>
  <si>
    <t>Apoyo Grupo Carretero</t>
  </si>
  <si>
    <t>Apoyo SAF</t>
  </si>
  <si>
    <t>Apoyo SGC</t>
  </si>
  <si>
    <t>Apoyo Evaluación</t>
  </si>
  <si>
    <t>Capacitación Jurídica</t>
  </si>
  <si>
    <t>OTRAS ACTIVIDADES JURIDICA</t>
  </si>
  <si>
    <t xml:space="preserve">Gastos de Instalación y Arbitraje de la Agencia Nacional de Infraestructura - Tribunal de Arbitramento </t>
  </si>
  <si>
    <t>Pago Defensa dentro de Tribunales de Arbitramento</t>
  </si>
  <si>
    <t xml:space="preserve">Pago Gastos Judiciales Tribunal de Arbitramento </t>
  </si>
  <si>
    <t>Capacitación SAF</t>
  </si>
  <si>
    <t>Sistemas</t>
  </si>
  <si>
    <t>Nuevos contratistas SAF</t>
  </si>
  <si>
    <t>Nota: Programación de pagos de acuerdo a la información enviada por las dependencias en la programación del Plan de Acción 2012</t>
  </si>
  <si>
    <t>Apoyo Gerencia</t>
  </si>
  <si>
    <t>Apoyo Grupo Jurídico (externos)</t>
  </si>
  <si>
    <t>Apoyo Jurídico</t>
  </si>
  <si>
    <t>ACTIVIDAD</t>
  </si>
  <si>
    <t>Meta Año</t>
  </si>
  <si>
    <t>Informe</t>
  </si>
  <si>
    <t>Auditoria</t>
  </si>
  <si>
    <t>GRUPO INTERNO DE TRABAJO FERREO</t>
  </si>
  <si>
    <t>Informes</t>
  </si>
  <si>
    <t>GRUPO INTERNO DE TRABAJO PORTUARIO</t>
  </si>
  <si>
    <t>OFICINA DE COMUNICACIONES</t>
  </si>
  <si>
    <t>Revisión del Instructivo de Gestión Predial para proyectos concesionados</t>
  </si>
  <si>
    <t>Desarrollo de la gestión de control y seguimiento ambiental en los proyectos concesionados</t>
  </si>
  <si>
    <t>Desarrollo de la gestión de control y seguimiento social en los proyectos concesionados</t>
  </si>
  <si>
    <t>Desarrollo de la gestión de control y seguimiento predial en los proyectos concesionados</t>
  </si>
  <si>
    <t>PRESUPUESTO</t>
  </si>
  <si>
    <t>TESORERIA</t>
  </si>
  <si>
    <t>Informes de seguimiento (Juan Gabriel Arias)</t>
  </si>
  <si>
    <t>CONTABILIDAD</t>
  </si>
  <si>
    <t xml:space="preserve">Reporte en el aplicativo CHIIP </t>
  </si>
  <si>
    <t>Cierre Contable del Año</t>
  </si>
  <si>
    <t>Cierre mensual y conciliación de cifras</t>
  </si>
  <si>
    <t>Comité técnico de sostenibilidad del sistema contabilidad pública</t>
  </si>
  <si>
    <t>Declaración de ingresos y patrimonio - DIAN</t>
  </si>
  <si>
    <t xml:space="preserve">Elaboración Estados Contables </t>
  </si>
  <si>
    <t>Elaboración medios magnéticos DIAN</t>
  </si>
  <si>
    <t>Elaboración medios magnéticos SHD</t>
  </si>
  <si>
    <t>Publicación información web</t>
  </si>
  <si>
    <t>Estrategia de backups</t>
  </si>
  <si>
    <t>ARCHIVO Y CORRESPONDENCIA</t>
  </si>
  <si>
    <t>Actualizar la tabla de retención Documental</t>
  </si>
  <si>
    <t>SERVICIOS GENERALES</t>
  </si>
  <si>
    <t>%</t>
  </si>
  <si>
    <t xml:space="preserve">Cambio de placas de inventarios de bienes </t>
  </si>
  <si>
    <t xml:space="preserve">Proceso de baja de bienes  </t>
  </si>
  <si>
    <t>TALENTO HUMANO</t>
  </si>
  <si>
    <t>1_Malla Vial del Meta</t>
  </si>
  <si>
    <t>Km</t>
  </si>
  <si>
    <t>2_Siberia El Vino Villeta</t>
  </si>
  <si>
    <t>3_Santa Marta Paraguachón</t>
  </si>
  <si>
    <t>4_Bogotá Villavicencio</t>
  </si>
  <si>
    <t>5_Cartagena Barranquilla</t>
  </si>
  <si>
    <t>km</t>
  </si>
  <si>
    <t>Mantenimiento rutinario</t>
  </si>
  <si>
    <t>6_Desarrollo Vial del Norte de Bogotá - DEVINORTE</t>
  </si>
  <si>
    <t>7_Fontibón Facatativa Los Alpes</t>
  </si>
  <si>
    <t>8_Neiva Espinal Girardot</t>
  </si>
  <si>
    <t>9_Desarrollo Vial del Oriente de Medellín -DEVIMED</t>
  </si>
  <si>
    <t>10_Armenia Pereira Manizales</t>
  </si>
  <si>
    <t>eliminar</t>
  </si>
  <si>
    <t>Informes mensuales del plan de compras</t>
  </si>
  <si>
    <t>Informe de gestion de seguimiento a los contratos de concesión</t>
  </si>
  <si>
    <t>PLANEACION</t>
  </si>
  <si>
    <t>Informe de gestion de seguimiento a los proyectos a estructurar</t>
  </si>
  <si>
    <t>Revision de metodologias, politicas y normatividad de riesgos en cocnesiones</t>
  </si>
  <si>
    <t>Publicación de información presupuestal en la pagina WEB</t>
  </si>
  <si>
    <t xml:space="preserve">Apoyo a la Gestión de la VAF - Contratos de Prestación de Servicios </t>
  </si>
  <si>
    <t xml:space="preserve">Manual 3,0 Gobierno en línea Nivel Inicial </t>
  </si>
  <si>
    <t>Página web - diseño - Implementación</t>
  </si>
  <si>
    <t>Intranet</t>
  </si>
  <si>
    <t>Consolidación y virtualización de servidores</t>
  </si>
  <si>
    <t>Virtualizacion de estaciones de trabajo</t>
  </si>
  <si>
    <t>Comités de Archivo</t>
  </si>
  <si>
    <t>Un</t>
  </si>
  <si>
    <t>VICEPRESIDENCIA DE GESTION CONTRACTUAL</t>
  </si>
  <si>
    <t>GRUPO INTERNO DE TRABAJO CARRETERO</t>
  </si>
  <si>
    <t>VICEPRESIDENCIA JURIDICA</t>
  </si>
  <si>
    <t>VICEPRESIDENCIA DE PLANEACION, RIESGOS Y ENTORNO</t>
  </si>
  <si>
    <t>VICEPRESIDENCIA ADMINISTRATIVA Y FINANCIERA</t>
  </si>
  <si>
    <t>UNIDAD DE MEDIDA</t>
  </si>
  <si>
    <t>META AÑO</t>
  </si>
  <si>
    <t>Elaboración de informe de seguimiento a la ejecución presupuestal</t>
  </si>
  <si>
    <t>Realización de reuniones de seguimiento presupuestal</t>
  </si>
  <si>
    <t>Programación mensual del PAC</t>
  </si>
  <si>
    <t>Elaboración de boletines de tesoreria</t>
  </si>
  <si>
    <t>OFICINA DE CONTROL INTERNO</t>
  </si>
  <si>
    <t>Meta</t>
  </si>
  <si>
    <t>Adecuación de sede, muebles y enseres</t>
  </si>
  <si>
    <t>Socialización de proyectos</t>
  </si>
  <si>
    <t>Sistema de Información Geografico y de gestión institucional</t>
  </si>
  <si>
    <t>Digitalización archivo de gestión</t>
  </si>
  <si>
    <t>Apoyo misional</t>
  </si>
  <si>
    <t>Observaciones</t>
  </si>
  <si>
    <t>Obras complementarias</t>
  </si>
  <si>
    <t>Proyecto</t>
  </si>
  <si>
    <t>VICEPRESIDENCIA DE PLANEACIÓN, RIESGOS Y ENTORNO</t>
  </si>
  <si>
    <t>VICEPRESIDENCIA JURÍDICA</t>
  </si>
  <si>
    <t>Trim 1</t>
  </si>
  <si>
    <t>Trim 2</t>
  </si>
  <si>
    <t>Trim 3</t>
  </si>
  <si>
    <t>Trim 4</t>
  </si>
  <si>
    <t>Ene</t>
  </si>
  <si>
    <t>Feb</t>
  </si>
  <si>
    <t>Mar</t>
  </si>
  <si>
    <t>Abr</t>
  </si>
  <si>
    <t>May</t>
  </si>
  <si>
    <t>Jun</t>
  </si>
  <si>
    <t>Jul</t>
  </si>
  <si>
    <t>Ago</t>
  </si>
  <si>
    <t>Sep</t>
  </si>
  <si>
    <t>Oct</t>
  </si>
  <si>
    <t>Nov</t>
  </si>
  <si>
    <t>Dic</t>
  </si>
  <si>
    <t>GRUPO INTERNO DE TRABAJO FÉRREO</t>
  </si>
  <si>
    <t>AGENCIA NACIONAL DE INFRAESTRUCTURA</t>
  </si>
  <si>
    <t>Unidad de Medida</t>
  </si>
  <si>
    <t xml:space="preserve">                              OFICINA CONTROL INTERNO</t>
  </si>
  <si>
    <t xml:space="preserve">                              OFICINA DE COMUNICACIONES</t>
  </si>
  <si>
    <t>RAW - Grupo Interno de Trabajo de Planeación</t>
  </si>
  <si>
    <t>GL</t>
  </si>
  <si>
    <t>Predios adquiridos</t>
  </si>
  <si>
    <t>Estudio</t>
  </si>
  <si>
    <t>GRUPO INTERNO DE TRABAJO AEROPORTUARIO</t>
  </si>
  <si>
    <t>Foco Estratégico</t>
  </si>
  <si>
    <t>Objetivo</t>
  </si>
  <si>
    <t>3. Generar confianza en ciudadanos, estado, inversionistas, y usuarios de la infraestructura.</t>
  </si>
  <si>
    <t>Anteproyecto</t>
  </si>
  <si>
    <t>Porcentaje de Ejecución con respecto a compromisos</t>
  </si>
  <si>
    <t>Realizar mensualmente la programación del Programa Anual de Caja PAC en el sistema de información del Ministerio de Hacienda y Crédito Público</t>
  </si>
  <si>
    <t>Reporte</t>
  </si>
  <si>
    <t>Control Interno Disciplinario y Atención a Ciudadano</t>
  </si>
  <si>
    <t>Piezas comunicativas</t>
  </si>
  <si>
    <t>Reuniones</t>
  </si>
  <si>
    <t>Licencias Ambientales</t>
  </si>
  <si>
    <t>CALIDAD Y GESTION DEL CONOCIMIENTO</t>
  </si>
  <si>
    <t>GESTION PREDIAL</t>
  </si>
  <si>
    <t>GESTION SOCIO AMBIENTAL</t>
  </si>
  <si>
    <t>GESTION DE RIESGOS</t>
  </si>
  <si>
    <t>3.  Generar confianza en ciudadanos, estado, inversionistas, y usuarios de la infraestructura</t>
  </si>
  <si>
    <t>Formato</t>
  </si>
  <si>
    <t>Capacitaciones</t>
  </si>
  <si>
    <t>Actas</t>
  </si>
  <si>
    <t>Gerencia Juridico - Predial</t>
  </si>
  <si>
    <t>Acta</t>
  </si>
  <si>
    <t>Gerencia Defensa Judicial</t>
  </si>
  <si>
    <t>Gerencia Gestión juridica estructuración</t>
  </si>
  <si>
    <t>Gerencia Gestión juridica Contractual 2</t>
  </si>
  <si>
    <t>Gerencia de Contratación</t>
  </si>
  <si>
    <t>Gerencia Gestión juridica Contractual 1</t>
  </si>
  <si>
    <t>VICEPRESIDENCIA DE GESTIÓN CONTRACTUAL Y EJECUTIVA</t>
  </si>
  <si>
    <t>Construcción calzada sencilla</t>
  </si>
  <si>
    <t>VICEPRESIDENCIA EJECUTIVA</t>
  </si>
  <si>
    <t>11_Pereira La Victoria</t>
  </si>
  <si>
    <t>12_Área Metropolitana de Cúcuta</t>
  </si>
  <si>
    <t>13_Girardot Ibagué Cajamarca</t>
  </si>
  <si>
    <t>14_Ruta del Sol 2</t>
  </si>
  <si>
    <t>15_Transversal de las Américas</t>
  </si>
  <si>
    <t>PLAN DE ACCION 2015</t>
  </si>
  <si>
    <t>Actividad</t>
  </si>
  <si>
    <t>Premio</t>
  </si>
  <si>
    <t>2.Gestionar el desarrollo adecuado de los contratos de concesión en ejecución, facilitando la construcción oportuna de la infraestructura y el logro de los niveles de inversión propuestos en el PND</t>
  </si>
  <si>
    <t>2.2. Terminar en tiempo y calidad las obras y planes de inversión programados, logrando el cumplimiento de las metas del PND.</t>
  </si>
  <si>
    <t>2.3.Desarrollar e implementar herramientas, metodologías y sistemas para el control y seguimiento integral y eficiente de los proyectos.</t>
  </si>
  <si>
    <t>Documentos Ajustados</t>
  </si>
  <si>
    <t>2.5. Mantener la articulación de las interventorías a los fines esenciales de la Agencia Nacional de Infraestructura -ANI.</t>
  </si>
  <si>
    <t>4. Fortalecer la gestión y toma de decisiones oportuna en la Entidad basado en el trabajo  en equipo que permita la consolidación de una Agencia competitiva con solidez técnica y moral</t>
  </si>
  <si>
    <t>4.4 Contar con un Sistema  de información en línea que apoye la gestión oportuna, la trazabilidad y toma de decisiones debidamente soportadas.</t>
  </si>
  <si>
    <t>3.3. Mantener una comunicación, interacción y gestión efectiva con las demás entidades públicas.</t>
  </si>
  <si>
    <t xml:space="preserve">4.5. Implementar un sistema de seguimiento y evaluación de metas de gestión para la entidad, sus áreas y sus funcionarios </t>
  </si>
  <si>
    <t>4.8. Implementar estrategias y herramientas de gestión del conocimiento para el fortalecer la toma de decisiones.</t>
  </si>
  <si>
    <t>Boletines</t>
  </si>
  <si>
    <t>Soporte - mesa de ayuda</t>
  </si>
  <si>
    <t>Licenciamiento de ofimática Microsoft</t>
  </si>
  <si>
    <t>Sistema de información predial (CISA)</t>
  </si>
  <si>
    <t>Actualización página web</t>
  </si>
  <si>
    <t>Asesorar a la Agencia Nacional de Infraestructura en la implementación de la estrategia de comunicaciones para los temas portuarios, ferroviarios y aeroportuarios y de nuevos proyectos de APP</t>
  </si>
  <si>
    <t>Contratar la asesoría para la puesta en marcha de la estrategia general de comunicaciones, incluyendo Redes Sociales y Nuevos Medios Digitales.</t>
  </si>
  <si>
    <t>CONCESIÓN FÉRREA DEL ATLÁNTICO</t>
  </si>
  <si>
    <t>CONCESIÓN FÉRREA DEL PACIFICO</t>
  </si>
  <si>
    <t xml:space="preserve">Contratar una empresa que elabore piezas de diseño, piezas audiovisuales y de difusión editorial </t>
  </si>
  <si>
    <t>1. Sistema Incremental de Control de Trenes - ITCS</t>
  </si>
  <si>
    <t>2. Construcción segunda Línea</t>
  </si>
  <si>
    <t>2.1. Formulación Planes de Reasentamiento</t>
  </si>
  <si>
    <t>2.2. Implementación Plan de Reasentamiento</t>
  </si>
  <si>
    <t>3. Metas Corredor Concesionado</t>
  </si>
  <si>
    <t>4. CONTRATOS DE OBRA- TRAMOS DESAFECTADOS</t>
  </si>
  <si>
    <t xml:space="preserve"> 4,1 Obras Puntos Criticos</t>
  </si>
  <si>
    <t>4.2 Mantenimiento de la via</t>
  </si>
  <si>
    <t>4.3. Mejoramiento de la via</t>
  </si>
  <si>
    <t>5. INFORMES</t>
  </si>
  <si>
    <t>Glb</t>
  </si>
  <si>
    <t>Und</t>
  </si>
  <si>
    <t>M Ton</t>
  </si>
  <si>
    <t xml:space="preserve">                                             PROGRAMACION DE ACTIVIDADES PLAN DE ACCION 2015</t>
  </si>
  <si>
    <t>Movilización de Carga Comercial</t>
  </si>
  <si>
    <t>Toneladas</t>
  </si>
  <si>
    <t>2. Gestionar el desarrollo adecuado de los contratos de concesión en ejecución, facilitando la construcción oportuna de la infraestructura y el logro de los niveles de inversión propuestos en el PND</t>
  </si>
  <si>
    <t>2.5.Mantener la articulación de las interventorías a los fineses enciales de la Agencia Nacional de Infraestructura-ANI.</t>
  </si>
  <si>
    <t>Realizar el inventario de los puertos para aquellas concesiones que tienen interventoría</t>
  </si>
  <si>
    <t xml:space="preserve"> </t>
  </si>
  <si>
    <t>Elaborar y Consolidar el Anteproyecto de Presupuesto de Gastos de Funcionamiento para la vigencia 2016, de acuerdo con la información suministrada por cada dependencia de la entidad y remitirla a la Vicepresidencia de Planeación</t>
  </si>
  <si>
    <t>4.9. Hacer buen uso de los recursos de la Entidad mediante una gestión administrativa y financiera oportuna y eficiente, que permita el adecuado funcionamiento de la ANI.</t>
  </si>
  <si>
    <t>Proponer las modificaciones presupuestales (internas o externas) en el presupuesto de gastos de funcionamiento, que sean necesarias de acuerdo con la revisión, análisis y proyección del presupuesto de la entidad.</t>
  </si>
  <si>
    <t>Número de Modificaciones Propuestas y Realizadas</t>
  </si>
  <si>
    <t>100%</t>
  </si>
  <si>
    <t>Porcentaje de Recaudo en Efectivo</t>
  </si>
  <si>
    <t>Porcentaje de Ejecución (Pagos)</t>
  </si>
  <si>
    <t>No. de cumplidos recibidos y entregados al área de contabilidad</t>
  </si>
  <si>
    <t>Manual Actualizado</t>
  </si>
  <si>
    <t>Programar los giros que se realizarán a través de la CUN mensual de acuerdo con los lineamientos del Ministerio de Hacienda.</t>
  </si>
  <si>
    <t>Registos ingresados</t>
  </si>
  <si>
    <t>Carga en el sistema</t>
  </si>
  <si>
    <t>Registros tramitados</t>
  </si>
  <si>
    <t>Boletín Diario</t>
  </si>
  <si>
    <t>Implementar el formato de conservación de archivos por medios electrónicos PDF/A</t>
  </si>
  <si>
    <t>4.4. Contar con un sistema de información en línea que apoye la gestión oportuna, la trazabilidad y toma de decisiones debidamente soportadas.</t>
  </si>
  <si>
    <t>Reglamentar el uso del correo electrónico en la Agencia Nacional de Infraestructura</t>
  </si>
  <si>
    <t>Analizar, diseñar y desarrollar una técnica que permita hacer búsquedas estilo google de los documentos radicados.</t>
  </si>
  <si>
    <t>Recibir transferencias documentales de todas las dependencias de la Entidad</t>
  </si>
  <si>
    <t>Inventariar 1000 CDS</t>
  </si>
  <si>
    <t>Resolución</t>
  </si>
  <si>
    <t>Metodologia</t>
  </si>
  <si>
    <t>Archivo</t>
  </si>
  <si>
    <t>Cd inventarido</t>
  </si>
  <si>
    <t>Resolucion</t>
  </si>
  <si>
    <t>Proveer bienes y servicios a todas las áreas de la Agencia</t>
  </si>
  <si>
    <t>70%</t>
  </si>
  <si>
    <t>Ejecutar el Plan de Compras de la Entidad</t>
  </si>
  <si>
    <t>2.1. Gestionar adecuadamente la etapa de pre-construcción de los proyectos para su terminación oportuna y el uso eficiente de recursos.</t>
  </si>
  <si>
    <t>2.2. Terminar en tiempo y calidad las obras y planes de inversión programados, logrando el cumplimiento de las metas del PND</t>
  </si>
  <si>
    <t>2.3. Desarrollar e implementar herramientas, metodologías y sistemas para el control y seguimiento integral y eficiente de los proyectos.</t>
  </si>
  <si>
    <t>PUENTES PEATONALES CONTRATADOS CON EL CONCESIONARIO</t>
  </si>
  <si>
    <t>PASAGANADOS CONTRATADOS CON EL CONCESIONARIO</t>
  </si>
  <si>
    <t>Pasaganados</t>
  </si>
  <si>
    <t>OTRAS ACTIVIDADES CONTRATADAS CON EL CONCESIONARIO</t>
  </si>
  <si>
    <t>Glorieta</t>
  </si>
  <si>
    <t>Acceso</t>
  </si>
  <si>
    <t>Obras</t>
  </si>
  <si>
    <t>2. Gestionar eldesarrollo adecuado de los contratos de concesión en ejecución, facilitando la construcción oportuna de la infraestructura y el logro de los niveles de inversión propuestos en el PND</t>
  </si>
  <si>
    <t>Acuerdo</t>
  </si>
  <si>
    <t>UND</t>
  </si>
  <si>
    <t>Informe recibido</t>
  </si>
  <si>
    <t>Acta entrega</t>
  </si>
  <si>
    <t>Apoyar jurídicamente la estructuración y progreso de los documentos estándar de los proyectos de la cuarta generación, mediante el suministro de insumos jurídicos y el acompañamiento jurídico, tanto de las APP de iniciativa pública como de inciativa privada, de acuerdo con los requerimientos de la Vicepresidencia de Estructuración.</t>
  </si>
  <si>
    <t>Generar elementos que permitan establecer trazabilidad de las actividades a cargo de la Gerencia Jurídica de Estructuración, así como llevar a cabo la autosocialización del Código de ética y Buen Gobierno,  el Estatuto Anticorrupción, la Ley Antitrámites y la Ley de información.</t>
  </si>
  <si>
    <t>Realizar reuniones de seguimiento y toma de decisiones de asuntos a cargo del grupo Gerencial, así como llevar a cabo reuniones y actividades de mejorar del clima organizacional.</t>
  </si>
  <si>
    <t>Apoyar jurídicamente la contratación de los procesos de la ANI.  Dentro de estos están los proyectos de la cuarta generación; mediante el suministro de insumos jurídicos y el acompañamiento jurídico, tanto de las APP de iniciativa pública como de inciativa privada, de acuerdo con los requerimientos de cada Vicepresidencia.</t>
  </si>
  <si>
    <t xml:space="preserve">N° de Proyectos APP adjudicados </t>
  </si>
  <si>
    <t>Establecer mejores prácticas de contratación en los procesos de selección de la Agencia Nacional de Infraestructura. Implementar el reporte unificado de contratación que incluye indicadores operativos y seguimiento al PAA. que permitan establecer trazabilidad de las actividades a cargo de la Gerencia de Contratación, así como llevar a cabo la autosocialización del Código de ética y Buen Gobierno,  el Estatuto Anticorrupción, la Ley Antitrámites y la Ley de información.</t>
  </si>
  <si>
    <t>Reporte Unificado de Contratación</t>
  </si>
  <si>
    <t>Actas de Comité</t>
  </si>
  <si>
    <t>Realizar el Comité de Contratación de la Agencia con la periodicidad requerida</t>
  </si>
  <si>
    <t xml:space="preserve">Continuar con la medición de indicadores operativos del GIT de Contratación.  Continuar con el Mecanismo seguimiento del PAA. </t>
  </si>
  <si>
    <t>Elaborar la Resolución por medio de la cual se reglamenta el trámite de Permiso de ocupación temporal en vías Férreas y Carreteras.</t>
  </si>
  <si>
    <t>3.5. Desarrollar procedimientos efectivos para gestionar oportunamente los trámites y permisos otorgados por la agencia.</t>
  </si>
  <si>
    <t>3. Generar confianza en ciudadanos, Estado, inversionistas, y usuarios de la infraestructura.</t>
  </si>
  <si>
    <t>Proyecto de Resolución</t>
  </si>
  <si>
    <t>2. Gestionar el desarrollo adecuado de los contratos de concesión en ejecución, facilitando la construcción oportuna de infraestructura y el logro de los niveles de inversión propuestos en el PND.</t>
  </si>
  <si>
    <t>Informe UNO (1)  por cada proyecto vial.</t>
  </si>
  <si>
    <t>Informe UNO (1)  por Red Férrea del Pacífico y los dos Contratos de Obras y (2) por Red Férrea del Atlántico.</t>
  </si>
  <si>
    <t>Informe UNO (1)  por cada proyecto.</t>
  </si>
  <si>
    <t>Conceptos Emitidos</t>
  </si>
  <si>
    <t>Proyecto de Resolución/Concepto emitido</t>
  </si>
  <si>
    <t>Conceptos emitidos</t>
  </si>
  <si>
    <t>2. Gestionar el desarrollo adecuado de los contratos de concesión en ejecución, facilitando la construcción oportuna de la infraestructura y el logro de los niveles de inversión propuestos por el PND.</t>
  </si>
  <si>
    <t xml:space="preserve">2.3 Desarrollar e implementar herramientas, metodológicas y sistemas para el control y seguimiento integral y eficiente </t>
  </si>
  <si>
    <t>Concepto</t>
  </si>
  <si>
    <t>1. Desarrollo de infraestructura de transporte generadora de competitividad y empleo mediante contratación de proyectos APP
2. Gestionar el desarrollo adecuado de los contratos de concesión en ejecución, facilitando la construcción oportuna de la infraestructura y el logro de los niveles de inversión propuestos por el PND.</t>
  </si>
  <si>
    <t xml:space="preserve">Concepto de viabilidad </t>
  </si>
  <si>
    <t xml:space="preserve">Presentación al comité + Acta de asistencia </t>
  </si>
  <si>
    <t>Minuta Otrosí</t>
  </si>
  <si>
    <t xml:space="preserve">4.2 Articular en todos los niveles de la organización la gestión de los equipos a la planeación estratégica
4.8 Implementar estrategias y herramientas de gestión del conocimiento para el fortalecimiento de la toma de decisiones
</t>
  </si>
  <si>
    <t>Actas de asistencia</t>
  </si>
  <si>
    <t xml:space="preserve">1.4 Ampliar las inversiones de contratos de concesión existentes 
2.3  Desarrollar e implementar herramientas, metodológicas y sistemas para el control y seguimiento integral y eficiente </t>
  </si>
  <si>
    <t>Concepto
Acta</t>
  </si>
  <si>
    <t>3.5 Desarrollar procedimientos efectivos para gestionar oportunamente los tramites y permisos otorgados por la Agencia</t>
  </si>
  <si>
    <t>Minuta acta de liquidación</t>
  </si>
  <si>
    <t>Acta de reversión</t>
  </si>
  <si>
    <t>4.8 Implementar estrategias y herramientas de gestión del conocimiento para el fortalecimiento de la toma de decisiones</t>
  </si>
  <si>
    <t>Acta del Taller</t>
  </si>
  <si>
    <t>Elaboración del proyecto de Pliego de Cargos</t>
  </si>
  <si>
    <t>2.3.Desarrollareimplementarherramientas,metodologíasysistemasparaelcontrolyseguimientointegralyeficientedelosproyectos.
2.5.Mantener la articulación de las interventorías a los fines esenciales de la Agencia Nacional de Infraestructura-ANI. (*en los casos que cuente con interventoría)
3.3. Mantener una comunicación, interacción y gestión efectiva con las demás entidades públicas.
4.2. Articular en todos los niveles de la organización la gestión de los equipos a la planeación estratégica.</t>
  </si>
  <si>
    <t>Minuta del pliego de Cargos</t>
  </si>
  <si>
    <t>1.4.Ampliar las inversiones en contratos de concesión existentes.
4.2. Articular en todos los niveles de la organización la gestión de los equipos a la planeación estratégica.</t>
  </si>
  <si>
    <t xml:space="preserve">1.4.Ampliar las inversiones en contratos de concesión existentes.   2.2 Terminar en tiempo y calidad las obras y planes de inversión programados logrando el cumplimiento de las metas del PND.
3.3. Mantener una comunicación, interacción y gestión efectiva con las demás entidades públicas.
3.5. Desarrollar procedimientos efectivos para gestionar oportunamente los trámites y permisos otorgados por la Agencia
</t>
  </si>
  <si>
    <t>Otrosí</t>
  </si>
  <si>
    <t xml:space="preserve">Pliego de cargos </t>
  </si>
  <si>
    <t>Informe ejecutivo de reunión</t>
  </si>
  <si>
    <t>Copia formato de legalización de comisión</t>
  </si>
  <si>
    <t>2.2. Terminar en tiempo y calidad las obras y planes de inversión programados, logrando el cumplimiento de las metas del PND.
2.4.Garantizar sinergia, aprendizaje y transición entre los proyectos existentes y los nuevos proyectos.
3.3. Mantener una comunicación, interacción y gestión efectiva con las demás entidades públicas.</t>
  </si>
  <si>
    <t>3.3. Mantener una comunicación, interacción y gestión efectiva con las demás entidades públicas</t>
  </si>
  <si>
    <t>Ejercer la representación de los intereses de la Entidad dentro de los trámites administrativos ambientales que se adelanten ante la ANLA en el marco de los proyectos 4G.</t>
  </si>
  <si>
    <t>Adelantar el trámite sancionatorio contractual contemplado en el Art. 86 de la Ley 1474 de 2012, con observancia del debido proceso y los preceptos legales aplicables, a que haya lugar en relación con las concesiones respecto de las cuales el supervisor y la interventoría informe y soporte los retrasos en la ejecución o cualquier otro tipo de incumplimiento y solicite el adelantamiento del respectivo proceso impositivo de multas- al GIT de Defensa Judicial</t>
  </si>
  <si>
    <t>Defender de manera oportuna los intereses de la Entidad dentro de los tribunales de Arbitramento en los que la Agencia sea convocante o convocada</t>
  </si>
  <si>
    <t>Ejercer la representación de la Agencia dentro de los procesos judiciales y extrajudiciales  en los que la Entidad sea parte activa o pasiva, convocante o convocada</t>
  </si>
  <si>
    <t>Reunir mínimo dos (2) vez al mes al Comité de Conciliación.- Grupo Interno de Trabajo de Defensa Judicial.</t>
  </si>
  <si>
    <t>Ejercer la representación de la Agencia dentro de los procesos de expropiación que conforme a las disposiciones contractuales le corresponda adelantar.</t>
  </si>
  <si>
    <t>Realizar reportes trimestrales en relación con los procesos judiciales y trámites prejudiciales a nivel nacional en los cuales la Agencia Nacional de Infraestructura funja como demandante, demandada o tercero vinculado y/o convocado - Grupo Interno de Trabajo de Defensa Judicial.</t>
  </si>
  <si>
    <t>Ejercer la representación de la Agencia dentro de los procesos y acciones de carácter penal y policivo que se requieran para la defensa del interés público.</t>
  </si>
  <si>
    <t>Trámites administrativos ambientales</t>
  </si>
  <si>
    <t>Trámites sancionatorios contractuales</t>
  </si>
  <si>
    <t>Tribunales de arbitramento</t>
  </si>
  <si>
    <t>Procesos judiciales y extrajudiciales</t>
  </si>
  <si>
    <t>Sesiones de comité</t>
  </si>
  <si>
    <t>Procesos de expropiación</t>
  </si>
  <si>
    <t>Reportes trimestrales</t>
  </si>
  <si>
    <t>Acciones penales y policivas</t>
  </si>
  <si>
    <t>Documentos de estrategia de comunicaciones</t>
  </si>
  <si>
    <t>Correos electrónicos</t>
  </si>
  <si>
    <t>Evento</t>
  </si>
  <si>
    <t>Priorizar la distribución de los recursos asignados en el rubro de servicio de la deuda, teniendo en cuenta la restricción presupuestal actual, con base en las necesidades reportadas por la Vicepresidencia  de Gestión Contractual y  la Vicepresidencia Ejecutiva.</t>
  </si>
  <si>
    <t>Realizar la solicitud a VAF para el desembolso de los recursos a Fiduprevisora de los planes de aportes aprobados por MHCP, remitiendo la  documentación soporte y dando seguimiento al proceso de giro de la Fiduprevisora dentro de los 10 días hábiles establecidos contractualmente**.</t>
  </si>
  <si>
    <t>Actividades</t>
  </si>
  <si>
    <t>Solicitudes</t>
  </si>
  <si>
    <t>Seguimientos</t>
  </si>
  <si>
    <t>Seguimientos presentados</t>
  </si>
  <si>
    <t>Interventoría</t>
  </si>
  <si>
    <t>Acompañamientos</t>
  </si>
  <si>
    <t xml:space="preserve">4. Fortalecer la gestión y toma de decisiones oportuna de la Entidad, basados en el trabajo en equipo que permita la consolidación de una Agencia competitiva con solidez técnica y moral </t>
  </si>
  <si>
    <t>3.  Generar confianza en ciudadanos, estado, inversionistas, y usuarios de la infraestructura.</t>
  </si>
  <si>
    <t>contrato</t>
  </si>
  <si>
    <t>Cuadro de Seguimiento</t>
  </si>
  <si>
    <t>Jornada</t>
  </si>
  <si>
    <t>Documento</t>
  </si>
  <si>
    <t xml:space="preserve">Informes </t>
  </si>
  <si>
    <t xml:space="preserve"> Diseñar PIC de acuerdo con necesidades de la entidad</t>
  </si>
  <si>
    <t>PIC diseñado</t>
  </si>
  <si>
    <t>Plan</t>
  </si>
  <si>
    <t>Proceso</t>
  </si>
  <si>
    <t>Mantener nivel programas de Bienestar</t>
  </si>
  <si>
    <t>Programa</t>
  </si>
  <si>
    <t>PRESIDENCIA DE LA AGENCIA</t>
  </si>
  <si>
    <t>Realizar reuniones con inversionistas nacionales e internacionales</t>
  </si>
  <si>
    <t>Cuestionario</t>
  </si>
  <si>
    <t>Asistir al congreso a citaciones</t>
  </si>
  <si>
    <t>Citación</t>
  </si>
  <si>
    <t>Kilometros que aportan a Doble Calzada</t>
  </si>
  <si>
    <t>Km\Calzada Sencilla</t>
  </si>
  <si>
    <t>Km\ CS</t>
  </si>
  <si>
    <t>Asesorar en materia técnica integral en las actividades de los procesos de estructuración, análisis y revisión de los proyectos de APP de Iniciativa privada, en el marco de la Cuarta Generación de Concesiones Viales</t>
  </si>
  <si>
    <t>Asesorar en materia Economica - Financiera  integral en las actividades de los procesos de estructuración, análisis y revisión de los proyectos de APP de Iniciativa privada, en el marco de la Cuarta Generación de Concesiones Viales</t>
  </si>
  <si>
    <t>Finalizar la Estructuración y Adjudicar los proyectos restantes del programa 4G de Iniciativa publica en el 2015.</t>
  </si>
  <si>
    <t>Informes presentados</t>
  </si>
  <si>
    <t>contrato suscrito</t>
  </si>
  <si>
    <t>1</t>
  </si>
  <si>
    <t>Proyectos Estructurados</t>
  </si>
  <si>
    <t>7</t>
  </si>
  <si>
    <t>Resoluciones.</t>
  </si>
  <si>
    <t>10</t>
  </si>
  <si>
    <t>Peajes Socializados</t>
  </si>
  <si>
    <t>1. Desarrollo de infraestructura de transporte generadora de competitividad y empleo mediante contratación de proyectos APP (Asociaciones Publico Privadas) en todos lo modos por $50 billones</t>
  </si>
  <si>
    <t>1.1. Finalizar la Estructuración y adjudicar los proyectos restantes del programa 4G de INICIATIVA PUBLICA en el 2015.</t>
  </si>
  <si>
    <t>1.2. Adjudicar como mínimo 15 proyectos del programa de 4G de INICIATIVA PRIVADA al 2018.</t>
  </si>
  <si>
    <t>1.3. Adjudicar proyectos APP de iniciativa privada que permitan la reactivación efectiva del sistema férreo en Colombia.</t>
  </si>
  <si>
    <t>1.4. Ampliar las inversiones en contratos de concesión existentes.</t>
  </si>
  <si>
    <t>3.4. Desarrollar herramientas para divulgación oportuna de información confiable y relevante.</t>
  </si>
  <si>
    <t>3.1 Institucionalizar estrategias y procesos que garanticen transparencia en todo nivel de la entidad</t>
  </si>
  <si>
    <t>3,2 Implementar mecanismos periódicos y participativos de rendición de cuentas.</t>
  </si>
  <si>
    <t>3.2. Implementar mecanismos periódicos y participativos de rendición de cuentas.</t>
  </si>
  <si>
    <t>Elaborar estudio sectorial del impacto fiscal del  concesiones 4G</t>
  </si>
  <si>
    <t>Elaborar estudio para la regularización de las deudas.</t>
  </si>
  <si>
    <t>Tramite</t>
  </si>
  <si>
    <t>Reunión</t>
  </si>
  <si>
    <t>Cargue Información</t>
  </si>
  <si>
    <t>4.Fortalecer la gestión y toma de decisiones oportuna de la Entidad basado en el trabajo en equipo que permita la consolidación de una Agencia competitiva con solidez técnica y moral</t>
  </si>
  <si>
    <t>4.6.Implementar el Sistema Integrado de Gestión que optimice los procesos basados en el mejoramiento continuo.</t>
  </si>
  <si>
    <t>4.8.Implementar estrategias y herramientas de gestión del conocimiento para el fortalecer la toma de decisiones.</t>
  </si>
  <si>
    <t>4.5. Implementar un sistema de seguimiento y evaluación de metas de gestión para la entidad, sus áreas y sus funcionarios</t>
  </si>
  <si>
    <t>Desarrollar contenidos temáticos on-line</t>
  </si>
  <si>
    <t>Desarrollar Metodología y herramientas  de Mejoramiento Continuo</t>
  </si>
  <si>
    <t>Desarrollar estructura Balanced ScoreCard</t>
  </si>
  <si>
    <t>Adquirir el material didactico y de apoyo para sensibilización SIG.</t>
  </si>
  <si>
    <t xml:space="preserve">Terminar parametrización del  Software de Gestión de Calidad </t>
  </si>
  <si>
    <t xml:space="preserve">Hacer el seguimiento de la Planeación Estrategica de la Entidad </t>
  </si>
  <si>
    <t>Automatizar de procedimientos de recursos humanos.</t>
  </si>
  <si>
    <t>Documentar acuerdos de  niveles de servicio.</t>
  </si>
  <si>
    <t>Documentar la totalidad de los documentos establecidos en el decreto 4165.</t>
  </si>
  <si>
    <t>Realizar Auditorias del SIG</t>
  </si>
  <si>
    <t>Desarrollar la metodologia para elaboración de casos de estudio</t>
  </si>
  <si>
    <t>Taller</t>
  </si>
  <si>
    <t>Cuadro de Mando</t>
  </si>
  <si>
    <t>Kit</t>
  </si>
  <si>
    <t>Sesión</t>
  </si>
  <si>
    <t>Procedimientos automatizados</t>
  </si>
  <si>
    <t>Acuerdos documentados</t>
  </si>
  <si>
    <t>Documentos establecidos</t>
  </si>
  <si>
    <t>Puentes Vehiculares</t>
  </si>
  <si>
    <t>Puentes Peatonales</t>
  </si>
  <si>
    <t>Formulación Planes de Reasentamiento</t>
  </si>
  <si>
    <t>Implementación Planes de Reasentamiento</t>
  </si>
  <si>
    <t>Punto</t>
  </si>
  <si>
    <t>Mejoramiento de la vía</t>
  </si>
  <si>
    <t>Peajes socializados</t>
  </si>
  <si>
    <t>Seguimiento</t>
  </si>
  <si>
    <t>Informe ejecutivo</t>
  </si>
  <si>
    <t xml:space="preserve"> Realizar 33 visitas de auditoría especial que incluyen seguimiento al cumplimiento del plan de mejoramiento, para el 2015.</t>
  </si>
  <si>
    <t>Realizar 1 informe al año del  seguimiento a la eficaz respuesta a las solicitudes realizadas por los entes de control.</t>
  </si>
  <si>
    <t xml:space="preserve">Emitir  33 boletines fomentando la cultura de autocontrol al interior de la ANI. </t>
  </si>
  <si>
    <t>Realizar  2 capacitaciones para fortalecer la cultura de AUTOCONTROL al interior de la ANI.</t>
  </si>
  <si>
    <t>Premio otorgado</t>
  </si>
  <si>
    <t>VICEPRESIDENCIA DE ESTRUCTURACIÓN</t>
  </si>
  <si>
    <t>VICEPRESIDENCIA DE ESTRUCTURACION</t>
  </si>
  <si>
    <t>Apoyar el diseño y seguimiento de los planes sectoriales  y articularlos con los planes de la  Agencia</t>
  </si>
  <si>
    <t>Km Rehabilitado</t>
  </si>
  <si>
    <t>Intersección</t>
  </si>
  <si>
    <t>Km -Rehabilitados</t>
  </si>
  <si>
    <t>Km - Mejorados</t>
  </si>
  <si>
    <t>18_Conexión Pacífico 1</t>
  </si>
  <si>
    <t xml:space="preserve">Plan adquisición predial </t>
  </si>
  <si>
    <t>2.1 Gestionar adecuadamente la etapa de preconstrucción de los proyectos para su terminación oportuna y el uso eficiente de recursos</t>
  </si>
  <si>
    <t>19_Conexión Pacífico 2</t>
  </si>
  <si>
    <t>17_Zipaquirá-Palenque-N</t>
  </si>
  <si>
    <t>Km-mes</t>
  </si>
  <si>
    <t>Kilómetros de Calzada Sencilla</t>
  </si>
  <si>
    <t>Informe de seguimiento</t>
  </si>
  <si>
    <t>20_Conexión Pacífico 3</t>
  </si>
  <si>
    <t>21_Cartagena-Barranquilla-Circunv. Prosperidad</t>
  </si>
  <si>
    <t>22_Girardot_Puerto Salgar_Honda</t>
  </si>
  <si>
    <t>23_Perimetral del Oriente de Cundinamarca</t>
  </si>
  <si>
    <t>24_Conexión Norte</t>
  </si>
  <si>
    <t>25_Rio Magdalena 2</t>
  </si>
  <si>
    <t xml:space="preserve">Acta  </t>
  </si>
  <si>
    <t>Realizar reuniones de análisis de la gestión predial adelantada en los proyectos de concesión, en las que se identifiquen los casos críticos por resolver, las lecciones aprendidas, las estrategias a implementar y se efectúe el seguimiento a las mismas.</t>
  </si>
  <si>
    <t xml:space="preserve">Adelantar ante el INCODER el trámite técnico y administrativo que se requiere para la adjudicación de cientodiecinueve (119) predios baldíos  existentes en los proyectos de concesión  </t>
  </si>
  <si>
    <t>Actualizar el Protocolo de Avalúos, de conformidad con lo establecido en la Ley 1682 de 2014 y sus decretos y resoluciones reglamentarias</t>
  </si>
  <si>
    <t>Identificar las Areas Remanentes adquiridas y los Predios Sobrantes Existentes en los proyectos de concesión, con el fin de verificar el estado actual de las áreas y disponer de los predios que ya no se requieren para el desarrollo de obras, según la normatividad existente</t>
  </si>
  <si>
    <t>4. Fortalecer la gestión y toma de decisiones oportunas de la Entidad basada en el trabajo en equipo que permita la consolidación de una Agencia competitiva con solidez técnica y moral</t>
  </si>
  <si>
    <t xml:space="preserve">4.1 Desarrollar e implementar estrategias y mecanismos de trabajo en equipo y promover un clima organizacional motivado y armónico.
</t>
  </si>
  <si>
    <t>3. Generar confianza en ciudadanos, estado, inversionistas, y usuarios de la infraestructura</t>
  </si>
  <si>
    <t>3.3  Mantener una comunicación, interacción y gestión efectiva con las demás entidades públicas.</t>
  </si>
  <si>
    <t>2.3 Desarrollar e implementar herramientas, metodologías y sistemas para el control y seguimiento integral y eficiente de los proyectos.</t>
  </si>
  <si>
    <t xml:space="preserve">Comité Técnico Predial </t>
  </si>
  <si>
    <t>Adjudicación de predio</t>
  </si>
  <si>
    <t xml:space="preserve">Actualización de  Protocolo </t>
  </si>
  <si>
    <t>Diagnóstico de Areas Remanentes y Predios Sobrantes</t>
  </si>
  <si>
    <t>Proyección Toneladas a Transportar</t>
  </si>
  <si>
    <t>Realizar visitas de supervisión</t>
  </si>
  <si>
    <t>Realizar de visitas de Seguimiento a los proyectos</t>
  </si>
  <si>
    <t>Realizar Informe de Gestion Trimestral (Supervisores)</t>
  </si>
  <si>
    <t>Realizar visitas de Seguimiento al Proyecto</t>
  </si>
  <si>
    <t>Revisar el cumplimiento plan de inversiones (Informes de supervisión)</t>
  </si>
  <si>
    <t>Realizar Mantenimiento Rutinario</t>
  </si>
  <si>
    <t>Realizar Informe de seguimiento</t>
  </si>
  <si>
    <t>Construir  Segunda Calzada</t>
  </si>
  <si>
    <t>Realizar Rehabilitación</t>
  </si>
  <si>
    <t>Construir Segunda Calzada</t>
  </si>
  <si>
    <t>Realizar mantenimiento Rutinario</t>
  </si>
  <si>
    <t>Construir intersección portachuelo</t>
  </si>
  <si>
    <t>Realizar  informe de seguimiento</t>
  </si>
  <si>
    <t>Construir Puente</t>
  </si>
  <si>
    <t>Construir intersección</t>
  </si>
  <si>
    <t>Realizar rehabilitación</t>
  </si>
  <si>
    <t>Construir Puentes Vehiculares</t>
  </si>
  <si>
    <t>Construir calzada sencilla</t>
  </si>
  <si>
    <t>Realizar mejoramiento</t>
  </si>
  <si>
    <t>Realizar Rehabilitación Via Existente</t>
  </si>
  <si>
    <t xml:space="preserve">Elaborar Plan adquisición predial </t>
  </si>
  <si>
    <t>Realizar Estudios de trazado y diseño Geométrico</t>
  </si>
  <si>
    <t xml:space="preserve">Elaborar el Plan de obras </t>
  </si>
  <si>
    <t xml:space="preserve">Realizar Estudios de detalle de las unidades funcionales </t>
  </si>
  <si>
    <t>Realizar mantenimiento y operación via existente</t>
  </si>
  <si>
    <t>Construir calzada sencilla MVVVC (T2: Variante Bolo 200 m,T5:Variante Yotoco 245 m + T7: La Guaira 3755 m)</t>
  </si>
  <si>
    <t>Construir puente peatonal CIAT MVVCC</t>
  </si>
  <si>
    <t>Obtener Licencias ambientales MVVCC</t>
  </si>
  <si>
    <t>Suscribir Otrosi Modificatorio acordando los efectos financieros de la modificación del otrosí No. 9 y resolver el balance de obras que no tengan discrepancia  MVVCC</t>
  </si>
  <si>
    <t>Realizar adquisición de los predios necesarios para la terminación de la construcción de la variante El Bolo</t>
  </si>
  <si>
    <t>Realizar Comité de seguimiento</t>
  </si>
  <si>
    <t>Construir Trayecto 15, Paipa - Duitama, Entrada Paipa, K146+200 al K147+180</t>
  </si>
  <si>
    <t>Construir Trayecto 09, Peaje Albarracín - Ventaquemada, Tanque de Ventaquemada, K72+720 al K72+820</t>
  </si>
  <si>
    <t>Construir Trayecto 14, Mortiñal - Paipa, Predio La Laguna perteneciente al señor Cavalier, K137+120 al K138+000</t>
  </si>
  <si>
    <t>Construir Trayecto 15, Paipa - Duitama, Predio La Britalia perteneciente al señor Cavalier, K4+690 al K4+850</t>
  </si>
  <si>
    <t>Construir Trayecto 3, Variante Tocancipa, Predio la samaria variante tocancipa, K1+100 al K1+625</t>
  </si>
  <si>
    <t>ConstruirTrayecto 3, Variante Tocancipa, Predio Ecopetrol variante tocancipa, K4+690 al K4+850</t>
  </si>
  <si>
    <t>Construir  Puente San Raimundo</t>
  </si>
  <si>
    <t>Construir  Puente Balcones del Bosque</t>
  </si>
  <si>
    <t>Construir  Puente Templo Krishna</t>
  </si>
  <si>
    <t>Construir  Puente El Vergel</t>
  </si>
  <si>
    <t>Construir  Puente Azafranal - Divino Niño</t>
  </si>
  <si>
    <t>Construir  Puente La 22</t>
  </si>
  <si>
    <t>Construir  Puente Santa Lucía</t>
  </si>
  <si>
    <t>Construir  Puente Yayatá</t>
  </si>
  <si>
    <t>Construir  Puente Cucharal</t>
  </si>
  <si>
    <t>Construir  Puente Divino Niño</t>
  </si>
  <si>
    <t>Construir  Puente Luis Carlos Galán</t>
  </si>
  <si>
    <t>Construir  Puente La Esmeralda</t>
  </si>
  <si>
    <t>Construir  Puente José María Cordoba</t>
  </si>
  <si>
    <t>Construir Pasaganados San José</t>
  </si>
  <si>
    <t>Construir Pasaganados El Recreo</t>
  </si>
  <si>
    <t>Construir Pasaganados San Raimundo</t>
  </si>
  <si>
    <t>Construir Pasaganados Azafranal - Divino Niño</t>
  </si>
  <si>
    <t>Construir Pasaganados Quebrada Honda</t>
  </si>
  <si>
    <t>Construir Pasaganados El Tambo</t>
  </si>
  <si>
    <t>Construir Acceso al Municipio de Suárez</t>
  </si>
  <si>
    <t>Realizar obras de estabilización de Zonas Inestables</t>
  </si>
  <si>
    <t>Realizar obras de estabilización de Taludes</t>
  </si>
  <si>
    <t>Realziar rehabilitación de Pavimento</t>
  </si>
  <si>
    <t xml:space="preserve">Realizar obras de Señalización </t>
  </si>
  <si>
    <t>Realizar  comité de seguimiento</t>
  </si>
  <si>
    <t>Realizar Rehabilitación calzada existente Tramo 6</t>
  </si>
  <si>
    <t>Realizar Construcción Puente Peatonal Tramo 4</t>
  </si>
  <si>
    <t>Aprobar Acuerdo conciliatorio para terminación anticipada de mutuo acuerdo</t>
  </si>
  <si>
    <t>Identificar los pasivos ambientales correspondientes a los tres (3) expedientes    de licenciamiento ambiental de la Concesión RPCHA</t>
  </si>
  <si>
    <t>Recibir infraestructura del proyecto</t>
  </si>
  <si>
    <t>Entregar de corredor vial al INVIAS</t>
  </si>
  <si>
    <t>Construir Segunda calzada La Yé - Sahagún</t>
  </si>
  <si>
    <t>Construir Segunda calzada Sincelejo - Sampués</t>
  </si>
  <si>
    <t>Construir Segunda calzada Sincelejo - Toluviejo</t>
  </si>
  <si>
    <t>Construir Segunda calzada paralela a la circunvalar de Monteria</t>
  </si>
  <si>
    <t>Construir Variante Oriental de Sincelejo (calzada sencilla)</t>
  </si>
  <si>
    <t>Construir Intersección a desnivel T del Aeropuerto (Puente)</t>
  </si>
  <si>
    <t xml:space="preserve"> Construir Segunda Calzada Cartagena-Turbaco - Arjona</t>
  </si>
  <si>
    <t>Construir el tramo  Gambote-Variante Mamonal ( Incluye retornos)</t>
  </si>
  <si>
    <t>Construir  Variante Cartagena ( Incluye Retornos) Accesos al puente el Rodeo y Orejas Puente Rodeo</t>
  </si>
  <si>
    <t xml:space="preserve">Construir  Variante Sabanagrande- Palmar de Varela </t>
  </si>
  <si>
    <t>Realizar Adquisición Predios Trayecto 1</t>
  </si>
  <si>
    <t>Construir Puente vehicular Arroyo Canafistola Variante Palmar-Sabangrande</t>
  </si>
  <si>
    <t>Construir Puentes peatonales La India, Villa Olimpica y PIMSA</t>
  </si>
  <si>
    <t>Construir Puente vehicular Arroyo Cana Trayecto 8</t>
  </si>
  <si>
    <t>Construir Puente vehicular El Rodeo Variante Cartagena</t>
  </si>
  <si>
    <t>Realizar Adquisición predios Predios Variante Gambote</t>
  </si>
  <si>
    <t>Realizar Estudios y diseños en fase III para el tramo 1</t>
  </si>
  <si>
    <t>Construir Tramo 2 - SC</t>
  </si>
  <si>
    <t>Construir Tramo 5 - SC</t>
  </si>
  <si>
    <t>Construir Tramo 6 - SC</t>
  </si>
  <si>
    <t>Construir Tramo 7 - SC</t>
  </si>
  <si>
    <t>Contratar la Consultoria integral para la Estructuracion del Aeropuerto el Dorado II.</t>
  </si>
  <si>
    <t>Contratar la asesoria tecnica para Estructuración de Nuevos Proyectos en los modos Carreteros, ferreos, Portuarios.</t>
  </si>
  <si>
    <t>Contratar la Asesoria economica - Financiera para nuevos proyectos en los modos Carreteros, ferreos, Portuarios.</t>
  </si>
  <si>
    <t>Contratar la consultoria financiera especializada o banca de inversión que lleve a cabo el caso de negocio de un proyecto minero y de infraestructura</t>
  </si>
  <si>
    <t>Contratar la evaluación de las Iniciativas Privadas bajo Esquema APPs Ley 1508 para los  modos Carretero, ferreos y Aeroportuario.</t>
  </si>
  <si>
    <t>Contratar la estructuración Tecncia y financiera de 7 proyectos de tercera ola Cuarta Generacion de Concesiones: Popayan Pasto, Bogota Bucaramanga, Bucaramanga pamplona, Duitama - Pamplona - cucuta, Norte del Santander, Transveersal Cusiana - carare - Boyaca, manizales - Honda villeta.</t>
  </si>
  <si>
    <t>Contratar la estructuracion, evaluacion tecnica y financiera  de 10 proyectos de segunda ola: Neiva Girardot, Santana Mocoa, Rumichaca Pasto, Popyan - santander de Quilichao, Villavicencia Yopal, Transversal de Sisga, Puerta del Hierro Cruz del Viso, BBY, Mar 1 y Mar 2.</t>
  </si>
  <si>
    <t>Contratar la asesoría para analizar, verificar y evaluar como minimo 3 proyectos Iniciativas privadas para el modo ferreo: Proyecto Corredor Ferreo Bogota - Facatativa, Dorada - Chiriguana, Bogota Belencito.</t>
  </si>
  <si>
    <t>Contratar la evaluacion  tecnica - financiera de las Solicitudes Portuarias  por lo menos de 12 proyectos para fijación de Condiciones y/o Otorgamiento: Cayao, Antillana, Buscaja, Soc el Golfo, Sungmin, Oinsas, Gas Licuado del Caribe, CCX, Petrodecol, Retramar, Puerto Antioquia.</t>
  </si>
  <si>
    <t>Contratar la asesoria  para contribuir en el desarrollo de la gestion de promoción y Socialización de los proyectos en el marco de la  Cuarta Generacion de Concesiones.</t>
  </si>
  <si>
    <t xml:space="preserve">Asesorar  en el proceso requerido para la instalación de nuevas casetas de peajes o aumento de las tarifas en los peajes existentes en los corredores que hacen parte de los proyectos de cuarta generación de concesiones </t>
  </si>
  <si>
    <t>Realizar Informe mensual por cada Concesión vial de los temas tratados en los comités de regularización  primarios y que se encuentren a cargo del Grupo Interno de Trabajo de Asesoría Gestión Contractual 2.</t>
  </si>
  <si>
    <t>Realizar el Informe mensual de las acciones por cada una de las  Concesiones Férreas</t>
  </si>
  <si>
    <t xml:space="preserve">Emitir los conceptos jurídicos en materias relacionadas con modificaciones a los Contratos, declaraciones de incumplimiento, declaracion y aplicación de cláusulas excepcionales, imposición de multas y sanciones por incumplimiento contractual,  </t>
  </si>
  <si>
    <t>Elaborar las Resoluciones por las cuales se resuelve las solicitudes en los temas relacionados con los permisos férreos y carreteros y/o conceptos requiriendo información y/o aclaración y/o complementación de los mismos</t>
  </si>
  <si>
    <t xml:space="preserve">Elaborar las Actas de Aprobación de las Pólizas de los Permisos Otorgados </t>
  </si>
  <si>
    <t>Emitir conceptos respecto de las garantías de los proyectos viales, férreos y aeroportuarios</t>
  </si>
  <si>
    <t>Elaborar conceptos jurídicos de acuerdo a las solicitudes planteadas por las demás dependencias</t>
  </si>
  <si>
    <t>Realizar análisis de viabilidad de las modificaciones contractuales y convenios</t>
  </si>
  <si>
    <t xml:space="preserve">Realizar acompañamiento y soporte a la Vicepresidencia de Gestión Contractual en las sesión de Comité de Asuntos Contractuales en que se someta a consideración  la modificación del contrato </t>
  </si>
  <si>
    <t>Asistir a los planes de seguimiento</t>
  </si>
  <si>
    <t xml:space="preserve">Generar alternativas  jurídicas para la solución de problemáticas y controversias </t>
  </si>
  <si>
    <t xml:space="preserve">Proyectar las resoluciones por las cuales se  resuelven  las solicitudes  en los temas relacionados  con permisos  carreteros  y/o conceptos requiriendo información  y/o aclaración y/o complementación de los mismos </t>
  </si>
  <si>
    <t xml:space="preserve">Proyectar actas de liquidación </t>
  </si>
  <si>
    <t xml:space="preserve">Estructurar actas de reversión </t>
  </si>
  <si>
    <t xml:space="preserve">Realizar talleres de actualización por parte de la Gerencia Asesoría legal para la revisión de los avances jurisprudenciales, normativos y doctrinales </t>
  </si>
  <si>
    <t xml:space="preserve">Emitir conceptos analizando las solicitudes de modificación a las condiciones de otorgamiento de contratos de concesión portuaria </t>
  </si>
  <si>
    <t>Emitir resoluciones que deciden las solicitudes de modificación a las condiciones de otorgamiento de contratos de concesión portuaria</t>
  </si>
  <si>
    <t>Realizar acompañamiento y soporte a la Vicepresidencia de Gestión Contractual en las sesión de Comité de Asuntos Contractuales en que se someta a consideración  la modificación de las condiciones de otorgamiento de contratos de concesión portuaria</t>
  </si>
  <si>
    <t>Elaborar minuta de Otrosí modificatorio de las condiciones de otorgamiento de contratos de concesión portuaria</t>
  </si>
  <si>
    <t>Elaborar y remitir a la Gerencia de Defensa Judicial del Pliego de Cargos para inciar actuación administrativa sancionatoria, contando para el efecto con: el informe de supervisión respectivo, la cuantificación de la multa o sanción aplicable por parte del área financiera, y los demás documentos exigidos para el efecto por dicha dependencia.</t>
  </si>
  <si>
    <t xml:space="preserve">Asistir a reuniones con otras dependencias de la entidad y con los Concesionarios </t>
  </si>
  <si>
    <t xml:space="preserve">Realizar acompañamiento a la supervisión de los contratos de concesión portuaria en las visitas a las instalaciones de los concesionarios </t>
  </si>
  <si>
    <t>Elaborar actas de reversión con ocasión de la terminación de los contratos de concesión portuaria, contando con los insumos requeridos para el efecto</t>
  </si>
  <si>
    <t>Elaborar actos administrativos que resuelvan asuntos distintos a las solicitudes de modificación a las condiciones de otorgamiento de contratos de concesión portuaria</t>
  </si>
  <si>
    <t>Participar en inciativas de modificación y/o reglamentación de la normatividad aplicable a la actividad portuaria</t>
  </si>
  <si>
    <t xml:space="preserve">Realizar Talleres de actualización por parte de la Gerencia Asesoría legal para la revisión de los avances jurisprudenciales, normativos y doctrinales </t>
  </si>
  <si>
    <t>Entregar el Premio Nacional de Interventorias – Capítulo de Concesiones. Segunda Versión. 2015</t>
  </si>
  <si>
    <t>Realizar el Monitoreo de Medios</t>
  </si>
  <si>
    <t>Asistir a  eventos de inaguración, actas de inicio y primeras piedras</t>
  </si>
  <si>
    <t>Asistir al congreso anual CCI</t>
  </si>
  <si>
    <t>Elaborar el  Anteproyecto de presupuesto 2015</t>
  </si>
  <si>
    <t>Realizar Tramites Presupuestales - Proyectos Nuevos</t>
  </si>
  <si>
    <t>Elaborar Documentos CONPES</t>
  </si>
  <si>
    <t>Actualizar la información básica y seguimiento de proyectos (fichas  Presidencia, Presentaciones resumen</t>
  </si>
  <si>
    <t>Realizar el Seguimiento a proyectos en SPI</t>
  </si>
  <si>
    <t>Elaborar Informes de coyuntura y metas (ANI CÓMO VAMOS)</t>
  </si>
  <si>
    <t>Realizar el seguimiento y apoyo para la generación de la información estadistica DANE</t>
  </si>
  <si>
    <t>Realizar  eventos de Rendición de Cuentas a la Ciudadanía</t>
  </si>
  <si>
    <t>Actualizar y hacer seguimiento a la información de tráfico</t>
  </si>
  <si>
    <t>Realizar apoyo al desarrollo de las mesas de trabajo del sector en relación con los insumos y servicios para implementación de los proyectos 4G</t>
  </si>
  <si>
    <t>Realizar el seguimiento Plan de Mejoramiento Institucional</t>
  </si>
  <si>
    <t>Desarrollar de casos de estudio</t>
  </si>
  <si>
    <t>Desarrollar talleres con los casos de estudio</t>
  </si>
  <si>
    <t>Realizar la Socialización  Balanced ScoreCard</t>
  </si>
  <si>
    <t xml:space="preserve">Realizar la Socialización del Software de Gestión de Calidad </t>
  </si>
  <si>
    <t>Realizar eventos para fortalecer Gestión del Conocimiento</t>
  </si>
  <si>
    <t>Realizar reuniones del Comité Interinstitucional (ANLA, MT, MADS, Mininterior, INCODER, etc.</t>
  </si>
  <si>
    <t xml:space="preserve">Apoyar a la VPRE en los temas de Gestión Ambiental de los proyectos en concesión </t>
  </si>
  <si>
    <t>Apoyar a la VPRE en la Gestión Social de proyectos en concesión</t>
  </si>
  <si>
    <t>Realizar capacitación a la Gerencia Socio - Ambiental en el tema de Liderazgo y Resolución de Conflictos</t>
  </si>
  <si>
    <t>Generar Politicas en la Gestión Social para la construcción de variantes en proyectos de concesión y APP</t>
  </si>
  <si>
    <t>Realizar el Seguimiento al cumplimiento del Convenio MININTERIOR - Consultas previas</t>
  </si>
  <si>
    <t>Realizar el control de la ejecución presupuestal de gastos</t>
  </si>
  <si>
    <t>Realizar el control de la ejecución presupuestal de ingresos</t>
  </si>
  <si>
    <t>Realizar el control de la ejecución presupuestal de Reservas Presupuestales</t>
  </si>
  <si>
    <t>Elaborar informe de revisión de los cumplidos para el pago a terceros</t>
  </si>
  <si>
    <t>Actualizar el Manual de Presupuesto</t>
  </si>
  <si>
    <t xml:space="preserve">Realizar el control de la ejecución de las cuentas por pagar </t>
  </si>
  <si>
    <t>Realziar el registro de ingresos en el sistema de información</t>
  </si>
  <si>
    <t>Realizar la carga masiva de extractos en el sistema de información SIIF Nación II</t>
  </si>
  <si>
    <t>Elaborar Ordenes de Pago Presupuestales y no Presupuestales en los sistemas financieros SIIF Nación II y SINFAD</t>
  </si>
  <si>
    <t>Elaborar Ordenes Bancarias en el sistema de información SIIF Nación II</t>
  </si>
  <si>
    <t>Elaborar Boletines de Tesorería</t>
  </si>
  <si>
    <t>Actualizar el Manual de Tesoreria</t>
  </si>
  <si>
    <t xml:space="preserve">Elaborar el reporte en el aplicativo CHIIP </t>
  </si>
  <si>
    <t>Realizar el cierre Contable del Año</t>
  </si>
  <si>
    <t>Realizar el cierre mensual y conciliación de cifras</t>
  </si>
  <si>
    <t>Realizar el Comité técnico de sostenibilidad del sistema contabilidad pública</t>
  </si>
  <si>
    <t>Elaborar la Declaración de ingresos y patrimonio - DIAN</t>
  </si>
  <si>
    <t xml:space="preserve">Elaborar los Estados Contables </t>
  </si>
  <si>
    <t>Elaborar medios magnéticos DIAN</t>
  </si>
  <si>
    <t>Elaborar medios magnéticos SHD</t>
  </si>
  <si>
    <t>Actualizar el Manual de Contabilidad</t>
  </si>
  <si>
    <t>Publicar información contable en la web</t>
  </si>
  <si>
    <t>Implementar la norma ISAD G para descripción de archivos por medio de Orfeo.</t>
  </si>
  <si>
    <t xml:space="preserve">Realizar el cambio de placas de inventarios de bienes </t>
  </si>
  <si>
    <t>Realizar la depuración del inventario de bienes muebles y enseres.</t>
  </si>
  <si>
    <t>Optimizar Procesos de Selección</t>
  </si>
  <si>
    <t>2.2 Terminar en tiempo y calidad las obras y planes de inversión programados, logrando el cumplimiento de las metas del PND</t>
  </si>
  <si>
    <t xml:space="preserve">3.3.Mantener una comunicación,  interacción y gestión efectiva con las demás entidades públicas.
</t>
  </si>
  <si>
    <t>Realizar el seguimiento al Plan de Acción Anual (Parcial, mensual y trimestral)</t>
  </si>
  <si>
    <t>Realizar el seguimiento a las metas del PND</t>
  </si>
  <si>
    <t>Informe SISMEG</t>
  </si>
  <si>
    <t xml:space="preserve">Realizar la actualización de Proyectos </t>
  </si>
  <si>
    <t>Actas de Recibo</t>
  </si>
  <si>
    <t>Acta de Inicio</t>
  </si>
  <si>
    <t>3.1.Fortalecer las estrategias y herramientas que garanticen transparencia, confiabilidad y buen gobierno en todas las gestiones de la entidad.</t>
  </si>
  <si>
    <t xml:space="preserve">3.1 Fortalecer las estrategias y herramientas que garanticen transparencia, confiabilidad y buen gobierno en todas las gestiones de la entidad.
</t>
  </si>
  <si>
    <t>3.1. Fortalecer las estrategias y herramientas que garanticen transparencia, confiabilidad y buen gobierno en todas las gestiones de la entidad.</t>
  </si>
  <si>
    <t>SISTEMAS DE INFORMACIÓN Y TECNOLOGÍA</t>
  </si>
  <si>
    <t>Mantenimiento  periodico</t>
  </si>
  <si>
    <t xml:space="preserve">Construcción puente vehicular </t>
  </si>
  <si>
    <t>Construir Tuneles  sectores 2A y 3A</t>
  </si>
  <si>
    <t>Construir Puentes  sectores 2A y 3A</t>
  </si>
  <si>
    <t>Realizar la  revisión Jurídica de las Resoluciones que resuelven  recursos de reposición</t>
  </si>
  <si>
    <t>Resolución Revisada</t>
  </si>
  <si>
    <t>Realizar la  revisión Jurídica de Resoluciones de 
expropiación judicial y  administrativas.</t>
  </si>
  <si>
    <t>Realizar la  revisión Jurídica de las Promesas de compraventa</t>
  </si>
  <si>
    <t>Promesas revisadas</t>
  </si>
  <si>
    <t>Realizar la  revisión Jurídica de las Escrituras de Compraventa</t>
  </si>
  <si>
    <t>Escrituras revisadas</t>
  </si>
  <si>
    <t>Realizar la  revisión Jurídica de las actas de entrega de predios</t>
  </si>
  <si>
    <t>Actas revisadas</t>
  </si>
  <si>
    <t>Atender los requerimientos (Derechos de Petición y 
solicitud de conceptos) externos e internos, respecto de las situaciones relevantes que se presenten en cada concesión en temas prediales.</t>
  </si>
  <si>
    <t>Requerimientos Atendidos</t>
  </si>
  <si>
    <t>Suscripcion de la ejecutoria de los actos administrativos de la gestión jurídico predial</t>
  </si>
  <si>
    <t>Ejecutoria realizada</t>
  </si>
  <si>
    <t xml:space="preserve"> Realizar  2 informes al año de la auditoría regular y los que solicite la CGR de las Auditorías especiales.</t>
  </si>
  <si>
    <t>Poner en marcha Sistema de Control de Trenes - ITCS</t>
  </si>
  <si>
    <t>Formular el Plan de reasentamiento (Sector Bosconia)</t>
  </si>
  <si>
    <t>Formular el  Plan de reasentamiento (Sector Fundación)</t>
  </si>
  <si>
    <t>Formular el Plan de reasentamiento (Sector Orihueca)</t>
  </si>
  <si>
    <t>Formulaar el Plan de reasentamiento (Sector Tucurinca, Guacamayal y Sevilla)</t>
  </si>
  <si>
    <t>Formulaar el Plan de reasentamiento (Sector Aracataca)</t>
  </si>
  <si>
    <t>Implementar el Plan de reasentamientos (Algarrobo y Loma Colorada)</t>
  </si>
  <si>
    <t>Implementaar el Plan de reasentamientos (Varela, Guamachito y Rio Frio)</t>
  </si>
  <si>
    <t>Construir segunda Línea sector Algarrobo</t>
  </si>
  <si>
    <t>Construir segunda Línea sector Guamachito</t>
  </si>
  <si>
    <t>Construir segunda Línea sector Varela y Río Frio</t>
  </si>
  <si>
    <t xml:space="preserve">Contratar  la recuperacion en Dorada - Chiriguaná - Puntos Críticos Total: 47 Puntos - Pendientes 2015 </t>
  </si>
  <si>
    <t xml:space="preserve">Contratar en Bogotá - Belencito  la recuperación Puntos Críticos Total: 34 Puntos - Pendientes 2015 </t>
  </si>
  <si>
    <t xml:space="preserve">Mantarner  522 km en el proyecto Dorada - Chiriguaná </t>
  </si>
  <si>
    <t>Mantener 257 km en el proyecto Bogotá - Belencito</t>
  </si>
  <si>
    <t>Realizar el mejoramiento a 50km en el proyecto Dorada - Chiriguaná</t>
  </si>
  <si>
    <t>Realizar el mejoramiento a 30 km en el proyecto Bogotá - Belencito</t>
  </si>
  <si>
    <t xml:space="preserve">3.  Generar confianza en ciudadanos, estado, inversionistas, y usuarios de la infraestructura.
</t>
  </si>
  <si>
    <t xml:space="preserve">4. Fortalecer la gestión y toma de decisiones oportuna de la Entidad, basados en el trabajo en equipo que permita la consolidación de una Agencia competitiva con solidez técnica y moral 
</t>
  </si>
  <si>
    <t>4.1. Desarrollar e implementar estrategias y mecanismos de trabajo en equipo y promover un clima organizacional motivado y armónico.</t>
  </si>
  <si>
    <t xml:space="preserve">1.2. Adjudicar como mínimo 15 proyectos del programa de 4G de INICIATIVA PRIVADA al 2018.
</t>
  </si>
  <si>
    <t xml:space="preserve">A1.2. Adjudicar como mínimo 15 proyectos del programa de 4G de INICIATIVA PRIVADA al 2018.
</t>
  </si>
  <si>
    <t xml:space="preserve">4.1. Desarrollar e implementar estrategias y mecanismos de trabajo en equipo y promover un clima organizacional motivado y armónico.
</t>
  </si>
  <si>
    <t xml:space="preserve">2. Gestionar el desarrollo adecuado de los contratos de concesión en ejecución, facilitando la construcción oportuna de la infraestructura y el logro de los niveles de inversión propuestos en el PND
</t>
  </si>
  <si>
    <t xml:space="preserve">1. Desarrollo de infraestructura de transporte generadora de competitividad y empleo mediante contratación de proyectos APP (Asociaciones Publico Privadas) en todos lo modos por $50 billones
2. Gestionar el desarrollo adecuado de los contratos de concesión en ejecución, facilitando la construcción oportuna de la infraestructura y el logro de los niveles de inversión propuestos en el PND
</t>
  </si>
  <si>
    <t xml:space="preserve">2. Gestionar el desarrollo adecuado de los contratos de concesión en ejecución, facilitando la construcción oportuna de la infraestructura y el logro de los niveles de inversión propuestos por el PND.
3.  Generar confianza en ciudadanos, estado, inversionistas, y usuarios de la infraestructura.
4. Fortalecer la gestión y toma de decisiones oportuna de la Entidad, basados en el trabajo en equipo que permita la consolidación de una Agencia competitiva con solidez técnica y moral </t>
  </si>
  <si>
    <t xml:space="preserve">1. Desarrollo de infraestructura de transporte generadora de competitividad y empleo mediante contratación de proyectos APP
2. Gestionar el desarrollo adecuado de los contratos de concesión en ejecución, facilitando la construcción oportuna de la infraestructura y el logro de los niveles de inversión propuestos por el PND.
3.  Generar confianza en ciudadanos, estado, inversionistas, y usuarios de la infraestructura.
4. Fortalecer la gestión y toma de decisiones oportuna de la Entidad, basados en el trabajo en equipo que permita la consolidación de una Agencia competitiva con solidez técnica y moral </t>
  </si>
  <si>
    <t xml:space="preserve">1. Desarrollo de infraestructura de transporte generadora de competitividad y empleo mediante contratación de proyectos APP
4. Fortalecer la gestión y toma de decisiones oportuna de la Entidad, basados en el trabajo en equipo que permita la consolidación de una Agencia competitiva con solidez técnica y moral </t>
  </si>
  <si>
    <t xml:space="preserve">1. Desarrollo de infraestructura de transporte generadora de competitividad y empleo mediante contratación de proyectos APP
2. Gestionar el desarrollo adecuado de los contratos de concesión en ejecución, facilitando la construcción oportuna de la infraestructura y el logro de los niveles de inversión propuestos por el PND.
3.  Generar confianza en ciudadanos, estado, inversionistas, y usuarios de la infraestructura.
</t>
  </si>
  <si>
    <t xml:space="preserve">1. Desarrollo de infraestructura de transporte generadora de competitividad y empleo mediante contratación de proyectos APP
2. Gestionar el desarrollo adecuado de los contratos de concesión en ejecución, facilitando la construcción oportuna de la infraestructura y el logro de los niveles de inversión propuestos por el PND.
</t>
  </si>
  <si>
    <t xml:space="preserve">
2. Gestionar el desarrollo adecuado de los contratos de concesión en ejecución, facilitando la construcción oportuna de la infraestructura y el logro de los niveles de inversión propuestos por el PND.
3.  Generar confianza en ciudadanos, estado, inversionistas, y usuarios de la infraestructura.</t>
  </si>
  <si>
    <t>1. Desarrollo de infraestructura de transporte generadora de competitividad y empleo mediante contratación de proyectos APP
2. Gestionar el desarrollo adecuado de los contratos de concesión en ejecución, facilitando la construcción oportuna de la infraestructura y el logro de los niveles de inversión propuestos por el PND.
3.  Generar confianza en ciudadanos, estado, inversionistas, y usuarios de la infraestructura.</t>
  </si>
  <si>
    <t>1.4 Ampliar las inversiones de contratos de concesión existentes 
2.2 Terminar en tiempo y calidad las obras y planes de inversión programados logrando el cumplimiento de las metas del PND.</t>
  </si>
  <si>
    <t>1.4 Ampliar las inversiones de contratos de concesión existentes
 2.2 Terminar en tiempo y calidad las obras y planes de inversión programados logrando el cumplimiento de las metas del PND.</t>
  </si>
  <si>
    <t xml:space="preserve">1.4.Ampliar las inversiones en contratos de concesión existentes.
2.5. Mantener la articulación de las interventorías a los fines esenciales de la Agencia Nacional de Infraestructura-ANI. 
</t>
  </si>
  <si>
    <t>1.4.Ampliar las inversiones en contratos de concesión existentes.
2.5. Mantener la articulación de las interventorías a los fines esenciales de la Agencia Nacional de Infraestructura-ANI. 
3.3. Mantener una comunicación, interacción y gestión efectiva con las demás entidades públicas.
3.5. Desarrollar procedimientos efectivos para gestionar oportunamente los trámites y permisos otorgados por la Agencia
4.2. Articular en todos los niveles de la organización la gestión de los equipos a la planeación estratégica.</t>
  </si>
  <si>
    <t>2.3.Desarrollareimplementarherramientas,metodologíasysistemasparaelcontrolyseguimientointegralyeficientedelosproyectos.
2.5. Mantener la articulación de las interventorías a los fines esenciales de la Agencia Nacional de Infraestructura-ANI. 
3.3. Mantener una comunicación, interacción y gestión efectiva con las demás entidades públicas.
4.2. Articular en todos los niveles de la organización la gestión de los equipos a la planeación estratégica.</t>
  </si>
  <si>
    <t>1.4.Ampliar las inversiones en contratos de concesión existentes.
2.3.Desarrollareimplementarherramientas,metodologíasysistemasparaelcontrolyseguimientointegralyeficientedelosproyectos.
2.4.Garantizar sinergia, aprendizaje y transición entre los proyectos existentes y los nuevos proyectos.
2.5. Mantener la articulación de las interventorías a los fines esenciales de la Agencia Nacional de Infraestructura-ANI. 
3.1. Fortalecer las estrategias y herramientas que garanticen transparencia, confiabilidad y buen gobierno en todas las gestiones de la entidad.
4.2. Articular en todos los niveles de la organización la gestión de los equipos a la planeación estratégica.</t>
  </si>
  <si>
    <t xml:space="preserve">1.4.Ampliar las inversiones en contratos de concesión existentes.
2.2. Terminar en tiempo y calidad las obras y planes de inversión programados, logrando el cumplimiento de las metas del PND.
2.3.Desarrollar e implementar herramientas, metodologías y sistemas para el control y seguimiento integral y eficiente de los proyectos.
2.5. Mantener la articulación de las interventorías a los fines esenciales de la Agencia Nacional de Infraestructura-ANI. </t>
  </si>
  <si>
    <t>1.4.Ampliar las inversiones en contratos de concesión existentes.
2.2. Terminar en tiempo y calidad las obras y planes de inversión programados, logrando el cumplimiento de las metas del PND.
2.4.Garantizar sinergia, aprendizaje y transición entre los proyectos existentes y los nuevos proyectos.
2.5. Mantener la articulación de las interventorías a los fines esenciales de la Agencia Nacional de Infraestructura-ANI. 
3.3. Mantener una comunicación, interacción y gestión efectiva con las demás entidades públicas.
3.5. Desarrollar procedimientos efectivos para gestionar oportunamente los trámites y permisos otorgados por la Agencia</t>
  </si>
  <si>
    <t xml:space="preserve">3.4. Desarrollar herramientas para divulgación oportuna de información confiable y relevante.
</t>
  </si>
  <si>
    <t>3.6. Adelantar acciones para generar reconocimiento, favorabilidad y seguimiento por formadores de opinión.</t>
  </si>
  <si>
    <t>Realizar Tramites Presupuestales - Proyectos existentes y del  area Administrativa</t>
  </si>
  <si>
    <t>2.2. Terminar en tiempo y calidad  las obras y planes de inversión programados, logrando el cumplimiento de las  metas del PND.</t>
  </si>
  <si>
    <t>4.2. Articular en todos los niveles de la organización la gestión de los equipos a la planeación estratégica.</t>
  </si>
  <si>
    <t>4.3. Fortalecer las capacidades del Talento Humano para mejorar la gestión en todas las áreas de la Entidad.</t>
  </si>
  <si>
    <t>Consolidado el 29-01-15</t>
  </si>
  <si>
    <t>Mejoramiento</t>
  </si>
  <si>
    <t>Realizar la construcción Glorieta calle 52 en Dosquebradas</t>
  </si>
  <si>
    <t>Construir el puente peatonal Bosques de la Acuarela</t>
  </si>
  <si>
    <t>Realizar la Rehabilitación Calarcá-La Española</t>
  </si>
  <si>
    <t>Km-año</t>
  </si>
  <si>
    <t>Realizar la construcción Intersección Circasia 1 1/2</t>
  </si>
  <si>
    <t>26_Loboguerrero-Buga</t>
  </si>
  <si>
    <t>27_Malla Vial del Valle del Cauca y Cauca</t>
  </si>
  <si>
    <t>28_Briceño Tunja Sogamoso</t>
  </si>
  <si>
    <t>29_Bosa Granada Girardot</t>
  </si>
  <si>
    <t>30_Zona Metropolitana de Bucaramanga</t>
  </si>
  <si>
    <t>31_Rumichaca Pasto Chachagûí</t>
  </si>
  <si>
    <t>32_Córdoba Sucre</t>
  </si>
  <si>
    <t>33_Ruta Caribe</t>
  </si>
  <si>
    <t>34_Ruta del Sol 1</t>
  </si>
  <si>
    <t>35_Ruta del Sol 3</t>
  </si>
  <si>
    <t>Rehabilitación Via Existente</t>
  </si>
  <si>
    <t>Mantenimiento Rutinario</t>
  </si>
  <si>
    <t>Km\ SC</t>
  </si>
  <si>
    <t>Km rehabilitados</t>
  </si>
  <si>
    <t>Tunel</t>
  </si>
  <si>
    <t>Puente peatonal</t>
  </si>
  <si>
    <t>Puente Vehicular</t>
  </si>
  <si>
    <t>Puente Peatonal</t>
  </si>
  <si>
    <t>Construcción Aeropuerto de Santa Marta</t>
  </si>
  <si>
    <t>Climatización Aeropuerto Cúcuta</t>
  </si>
  <si>
    <t>Climatización Aeropuerto Valledupar</t>
  </si>
  <si>
    <t xml:space="preserve"> Pavimentación pista Aeropuerto - Corozal</t>
  </si>
  <si>
    <t xml:space="preserve"> Pavimentación pista Aeropuerto - Monteria</t>
  </si>
  <si>
    <t xml:space="preserve"> Pavimentación pista Aeropuerto - Jose Maria C</t>
  </si>
  <si>
    <t xml:space="preserve"> Pavimentación pista Aeropuerto - Olaya H</t>
  </si>
  <si>
    <t>construcción del nuevo SEI - Cali</t>
  </si>
  <si>
    <t>remodelación del satélite nacionaldel edificio actual - Cali</t>
  </si>
  <si>
    <t xml:space="preserve">CODAD-Calles de salidas rapidas y calle de interconexión </t>
  </si>
  <si>
    <t>construcción del nuevo SEI - Cartagena</t>
  </si>
  <si>
    <t>construcción de Franjas - Cartagena</t>
  </si>
  <si>
    <t>OPAIN-Ampliación terminal nacional de pasajeros - sur</t>
  </si>
  <si>
    <t>OPAIN-Ampliación terminal internacional de pasajeros norte</t>
  </si>
  <si>
    <t>Encuestas Percepción Ciudadana</t>
  </si>
  <si>
    <t>Afianzamiento cultura servicio ciudadano</t>
  </si>
  <si>
    <t>Encuesta</t>
  </si>
  <si>
    <t>Incorporar los patrones de control social y de los organismos de control del estado en el Sistema de Información de la ANI</t>
  </si>
  <si>
    <t>Entrenamiento</t>
  </si>
  <si>
    <t>Poner en Alta disponibilidad el firewall de seguridad perimetral y adquisición de un antivirus para los usuarios finales</t>
  </si>
  <si>
    <t>Revisión del Dominio, adquisición de certificados digitales para el dominio y app para integrar firma digital sobre Orfeo</t>
  </si>
  <si>
    <t>Adquisición de computadores de escritorios</t>
  </si>
  <si>
    <t>Realizar atención de peticiones del congreso</t>
  </si>
  <si>
    <t>Trimestre 1</t>
  </si>
  <si>
    <t xml:space="preserve">Meta </t>
  </si>
  <si>
    <t>Avance</t>
  </si>
  <si>
    <t>Trimestre 2</t>
  </si>
  <si>
    <t>Trimestre 3</t>
  </si>
  <si>
    <t>Trimestre 4</t>
  </si>
  <si>
    <t>Avance
Acumulado</t>
  </si>
  <si>
    <t>Avance 
Acumulado</t>
  </si>
  <si>
    <t>Liciencia</t>
  </si>
  <si>
    <t>Especificar sistema que automatice la gestión de permisos</t>
  </si>
  <si>
    <t>Documento de especificaciones</t>
  </si>
  <si>
    <t>Socializaciones de la plataforma TI</t>
  </si>
  <si>
    <t>Socializaciones realizadas</t>
  </si>
  <si>
    <t xml:space="preserve">Especificar las necesidades de un nuevo sistema de gestión documental </t>
  </si>
  <si>
    <t>Hacer seguimiento al funcionamiento de los sistemas de información en Project y en CISA</t>
  </si>
  <si>
    <t>Acta de verificación del funcionamiento del sistema de información</t>
  </si>
  <si>
    <t xml:space="preserve">Definir los requerimientos de entrega de información para concesionarios e interventorias 
</t>
  </si>
  <si>
    <t xml:space="preserve">Documento de requisitos mínimos de entraga de información </t>
  </si>
  <si>
    <t>4. Fortalecer la gestión y toma de decisiones oportuna de la Entidad, basados en el trabajo en equipo que permita la consolidación de una Agencia competitiva con solidez técnica y moral 
3. Generar confianza en ciudadanos, estado, inversionistas, y usuarios de la infraestructura</t>
  </si>
  <si>
    <t>4. Fortalecer la gestión y toma de decisiones oportuna de la Entidad, basados en el trabajo en equipo que permita la consolidación de una Agencia competitiva con solidez técnica y moral 
2. Gestionar el desarrollo adecuado de los contratos de concesión en ejecución, facilitando la construcción oportuna de la infraestructura y el logro de los niveles de inversión propuestos en el PND</t>
  </si>
  <si>
    <t>4.2 - 4.4. Contar con un sistema de información en línea que apoye la gestión oportuna, la trazabilidad y toma de decisiones debidamente soportadas.</t>
  </si>
  <si>
    <t>4.2 -4.4. Contar con un sistema de información en línea que apoye la gestión oportuna, la trazabilidad y toma de decisiones debidamente soportadas.</t>
  </si>
  <si>
    <t xml:space="preserve"> 2.3. Desarrollar e implementar herramientas, metodologías y sistemas para el  control y seguimiento integral  y eficiente de los proyectos.
2.5. Mantener la articulación de las interventorías a los fines esenciales de la Agencia Nacional de Infraestructura-ANI. 
4.2. Articular en todos los niveles de la organización la gestión de los equipos a la planeación estratégica.
4.4. Contar con un sistema de información en línea que apoye la gestión oportuna, la trazabilidad y toma de decisiones debidamente soportadas.
4.5. Implementar un sistema de seguimiento y evaluación de metas de gestión para la entidad, sus áreas y sus funcionarios</t>
  </si>
  <si>
    <t>3.1. Fortalecer las estrategias y herramientas que garanticen transparencia y confiabilidad en todas las gestiones de la entidad.
3.2. Implementar mecanismos periódicos y participativos de rendición de cuentas.
3.4. Desarrollar herramientas para divulgación oportuna de información confiable y relevante.</t>
  </si>
  <si>
    <t>3.1. Fortalecer las estrategias y herramientas que garanticen transparencia y confiabilidad en todas las gestiones de la entidad.
4.4. Contar con un sistema de información en línea que apoye la gestión oportuna, la trazabilidad y toma de decisiones debidamente soportadas.</t>
  </si>
  <si>
    <t xml:space="preserve">4.1. Desarrollar e implementar estrategias y mecanismos de trabajo en equipo y promover un clima organizacional motivado y armónico.
4.3. Fortalecer las capacidades del Talento Humano para mejorar la gestión en todas las áreas de la Entidad.
</t>
  </si>
  <si>
    <t>Contratación Intervención Puntos Críticos</t>
  </si>
  <si>
    <t>Realizar Rehabilitación Tramo 2 La loma Bosconia</t>
  </si>
  <si>
    <t>2. Generar el desarrollo adecuado de los contratos de concesión en ejecución, facilitando la construcción oportuna de la infraestructura y el logro de los niveles de inversión propuestos en el PND.
4. Fortalecer la gestión y toma de decisiones oportuna de la Entidad basado en el trabajo en equipo que permita la consolidación de una Agencia competitiva con solidez técnica y moral.</t>
  </si>
  <si>
    <t>2.1. Gestionar adecuadamente la etapa de pre-construcción de los proyectos para su terminación oportuna, garantizando la sostenibilidad y el uso eficiente de recursos.
4.2. Contar con un sistema de información en línea que apoye la gestión oportuna, la trazabilidad y toma de decisiones debidamente soportada.</t>
  </si>
  <si>
    <t xml:space="preserve">Informe </t>
  </si>
  <si>
    <t>Acompañar a las Vicepresidencia de Gestión Contractual y la Vicepresidenca Ejecutiva en el análisis que se soliciten para suscripción de modificaciones contractuales.</t>
  </si>
  <si>
    <t xml:space="preserve">1.Desarrollo de infraestructura de transporte generadora de competitividad, empleo y crecimiento sostenible, mediante contratación de proyectos APP (Asociación Público Privadas) en todos los modos por $50 billones.
2. Generar el desarrollo adecuado de los contratos de concesión en ejecución, facilitando la construcción oportuna de la infraestructura y el logro de los niveles de inversión propuestos en el PND.
</t>
  </si>
  <si>
    <t xml:space="preserve">
1.4. Ampliar las inversiones en contratos de concesión existentes.
2.4.  Desarrollar Mecanismos ágiles para acelerar la toma de decisiones en casos de conflicto.
2.5. Fortalecer las estratégias y herramientas que garanticen una adecuada gestión de riesgos en la entidad.
</t>
  </si>
  <si>
    <t>Estudios de Conveniencia y Oportunidad   (Conceptos)</t>
  </si>
  <si>
    <t>Gestionar los recursos necesarios para el cumplimiento de las obligaciones contingentes pendientes de pago en las videgencias 2013 y  2014 con la Fiduprevisora.</t>
  </si>
  <si>
    <t xml:space="preserve">2. Generar el desarrollo adecuado de los contratos de concesión en ejecución, facilitando la construcción oportuna de la infraestructura y el logro de los niveles de inversión propuestos en el PND.
</t>
  </si>
  <si>
    <t>2.1. Gestionar adecuadamente la etapa de pre-construcción de los proyectos para su terminación oportuna, garantizando la sostenibilidad y el uso eficiente de recursos.
2.4.  Desarrollar Mecanismos ágiles para acelerar la toma de decisiones en casos de conflicto.</t>
  </si>
  <si>
    <t>Oficios remitidos al MHCP</t>
  </si>
  <si>
    <t xml:space="preserve">
Seguimiento a los procesos de solicitud de plan de aportes tramitados durante la vigencia 2014, para lograr su aprobación.</t>
  </si>
  <si>
    <t xml:space="preserve">2.1. Gestionar adecuadamente la etapa de pre-construcción de los proyectos para su terminación oportuna, garantizando la sostenibilidad y el uso eficiente de recursos.
2.4.  Desarrollar Mecanismos ágiles para acelerar la toma de decisiones en casos de conflicto.
2.5. Fortalecer las estrategias y herramientas que garanticen una adecuada gestión de  riesgos en la entidad.
4.2. Contar con un sistema de información en línea que apoye la gestión que oportuna, la trazabilidad y toma de decisiones debidamente soportadas.
4.4. Contar con un sistema de información en línea que apoye la gestión oportuna, la trazabilidad y toma de decisiones debidamente soportada.
</t>
  </si>
  <si>
    <t xml:space="preserve">
2. Generar el desarrollo adecuado de los contratos de concesión en ejecución, facilitando la construcción oportuna de la infraestructura y el logro de los niveles de inversión propuestos en el PND.
4. Fortalecer la gestión y toma de decisiones oportuna de la Entidad basado en el trabajo en equipo que permita la consolidación de una Agencia competitiva con solidez técnica y moral.</t>
  </si>
  <si>
    <t xml:space="preserve">
2.4.  Desarrollar Mecanismos agíles para acelerar la toma de decisiones en casos de conflicto.
2.5. Fortalecer las estrategias y herramientas que garanticen una adecuada gestión de  riesgos en la entidad.
4.2. Contar con un sistema de información en línea que apoye la gestión que oportuna, la trazabilidad y toma de decisiones debidamente soportadas.
</t>
  </si>
  <si>
    <t xml:space="preserve">
Seguimiento a Reprogramación  planes de aportes  programa 4G </t>
  </si>
  <si>
    <t xml:space="preserve">Adaptación y socialización sobre la  metodología para el manejo en el Fondo de Contingencias Contractuales de las Entidades Estatales del Ministerio de Hacienda, de recursos por concepto de posibles sentencias y conciliaciones,  teniendo en cuenta las  reglamentaciones necesarias para su desarrollo y con base en la  identificación de procesos en Litigob. </t>
  </si>
  <si>
    <t>2. Gestionar el desarrollo adecuado de los contratos de concesión en ejecución, facilitando la construcción oportuna de la infraestructura y el logro de los niveles de inversión propuestos en el PND.
4. Fortalecer la gestión y toma de decisiones oportuna de la Entidad basado en el trabajo en equipo que permita la consolidación de una Agencia competitiva con solidez técnica y moral.</t>
  </si>
  <si>
    <t>2.3. Desarrollar e implementar, metodologías y sistemas para el control y seguimiento integral y eficiente de los proyectos. 
4.5. Gestionar la consecución, ejecución y control de los recursos físicos y financieros de manera oportuna y eficiente que permita el adecuado funcionamiento de la entidad y desarrollo de los proyectos a su cargo.</t>
  </si>
  <si>
    <t>Socialización</t>
  </si>
  <si>
    <t xml:space="preserve"> 
Actualización de los seguimientos de riesgos de los contratos en ejecución con y sin plan de aportes en el Fondo de Contingencias Contractuales de las Entidades Estatales,de acuerdo a las necesidades reportadas .</t>
  </si>
  <si>
    <t xml:space="preserve">2. Generar el desarrollo adecuado de los contratos de concesión en ejecución, facilitando la construcción oportuna de la infraestructura y el logro de los niveles de inversión propuestos en el PND.
3.  Generar confianza en ciudadanos, estado, inversionistas, y usuarios de la infraestructura.
4. Fortalecer la gestión y toma de decisiones oportuna de la Entidad basado en el trabajo en equipo que permita la consolidación de una Agencia competitiva con solidez técnica y moral.
</t>
  </si>
  <si>
    <t xml:space="preserve">2.1. Gestionar adecuadamente la etapa de pre-construcción de los proyectos para su terminación oportuna, garantizando la sostenibilidad y el uso eficiente de recursos.
2.4.  Desarrollar Mecanismos ágiles para acelerar la toma de decisiones en casos de conflicto.
2.5. Fortalecer las estrategias y herramientas que garanticen una adecuada gestión de riesgos de la entidad.
3.3. Mantener una comunicación, interacción y gestión efectiva con las demás entidades públicas.
4.2. Contar con un sistema de información en línea que apoye la gestión oportuna, la trazabilidad y toma de decisiones debidamente soportada.
</t>
  </si>
  <si>
    <t>Acompañamiento en la estructuración de las Interventorías a contratos de concesión portuarios, aeroportuarios y carreteros.</t>
  </si>
  <si>
    <t>1.Desarrollo de infraestructura de transporte generadora de competitividad y empleo mediante adjudicación de nuevos proyectos APP por $50 billones.
2. Gestionar el desarrollo adecuado de los contratos de concesión en ejecución, facilitando la construcción oportuna de la infraestructura y el logro de los niveles de inversión propuestos en el PND.</t>
  </si>
  <si>
    <t>1.1. Finalizar la Estructuración y adjudicar los proyectos restantes del programa 4G de INCIATIVA PUBLICA en el 2015.
1.2. Adjudicar como mínimo 15 proyectos del programa de 4G de INICIATIVA PRIVADA al 2018.
1.3. Adjudicar proyectos APP de iniciativa privada que permitan la reactivación efectiva del sistema férreo en Colmbia.
1.4. Ampliar las inversiones en contratos de concesión existentes.
1.7. Garantizar sinergia, aprendizaje y transición entre los proyectos exixtentes y los nuevos proyectos.
2.4.  Desarrollar Mecanismos ágiles para acelerar la toma de decisiones en casos de conflicto.</t>
  </si>
  <si>
    <t>(Matriz de Riesgos para la estructuración y contratación de consultorías, interventorías y modificaciones de las mismas.)
Interventoría</t>
  </si>
  <si>
    <t>Revisión y unificación de las metodologías de valoración de obligaciones contingentes para proyectos de infraestructura desarrollados a través de esquema de Asociaciones Público Privadas - APP.</t>
  </si>
  <si>
    <t>2. Gestionar el desarrollo adecuado de los contratos de concesión en ejecución, facilitando la construcción oportuna de la infraestructura y el logro de los niveles de inversión propuestos en el PND.</t>
  </si>
  <si>
    <t xml:space="preserve">2.3. Desarrollar e implementar, metodologías y sistemas para el control y seguimiento integral y eficiente de los proyectos. 
</t>
  </si>
  <si>
    <t>Presentación de los lineamientos que permitan estandarizar los criterios para la valoración de sobrecostos prediales y ambientales en los concesiones en ejecución.</t>
  </si>
  <si>
    <t xml:space="preserve">2.3. Desarrollar e implementar, metodologías y sistemas para el control y seguimiento integral y eficiente de los proyectos. 
2.5. Fortalecer las estrategias y herramientas que garanticen una adecuada gestión de riesgos de la entidad.
4.2. Contar con un sistema de información en línea que apoye la gestión oportuna, la trazabilidad y toma de decisiones debidamente soportada.
</t>
  </si>
  <si>
    <t>Presentación de los lineamientos de políticas en riesgos para iniciativas privadas.</t>
  </si>
  <si>
    <t xml:space="preserve">1. 1.Desarrollo de infraestructura de transporte generadora de competitividad, empleo y crecimiento sostenible, mediante contratación de proyectos APP (Asociación Público Privadas) en todos los modos por $50 billones.
2. Gestionar el desarrollo adecuado de los contratos de concesión en ejecución, facilitando la construcción oportuna de la infraestructura y el logro de los niveles de inversión propuestos en el PND.
</t>
  </si>
  <si>
    <t xml:space="preserve">
1.2. Adjudicar como mínimo 15 proyectos del programa de 4G de INICIATIVA PRIVADA al 2018.
1.3. Adjudicar proyectos APP de iniciativa privada que permitan la reactivación efectiva del sistema férreo en Colmbia.
2.3. Desarrollar e implementar, metodologías y sistemas para el control y seguimiento integral y eficiente de los proyectos. 
2.4.  Desarrollar Mecanismos ágiles para acelerar la toma de decisiones en casos de conflicto.
</t>
  </si>
  <si>
    <t>Actividades para fomentar la cultura de administración de los riesgos institucionales y anticorrupción</t>
  </si>
  <si>
    <t>2. Gestionar el desarrollo adecuado de los contratos de concesión en ejecución, facilitando la construcción oportuna de la infraestructura y el logro de los niveles de inversión propuestos en el PND.
3.  Generar confianza en ciudadanos, estado, inversionistas, y usuarios de la infraestructura.
4. Fortalecer la gestión y toma de decisiones oportuna de la Entidad basado en el trabajo en equipo que permita la consolidación de una Agencia competitiva con solidez técnica y moral.</t>
  </si>
  <si>
    <t xml:space="preserve">2.5. Fortalecer las estrategias y herramientas que garanticen una adecuada gestión de riesgos de la entidad.
3.1. Fortalecer las estrategias y herramientas que garanticen transparencia y confiabilidad en todas las gestiones de la entidad.
3.2.Implementar mecanismos periódicos y participativos de rendición de cuentas.
4.1. Desarrollar estrategias y mecanismos de trabajo en equipo que fortalezcan el Talento Humano y promuevan un clima organizacional motivado y armónico, para mejorar la gestión de la Entidad.
4.3. Implementar el Sistema Integrado de Gestión que optimice los procesos basados en el mejoramiento continuo, articulando la gestión de los equipos a la planeación estrategica.
4.5. Gestionar la consecución, ejecución y control de los recursos físicos y financieros de manera oportuna y eficiente que permita el adecuado funcionamiento de la entidad y desarrollo de los proyectos a su cargo.
</t>
  </si>
  <si>
    <t>Acompañamiento y capacitación a las áreas y procesos en la inclusión y manejo del esquema de los mapas de riesgo institucional y anticorrupción, en el modulo de riesgos del Aplicativo de Seguimiento y Control del Sistema Integrado de Gestión</t>
  </si>
  <si>
    <t xml:space="preserve">
2.5. Fortalecer las estrategias y herramientas que garanticen una adecuada gestión de riesgos de la entidad.
3.1. Fortalecer las estrategias y herramientas que garanticen transparencia y confiabilidad en todas las gestiones de la entidad.
3.2.Implementar mecanismos periódicos y participativos de rendición de cuentas.
3.3. Mantener una comunicación, interacción y gestión efectiva con las demás entidades públicas.
4.1. Desarrollar estrategias y mecanismos de trabajo en equipo que fortalezcan el Talento Humano y promuevan un clima organizacional motivado y armónico, para mejorar la gestión de la Entidad.
4.3. Implementar el Sistema Integrado de Gestión que optimice los procesos basados en el mejoramiento continuo, articulando la gestión de los equipos a la planeación estrategica.
</t>
  </si>
  <si>
    <t>Implementación del espacio virtual institucional que contenga los lineamientos, mapas de procesos, formatos y herramientas para la efectiva administración del riesgo en la ANI.</t>
  </si>
  <si>
    <t>2. Gestionar el desarrollo adecuado de los contratos de concesión en ejecución, facilitando la construcción oportuna de la infraestructura y el logro de los niveles de inversión propuestos en el PND.
3.  Generar confianza en ciudadanos, estado, inversionistas, y usuarios de la infraestructura.
4. Fortalecer la gestión y toma de decisiones oportuna de la Entidad basado en el trabajo en equipo que permita la consolidación de una Agencia competitiva con solidez técnica y moral.</t>
  </si>
  <si>
    <t xml:space="preserve">
2.5. Fortalecer las estrategias y herramientas que garanticen una adecuada gestión de riesgos de la entidad.
3.1. Fortalecer las estrategias y herramientas que garanticen transparencia y confiabilidad en todas las gestiones de la entidad.
3.2.Implementar mecanismos periódicos y participativos de rendición de cuentas.
3.3. Mantener una comunicación, interacción y gestión efectiva con las demás entidades públicas.
3.4. Desarrollora herramientas para divulgación oportuna de información confiable y relevante.
4.3. Implementar el Sistema Integrado de Gestión que optimice los procesos basados en el mejoramiento continuo, articulando la gestión de los equipos a la planeación estrategica.
</t>
  </si>
  <si>
    <t xml:space="preserve">Espacio Virtual Implementado </t>
  </si>
  <si>
    <t>Puente finalizado</t>
  </si>
  <si>
    <t xml:space="preserve"> Se encuentra en servicio. Pendiente remates de accesos, ya se realizo prueba de carga. </t>
  </si>
  <si>
    <t>Se suscribió por las partes Acuerdo conciliatorio para la terminación anticipada del Contrato de concesión No.003 de 2006, el 6 de febrero de 2015 y fue aprobado por el Tribunal de arbitramento mediante auto No.45 el 20 de marzo de 2015.</t>
  </si>
  <si>
    <t>El 4 de mayo de 2015 la ANI recibio la infraestructura vial del Concesionario DEVINAR S.A. mediante Acta de reveresión y entrega</t>
  </si>
  <si>
    <t>El 4 de mayo de 2015 la ANI entregó la infraestructura vial al INVIAS mediante Acta de reveresión y entrega</t>
  </si>
  <si>
    <t xml:space="preserve">Se registraron  los solicitudes de PAC en el SIIF Nación II de acuerdo con las solicitudes presentadas por cada ordenador del Gasto. </t>
  </si>
  <si>
    <t>Se efectuaron los pagos programados correspondiente a cada mes según disponiblidad de PAC - CUN.</t>
  </si>
  <si>
    <t>Se registraron los movimiento de ingresos y egresos mensuales de acuerdo con los extractos de cada Banco.</t>
  </si>
  <si>
    <t>Meta alcanzada 10000 CDS inventariados</t>
  </si>
  <si>
    <t>Se asiste a las citaciones a las cuales se solicita asistencia por parte de la Agencia</t>
  </si>
  <si>
    <t>Presentar los documentos , de estandarización de niveles de servicio de las interventorías, Consolidado del plan de mejoramiento por procesos - PMP producto de auditorías y  la actualización  manual de evaluación de desempeño de interventorías</t>
  </si>
  <si>
    <t>Presentar la línea base del Premio Nacional de Concesiones,  con énfasis en responsabilidad social y empresarial.</t>
  </si>
  <si>
    <t>Marco Conceptual</t>
  </si>
  <si>
    <t>Realizar 65 auditorías independientes.</t>
  </si>
  <si>
    <t>Elaborar las modificaciones contractuales viables y/o convenios solicitados a la dependencia</t>
  </si>
  <si>
    <t>En la vigencia no se ha requerido proyectar actas de reversión</t>
  </si>
  <si>
    <t>Modulos parametrizados</t>
  </si>
  <si>
    <t>Adquisición de un antivirus para los usuarios finales</t>
  </si>
  <si>
    <t>Renovacion Liencias Oracle</t>
  </si>
  <si>
    <t>Contratar la adquisición de una solución para la administración, seguimiento y control del SGC y su respectiva implementación</t>
  </si>
  <si>
    <t>Charlas de Capacitación</t>
  </si>
  <si>
    <t>Pic Diseñado</t>
  </si>
  <si>
    <t>Caracterización de Usuarios</t>
  </si>
  <si>
    <t>Formato caracterización</t>
  </si>
  <si>
    <t>En estos comites de plan de regularización se reune el equipo de trabajo del proyecto con el fin de evaluar los aspectos sobresalientes del periodo correspondiente.</t>
  </si>
  <si>
    <t xml:space="preserve">• Puente la india ubicado en el K0+600, tiene un avance del 99%
• Puente Villa Olímpica: presenta un avance de 82,38%.
• Puente Peatonal PIMSA K89+150 presenta un avance del 22,47% </t>
  </si>
  <si>
    <t>Construido y en servicio se le realizó la prueba de carga en Agosto de 2015.</t>
  </si>
  <si>
    <t xml:space="preserve">Construido y en servicio. Pendiente atencion a  observaciones, paraderos e iluminación. </t>
  </si>
  <si>
    <t xml:space="preserve">Construido y en servicio se le realizó la prueba de carga en Septiembre  de 2015. Pendiente atencion a observaciones e iluminación. </t>
  </si>
  <si>
    <t xml:space="preserve">Construido y en servicio se le realizó la prueba de carga en Agosto  de 2015. Pendiente atencion a observaciones e iluminación. </t>
  </si>
  <si>
    <t>En construcción. Se encuentra pendiente la terminación de la instalación de barandas, la prueba de carga, el mejoramiento de los acabados, y la adecuación de los entornos del puente.</t>
  </si>
  <si>
    <t>En construcción, se encuentra pendiente terminar la instalación de las barandas y la prueba de carga.</t>
  </si>
  <si>
    <t>Inactivo. Falta construir accesos, drenajes, adecuar redes, reparar carpeta asfáltica, señalización e iluminación. El paso a desnivel se construyó en tubería metálica. Pendiente adquirir un predio.</t>
  </si>
  <si>
    <t>Inactivo, se encuentra construido el box Coulvert y acceso del costado Girardot – Bogotá. Falta el acceso en el sentido Bogotá –Girardot, adecuación a mixto, señalización e iluminación. Pendiente adquirir un predio.</t>
  </si>
  <si>
    <t>Construido y en servicio. Pendiente atención de observaciones de obra por filtración de agua en toda la estructura, especificaciones técnicas y seguridad vial. El paso a desnivel se construyó en tubería metálica. No se ha terminado la adecuación a mixto, falta señalización e iluminación</t>
  </si>
  <si>
    <t>Inactivo. El paso a desnivel se construyó en tubería metálica. Falta construir accesos, señalización e iluminación.</t>
  </si>
  <si>
    <t>Activo. El paso a desnivel se realizó en tubería metálica, en costado Bogotá – Girardot, el muro del acceso presenta falla, los concretos presentan fracturas y grietas. Falta terminar accesos, estabilizar taludes aledaños, adecuación a mixto, señalización e iluminación.</t>
  </si>
  <si>
    <t>Inactivo, falta construcción de accesos y cuerpo del box en el sentido Girardot – Bogotá, señalización e iluminación.
La comunidad se opone a la construcción.</t>
  </si>
  <si>
    <t>En servicio;  se encuentra pendiente que se construya el canal central para captar las aguas provenientes de las alcantarillas en una longitud de 250m, la nivelación del carril de aceleración con la calzada Bogotá – Girardot, la instalación de la señalización vertical y la empradización de los separadores</t>
  </si>
  <si>
    <t>A partir del mes de mayo que se hizo entrega de lainfraestructura no se han generado informes de seguimiento</t>
  </si>
  <si>
    <t>Contenidos Virtuales</t>
  </si>
  <si>
    <t>Se actualizó y publicó en el SIG</t>
  </si>
  <si>
    <t>Estados Financieros y  actas de conciliación : Nómina, Tesorería, servicios generales, modo férreo, jurídica   y contractual</t>
  </si>
  <si>
    <t>Balance general, Estado de situación Financiera, Económica y Social, CHIP y operaciones recíprocas</t>
  </si>
  <si>
    <t>Publicación mensual</t>
  </si>
  <si>
    <t>El Plan fue diseñado para las vigencias 2015 y 2016 a través del programa UNIANI</t>
  </si>
  <si>
    <t>Proceso que se viene desarrollando en forma permanente de mejora continua</t>
  </si>
  <si>
    <t>Programación de actividades mensuales, con base en cronograma establecido po el GIT de Talento Humano</t>
  </si>
  <si>
    <t>CONTRATO VPRE-463 con la empresa SOFTLINE INTERNATIONAL DE COLOMBIA SAS</t>
  </si>
  <si>
    <t>CONTRATO VPRE-383 con la empresa XIMIL TECHNOLOGIES S.A.S.</t>
  </si>
  <si>
    <t>Adquirir el Manual ADRM, AIRPORT DEVELOPMENT REFERENCE MANUAL, DECIMA EDICIÓN</t>
  </si>
  <si>
    <t>CONTRATO VPRE-440 con la Asociación Internacional del Transporte Aéreo – IATA</t>
  </si>
  <si>
    <t>Salió mediante Resolución No.716 del 28-04-2015</t>
  </si>
  <si>
    <t>Realizar el Informe mensual por cada una de las siguientes Concesiones Aeroportuarias</t>
  </si>
  <si>
    <t>16_ Mulalo -Loboguerrero</t>
  </si>
  <si>
    <t xml:space="preserve">2.1. Gestionar adecuadamente la etapa de pre-construcción de los proyectos para su terminación oportuna, garantizando la sostenibilidad y el uso eficiente de recursos. </t>
  </si>
  <si>
    <t xml:space="preserve"> Solictudes de la vicepresidencia de Estructuración / Solictudes atendidas por parte de la GJE</t>
  </si>
  <si>
    <t xml:space="preserve"> Solictudes de la Viceprecidencia de Estructuración/Solictudes atendidas por parte de la GJE</t>
  </si>
  <si>
    <t>3  reuniones de seguimiento a la gestión de la gerencia Jurídica de Estructuración y mejoramiento del clima organizacional</t>
  </si>
  <si>
    <t>Se estructuraron los proyectos:
- Bucaramanga - Pamplona
- Pamplona - Cucuta
- Duitama  Pamplona
- Barbosa  - Bucaramanga
- Chinchina - Mariquita
- Sogamoso - Mani
- Pasto - Popayan</t>
  </si>
  <si>
    <t>Contratar la asesoría para analizar , verificar y evaluar como minimo 6 proyectos de Iniciativa privada del programa 4G: GICA, Malla Vial del Meta, Antioquia Bolivar, Chalajara - Villavicencio, Cambao - Manizales, Cesar Guajira)</t>
  </si>
  <si>
    <t>Se realizó la evaluación de los proyectos:
- Malla vial del meta
- Antioquia-Bolivar
- Chirajara-Villavicencio
- Cambao-Manizales
- Cesar-Guajira</t>
  </si>
  <si>
    <t>Se realizó la evaluación de las solicitudes protuarias:
- Puerto Sungmin
- Petrodecol
- Retramar
- Cayao
- Puerto Bahia
- Puerto Gas Licuado del Caribe
- Sociedad protuaria Buscaja</t>
  </si>
  <si>
    <t>Se han realizado las socialiaz&lt;aciones de los proyectos:
- Transversal del Carare
- Antioquia-Bolivar
- Tercer Carril Bogotá - Girardot
- Neiva-Girardot
- Cambao-Manizalez
- Malla vial del Meta
- Tren de carga la caro belencito
- Ceasr-Guajira
- Chirajara-Villavicencio
- BUga-Buenaventura
- Vias del NUS
- Duitama-Pamplona
- Barbosa Bugaramanga
- Chinchina-mariquita
- Estructura REGIOTRAM</t>
  </si>
  <si>
    <t>Se han realizado cinco (5) entregas por parte de la empresa Consultora de los Estudios y diseños en fase III (Concol), estos entregables han sido revisados y avalados por la interventoria y la supervision para tramitar los pagos correspondientes estipulados en el contrato CVH-330 de 2015, a la fecha se ha tramitado el pago del 95% del valor del Contrato. Actualmente se encuentra en tramite de firmas de aprobacion de los planos por parte de los especialistas de la interventoría.</t>
  </si>
  <si>
    <t xml:space="preserve">Persiste el poco avance en la ejecución de las obras por parte del Concesionario. la dificultad en la entrega física del predio del Sr. Payares, que a la fecha no se ha llevado acabo por parte de los jueces que han llevado el caso de la expropiación del mencionado predio, y la importancia del predio en la extracción del material de corte que debe ser usado en los llenos y terraplenes a construir en la segunda calzada. </t>
  </si>
  <si>
    <t>Realizar Rehabilitación Tramo 6</t>
  </si>
  <si>
    <t>Realizar Rehabilitación Tramo 7</t>
  </si>
  <si>
    <t>Realizar Rehabilitación Tramo 8</t>
  </si>
  <si>
    <t>En ambos costados están instaladas y pintadas las barandas, pendiente traslado de redes y adecuaciones laterales finales. Pendiente prueba de carga. El puente esta puesto en servicio sin terminar las obras finales.</t>
  </si>
  <si>
    <t xml:space="preserve">Pendiente atecion a obseraciones e iluminación.  Se realizó prueba de carga en el mes de Julio. Pendiente aprobación interventoría. </t>
  </si>
  <si>
    <t xml:space="preserve"> Esta terminada la placa del tablero de la pasarela del puente, Instalación y pintura de barandas en las rampas de acceso en ambos costados. Falta  la instalación de barandas de la pasarela. No esta en servicio, Falta señalización preventiva para evitar ingreso al puente.</t>
  </si>
  <si>
    <t>Construido y en servicio, falta remates y se realizó prueba de carga en Noviembre de 2015 por aprobacion de la interventoría. Pendiente restitución de acceso al predio La Primavera costado Girardot - Bogotá.</t>
  </si>
  <si>
    <t>Construido y en servicio. Se le realizó prueba de carga en octubre de 2015 por aprobacion de la interventoría. Pendiente remates de accesos.</t>
  </si>
  <si>
    <t xml:space="preserve">De las 13 zonas a estabilizar que el concecionario reporto en el cronograma se ha trabajado en 4 con un porcentaje de avance 22,77%. Según el cronograma estas estabilizaciones se llevarian a cabo durante 6 meses aproximadamente, lo cual no ha sido cumplido, por esto no se terminara esta meta para el 2015. </t>
  </si>
  <si>
    <t xml:space="preserve">El Concesionario no acometido los trabajos de estabilizacion requeridos en el sector de canecas (Subtrayecto 8D) Para el sector piedra del lancero no ha ejecutado trabajos en la totalidad del talud inestable. 
Se presenta desprendimiento de material de recubrimiento en concreto.  Debido a los deslizamiento recientemente presentados se dificulta la terminacion de esta obra.  </t>
  </si>
  <si>
    <t>La rehabilitacion de 0,27 km de  la calzada mixta sur se termino en el mes de de julio de 2015.  lo cual era el unico tramo pendiente por rehabilitar.  Esta meta de rehabilitacion ya esta cumplida para las metas de 2015. 
MANTENIMIENTO PERIODICO.Al avance del mantenimiento periodico se le hace seguimiento basandose en el cronograma presentado por el Concesionario  el 6 de marzo del 2015.</t>
  </si>
  <si>
    <t xml:space="preserve">Se hace un seguimiento dentro de los mantenimientos rutinarios a la señalización horizontal y vertical la cual el Concesionario instala o realiza mantenimiento como instalacion de de dispositivos de señalizacion y arreglo de señales que se encuentran en mal estado mensual a lo largo del corredor. </t>
  </si>
  <si>
    <t xml:space="preserve">Se adelantan seguimientos periodicos a la ejecución del contrato con el fin de lograr que el proceso de reversion se ejecute en los mejores terminos. </t>
  </si>
  <si>
    <t>Atraso de obra
Bajos rendimientos 
Poca disponibilidad de maquinaria y equipo. Actividades de Rehabilitación y Construcción suspendidos desde Acuerdo Conciliatorio (17 nov)</t>
  </si>
  <si>
    <t>Se finaliza en el mes de diciembre el mobiliario urbano de este puente</t>
  </si>
  <si>
    <t>No se ha liberado el predio del Tanque de Ventaquemada.</t>
  </si>
  <si>
    <t>Terminar Trayecto 3, Variante Tocancipá</t>
  </si>
  <si>
    <t>Km\ DC</t>
  </si>
  <si>
    <t>Corresponde a la construcción de 3,606 Km de segunda calzada en el sector La Guaira y 0,73 Km en la intersección de Santa Elena</t>
  </si>
  <si>
    <t>Puente peatonal terminado en diciembre de 2015</t>
  </si>
  <si>
    <t xml:space="preserve">Predios en expropiación judicial. Los procesos de expropiación judicial no permiten garantizar una entrega anticipada de los dos predios. </t>
  </si>
  <si>
    <t>Se reportar el mantenimiento rutinario de todo el corredor vial en los informes mensuales de Interventoría. Se suscribió por las partes Acuerdo conciliatorio para la terminación anticipada del Contrato de concesión No.003 de 2006, el 6 de febrero de 2015 y fue aprobado por el Tribunal de arbitramento mediante auto No.45 el 20 de marzo de 2015.El 4 de mayo de 2015 la ANI entregó la infraestructura vial al INVIAS mediante Acta de reveresión y entrega.</t>
  </si>
  <si>
    <t>Debido a las restricciones presupuestales, no se pudo cumplir con la totalidad de las visitas programadas</t>
  </si>
  <si>
    <t>Debido a las restricciones presupuestales no se pudo completar el pan de visitas</t>
  </si>
  <si>
    <t>A 16 de diciembre se culminaron las onras programadas, estamos a la espera del informe final de interventoría para firmar el acta correspondiente</t>
  </si>
  <si>
    <t>EL 16 de diciembre se recibieron las obras correspondientes a la repavimentación de la Pista e aterrizaje y la construcción de la terminal interejecutiva</t>
  </si>
  <si>
    <t>Con corte al 16 de diciembre las obras de construcción han avanzado en el 23%</t>
  </si>
  <si>
    <t>Las pbras iniciaron en el mes de abril y a 16 de diciembre tienen un avance del 77%</t>
  </si>
  <si>
    <t>El concesionario no entregó los estudios, la Agencia se enceutnra analizando el inicio del proceso de incumplimiento</t>
  </si>
  <si>
    <t>El Plan de encuentra en revisión por parte del a interventoría</t>
  </si>
  <si>
    <t>En el mes de septiembre se suscribió el acta de reversión, motivo por el cual no se realizaron más informes de seguimiento</t>
  </si>
  <si>
    <t>Estas obras se iniciaron en julio de 2015, metas reprogramadas para 2016</t>
  </si>
  <si>
    <t>Realizar  mantenimiento Rutinario</t>
  </si>
  <si>
    <t xml:space="preserve">Se encuentra en operación. Se espera la terminación completa en el mes de enero de 2016
</t>
  </si>
  <si>
    <t xml:space="preserve">La glorieta está terminada y se encuentra en operación. Esta obra permite mejorar las condiciones de movilidad de esta vía en el paso por el Municipio de Dosquebradas
</t>
  </si>
  <si>
    <t xml:space="preserve">Atendiendo los requerimientos de las licencias ambientales y las solicitudes de las comunidades del proyecto, se evalúa la viabilidad de realizar el diseño y construcción de este puente peatonal. Activiadd reprogramada para 2016
</t>
  </si>
  <si>
    <t>Se continúan las actividades de fresado, colocación de carpeta asfáltica y construcción de obras de arte. Se finalizará en la vigencia 2016</t>
  </si>
  <si>
    <t>Se suscribió el convenio Interadministrativo No. 0995 del 24 de junio de 2015 entre el INSTITUTO NACIONAL DE VIAS -INVIAS, AGENCIA NACIONAL DE INFRAESTRUCTIURA – ANI, MUNICIPIO DE SAN JOSE DE CÚCUTA No. 0995 del 24 de junio de 2015 cuyo objeto es “AUNAR ESFUERZOS Y COORDINAR ACCIONES PARA LA EJECUCIÓN DE LAS ACTIVIDADES QUE PERMITAN LLEVAR A CABO LA SOLUCIÓN INTEGRAL QUE SE REQUIERE EN EL SECTOR DEL PUENTE BENITO HERNANDEZ”.
actividad reprogramada para 2016</t>
  </si>
  <si>
    <t>Una vez se suscriba un acuerdo entre el INVIAS y el Concesionario San Rafael, el cual está en trámite y fija la responsabilidad del concesionario en efectuar las obras necesarias en los sitios donde hay interrupción de la línea férrea en el momento que ésta  entre en operación. actividad reprogramada para 2016</t>
  </si>
  <si>
    <t>Se enticipó la construcción y puesta en servicio de 2 puentes</t>
  </si>
  <si>
    <t>Terminación del puente Talaigua Nuevo sobre el río magdalena (long. 507 m).</t>
  </si>
  <si>
    <t>Debido a las diferentes problemáticas del proyecto entre las que se encuentran los periodos de cura y las demandas instauradas no se alcanzó la meta propuesta</t>
  </si>
  <si>
    <t>Dando cumplimiento al plan de acción de de la OCI se realizó el PAA 47.</t>
  </si>
  <si>
    <t>Dando cumplimiento al plan de auditoria de la OCI se realizaron las auditorias técnicas</t>
  </si>
  <si>
    <t>Dando cumplimiento al plan de auditoria de la OCI se realizaron las auditorias a los procesos.
A travez de comunicado para  la gerencia de planeación del 27 de noviembre del 2015 con número de radicado 20151020137753, se argumento la eliminación de  una auditoria, pasando de 65 a 64 auditorias independientres</t>
  </si>
  <si>
    <t>Debido a las restricciones presupuestales esta actividad no fue realizada</t>
  </si>
  <si>
    <t>Durante el último trimestre de 2015 se incrementó sustancialmente la presencia de la Agencia en la redes sociales</t>
  </si>
  <si>
    <t>En el mes de noviembre se asistió al evento y se realizaron varias ponencia</t>
  </si>
  <si>
    <t>En el mes de octubre se realizaron 3 tramites correspondientes a traslados del presupuesto de funcionamiento, en noviembre se realizaron 3 trámites, 2 correspondientes al rubro de Apoyo para la solicitud de vigencias futuras para los contratos de prestación de servicios y 1 correspondiente a la solicitud de vigencias futuras para la construcción del puente Camilo Torres en el proyecto Bosa-Granada-Girardot y la construcción de gaviones en el proyecto Bogotá-Villavicencio. En el mes de diciembre se realizó un trámite para la autorización de untraslado en el presupuesto de funcionamiento para el pago de la nómina</t>
  </si>
  <si>
    <t>Durante el cuarto trimestre no se realizaropn tramites</t>
  </si>
  <si>
    <t>Durante el cuarto trimestre se actualizaron las fichas de los proyectos y se atendieron los derechos de petición y las solicitudes de información realizadas por el Senado</t>
  </si>
  <si>
    <t>En desarrollo de las reuniones se definió y actualizó el diccionario de datos y la documentación de la operación estadística de tráfico y recaudo</t>
  </si>
  <si>
    <t>De acuerdo con las instrucciones del Ministerio de Transporte el 17 de diciembre de 2015 se realizó la Audiencia Pública Presencial de Rendición de Cuentas, correspondiente a la vigencia 2015.</t>
  </si>
  <si>
    <t>La Agecia participó en la formulación y socialización del Plan Maestro de Transporte, así como, el la formulación y seguimiento del Plan estrategico sectorial</t>
  </si>
  <si>
    <t>Durante el último trimestre no se realizó cargue de informacion</t>
  </si>
  <si>
    <t xml:space="preserve">Se realizaron las observaciones de los acuerdos  dentro de los procedimientos identificados </t>
  </si>
  <si>
    <t>Se realizaron los casos de estudio, los cuales ya cuantan con ata de aprobación</t>
  </si>
  <si>
    <t>Durante el primer trimestre no se requierió la presentación de informes</t>
  </si>
  <si>
    <t>Actividad reprogramada para la vigencia 2016</t>
  </si>
  <si>
    <t>Durante el mes de enero no se realizó reunión y en el mes de marzo solamente se realizó una reunión</t>
  </si>
  <si>
    <t>Actividad reprogramda para la vigencia 2016</t>
  </si>
  <si>
    <t>8.33%</t>
  </si>
  <si>
    <t>Inicialmente se tenia programado hacer dos encuestas a los ciudadanos, sin embargo y debido a la implementación de nuevas herramientas para la recolección de información (Buzón Contactenos, ORFEO, encuesta en Página WEB) al finalizar la vigencia se realizaron más de la meta programada</t>
  </si>
  <si>
    <t>Inicialmente se habian programado 6 charlas en grupos grandes, sin embargo, la dínamica hizo que las capacitaciones se realizaran en grupos pequeños, de igual manera la capacitación dinamizó que otros grupos solicitaran ser incluidos en el programa finalizando en 30 capacitaciones en el año</t>
  </si>
  <si>
    <t>Km-DC</t>
  </si>
  <si>
    <t>Anillo Vial de Crespo - Doble Calzada</t>
  </si>
  <si>
    <t>Km - SC</t>
  </si>
  <si>
    <t>27_IP Cesar_Guajira</t>
  </si>
  <si>
    <t>Km-CS</t>
  </si>
  <si>
    <t>Meta no programada originalmente en el Plan de Acción</t>
  </si>
  <si>
    <t>Construcción Calzada Sencilla Valledupar-Badillo</t>
  </si>
  <si>
    <t>Se superó la meta debido a que se presentaron y adjudicaron Ips</t>
  </si>
  <si>
    <t>Debido a las necesidades de contratación se convocaron más comités mensuales</t>
  </si>
  <si>
    <t>En la vigencia se realizaron 6 actas de reversión de proyectos</t>
  </si>
  <si>
    <t>Durante la vigencia solo se emitieron tres resoluciones en el mes de diciembre</t>
  </si>
  <si>
    <t>7 reuniones del comité a las cuales fueron convocados</t>
  </si>
  <si>
    <t>Durante la vigencia se elaboraron 24 minutas con modificaciones</t>
  </si>
  <si>
    <t>Se remitieron en la vigencia 3 pliegos de cargos</t>
  </si>
  <si>
    <t>Debido al gran número de tremas a tratar en cada proyecto se hizo necesario programar y realizar mayor número de reuniones</t>
  </si>
  <si>
    <t>Debido a las restricciones presupuestales no se pudieron realizar la totalidad de las actividades programadas</t>
  </si>
  <si>
    <t>Debido al recorte presupuestal esta actividad no se llevó a cabo</t>
  </si>
  <si>
    <t>durante la presente vigencia se han adelantado 23 trámites sancionatorios.</t>
  </si>
  <si>
    <t>La Agencia ha realizado ha ejecido la representación en cada uno de los procesos activos</t>
  </si>
  <si>
    <t>Debido a la cantidad de procesos a cargo de la gerencia se hizo necesario realizar más sesiones de comité de las inicialmente programadas</t>
  </si>
  <si>
    <t>La Agencia 32 procesos ha ejercido la representación de la Entidad y el seguimiento a los procesos penales en los que la ANI interviene como denunciante o víctima</t>
  </si>
  <si>
    <t>Los diez predios restantes para la meta quedaron pendientes para la vigencia 2016</t>
  </si>
  <si>
    <t>metas</t>
  </si>
  <si>
    <t>Esta actividad no se realizó</t>
  </si>
</sst>
</file>

<file path=xl/styles.xml><?xml version="1.0" encoding="utf-8"?>
<styleSheet xmlns="http://schemas.openxmlformats.org/spreadsheetml/2006/main">
  <numFmts count="6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 #,##0_);_(&quot;$&quot;\ * \(#,##0\);_(&quot;$&quot;\ * &quot;-&quot;??_);_(@_)"/>
    <numFmt numFmtId="181" formatCode="_(* #,##0_);_(* \(#,##0\);_(* &quot;-&quot;??_);_(@_)"/>
    <numFmt numFmtId="182" formatCode="_ * #,##0.00_ ;_ * \-#,##0.00_ ;_ * &quot;-&quot;??_ ;_ @_ "/>
    <numFmt numFmtId="183" formatCode="_ * #,##0_ ;_ * \-#,##0_ ;_ * &quot;-&quot;??_ ;_ @_ "/>
    <numFmt numFmtId="184" formatCode="#,##0.0"/>
    <numFmt numFmtId="185" formatCode="0.0000000"/>
    <numFmt numFmtId="186" formatCode="0.000000"/>
    <numFmt numFmtId="187" formatCode="0.00000"/>
    <numFmt numFmtId="188" formatCode="0.0000"/>
    <numFmt numFmtId="189" formatCode="0.000"/>
    <numFmt numFmtId="190" formatCode="0.0"/>
    <numFmt numFmtId="191" formatCode="0.00000000"/>
    <numFmt numFmtId="192" formatCode="0.0000000000"/>
    <numFmt numFmtId="193" formatCode="0.000000000"/>
    <numFmt numFmtId="194" formatCode="0.0%"/>
    <numFmt numFmtId="195" formatCode="_(&quot;$&quot;\ * #,##0.0_);_(&quot;$&quot;\ * \(#,##0.0\);_(&quot;$&quot;\ * &quot;-&quot;??_);_(@_)"/>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_ * #,##0_ ;_ * \(#,##0\)_ ;_ * &quot;-&quot;??_ ;_ @_ "/>
    <numFmt numFmtId="201" formatCode="_ [$€-2]\ * #,##0.00_ ;_ [$€-2]\ * \-#,##0.00_ ;_ [$€-2]\ * &quot;-&quot;??_ "/>
    <numFmt numFmtId="202" formatCode="#,##0_ ;[Red]\-#,##0\ "/>
    <numFmt numFmtId="203" formatCode="\$#,##0.00\ ;\(\$#,##0.00\)"/>
    <numFmt numFmtId="204" formatCode="#,##0.0_);\(#,##0.0\)"/>
    <numFmt numFmtId="205" formatCode="#,##0_);\(#,##0\);&quot;-&quot;"/>
    <numFmt numFmtId="206" formatCode="#,##0.00_);\(#,##0.00\);&quot;-&quot;"/>
    <numFmt numFmtId="207" formatCode="#,##0.0_);\(#,##0.0\);&quot;-&quot;"/>
    <numFmt numFmtId="208" formatCode="[$-1240A]&quot;$&quot;\ #,##0.00;\(&quot;$&quot;\ #,##0.00\)"/>
    <numFmt numFmtId="209" formatCode="dd/mm/yyyy;@"/>
    <numFmt numFmtId="210" formatCode="d/mm/yyyy;@"/>
    <numFmt numFmtId="211" formatCode="_(&quot;C$&quot;* #,##0.00_);_(&quot;C$&quot;* \(#,##0.00\);_(&quot;C$&quot;* &quot;-&quot;??_);_(@_)"/>
    <numFmt numFmtId="212" formatCode="[$$-240A]\ #,##0;[Red][$$-240A]\ #,##0"/>
    <numFmt numFmtId="213" formatCode="&quot;$&quot;#,##0;[Red]&quot;$&quot;#,##0"/>
    <numFmt numFmtId="214" formatCode="_-[$$-80A]* #,##0_-;\-[$$-80A]* #,##0_-;_-[$$-80A]* &quot;-&quot;??_-;_-@_-"/>
    <numFmt numFmtId="215" formatCode="#,##0.000_);\(#,##0.000\);&quot;-&quot;"/>
    <numFmt numFmtId="216" formatCode="#,##0.0000_);\(#,##0.0000\);&quot;-&quot;"/>
    <numFmt numFmtId="217" formatCode="0.000%"/>
  </numFmts>
  <fonts count="83">
    <font>
      <sz val="11"/>
      <color theme="1"/>
      <name val="Calibri"/>
      <family val="2"/>
    </font>
    <font>
      <sz val="11"/>
      <color indexed="8"/>
      <name val="Calibri"/>
      <family val="2"/>
    </font>
    <font>
      <sz val="10"/>
      <name val="Arial"/>
      <family val="2"/>
    </font>
    <font>
      <sz val="12"/>
      <name val="Arial"/>
      <family val="2"/>
    </font>
    <font>
      <sz val="10"/>
      <color indexed="24"/>
      <name val="MS Sans Serif"/>
      <family val="2"/>
    </font>
    <font>
      <sz val="11"/>
      <color indexed="8"/>
      <name val="Times New Roman"/>
      <family val="2"/>
    </font>
    <font>
      <sz val="12"/>
      <color indexed="24"/>
      <name val="Modern"/>
      <family val="3"/>
    </font>
    <font>
      <b/>
      <sz val="18"/>
      <color indexed="24"/>
      <name val="Modern"/>
      <family val="3"/>
    </font>
    <font>
      <b/>
      <sz val="12"/>
      <color indexed="24"/>
      <name val="Modern"/>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4"/>
      <color indexed="8"/>
      <name val="Calibri"/>
      <family val="2"/>
    </font>
    <font>
      <sz val="12"/>
      <color indexed="8"/>
      <name val="Calibri"/>
      <family val="2"/>
    </font>
    <font>
      <b/>
      <sz val="14"/>
      <name val="Calibri"/>
      <family val="2"/>
    </font>
    <font>
      <sz val="16"/>
      <color indexed="8"/>
      <name val="Calibri"/>
      <family val="2"/>
    </font>
    <font>
      <b/>
      <sz val="14"/>
      <color indexed="8"/>
      <name val="Calibri"/>
      <family val="2"/>
    </font>
    <font>
      <b/>
      <sz val="12"/>
      <color indexed="8"/>
      <name val="Calibri"/>
      <family val="2"/>
    </font>
    <font>
      <b/>
      <sz val="16"/>
      <color indexed="8"/>
      <name val="Calibri"/>
      <family val="2"/>
    </font>
    <font>
      <sz val="8"/>
      <color indexed="8"/>
      <name val="Calibri"/>
      <family val="2"/>
    </font>
    <font>
      <sz val="10"/>
      <color indexed="8"/>
      <name val="Calibri"/>
      <family val="2"/>
    </font>
    <font>
      <sz val="8"/>
      <name val="Calibri"/>
      <family val="2"/>
    </font>
    <font>
      <sz val="9"/>
      <color indexed="8"/>
      <name val="Calibri"/>
      <family val="2"/>
    </font>
    <font>
      <b/>
      <sz val="9"/>
      <color indexed="8"/>
      <name val="Calibri"/>
      <family val="2"/>
    </font>
    <font>
      <b/>
      <sz val="10"/>
      <color indexed="8"/>
      <name val="Calibri"/>
      <family val="2"/>
    </font>
    <font>
      <b/>
      <sz val="9"/>
      <name val="Calibri"/>
      <family val="2"/>
    </font>
    <font>
      <b/>
      <sz val="9"/>
      <color indexed="10"/>
      <name val="Calibri"/>
      <family val="2"/>
    </font>
    <font>
      <b/>
      <sz val="8"/>
      <name val="Calibri"/>
      <family val="2"/>
    </font>
    <font>
      <b/>
      <sz val="10"/>
      <name val="Calibri"/>
      <family val="2"/>
    </font>
    <font>
      <sz val="12"/>
      <name val="Calibri"/>
      <family val="2"/>
    </font>
    <font>
      <sz val="8"/>
      <color indexed="9"/>
      <name val="Calibri"/>
      <family val="2"/>
    </font>
    <font>
      <b/>
      <sz val="12"/>
      <color indexed="9"/>
      <name val="Calibri"/>
      <family val="2"/>
    </font>
    <font>
      <b/>
      <sz val="1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theme="1"/>
      <name val="Times New Roman"/>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1"/>
      <name val="Calibri"/>
      <family val="2"/>
    </font>
    <font>
      <sz val="12"/>
      <color theme="1"/>
      <name val="Calibri"/>
      <family val="2"/>
    </font>
    <font>
      <sz val="16"/>
      <color theme="1"/>
      <name val="Calibri"/>
      <family val="2"/>
    </font>
    <font>
      <b/>
      <sz val="14"/>
      <color theme="1"/>
      <name val="Calibri"/>
      <family val="2"/>
    </font>
    <font>
      <b/>
      <sz val="12"/>
      <color theme="1"/>
      <name val="Calibri"/>
      <family val="2"/>
    </font>
    <font>
      <b/>
      <sz val="16"/>
      <color theme="1"/>
      <name val="Calibri"/>
      <family val="2"/>
    </font>
    <font>
      <sz val="8"/>
      <color theme="1"/>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b/>
      <sz val="9"/>
      <color rgb="FFFF0000"/>
      <name val="Calibri"/>
      <family val="2"/>
    </font>
    <font>
      <sz val="8"/>
      <color rgb="FF000000"/>
      <name val="Calibri"/>
      <family val="2"/>
    </font>
    <font>
      <sz val="8"/>
      <color theme="0"/>
      <name val="Calibri"/>
      <family val="2"/>
    </font>
    <font>
      <b/>
      <sz val="12"/>
      <color theme="0"/>
      <name val="Calibri"/>
      <family val="2"/>
    </font>
    <font>
      <b/>
      <sz val="15"/>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2"/>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4999699890613556"/>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double"/>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medium"/>
      <right style="thin"/>
      <top>
        <color indexed="63"/>
      </top>
      <bottom>
        <color indexed="63"/>
      </bottom>
    </border>
    <border>
      <left style="medium"/>
      <right style="medium"/>
      <top style="medium"/>
      <bottom style="medium"/>
    </border>
    <border>
      <left style="medium"/>
      <right style="medium"/>
      <top>
        <color indexed="63"/>
      </top>
      <bottom style="thin"/>
    </border>
    <border>
      <left style="thin"/>
      <right style="thin"/>
      <top/>
      <bottom/>
    </border>
    <border>
      <left style="medium"/>
      <right style="thin"/>
      <top style="medium"/>
      <bottom style="medium"/>
    </border>
    <border>
      <left style="medium"/>
      <right style="thin"/>
      <top style="medium"/>
      <bottom style="hair"/>
    </border>
    <border>
      <left style="thin"/>
      <right style="thin"/>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medium"/>
      <top style="hair"/>
      <bottom style="hair"/>
    </border>
    <border>
      <left style="thin"/>
      <right style="thin"/>
      <top style="hair"/>
      <bottom style="medium"/>
    </border>
    <border>
      <left style="medium"/>
      <right style="medium"/>
      <top style="medium"/>
      <bottom style="hair"/>
    </border>
    <border>
      <left style="thin"/>
      <right>
        <color indexed="63"/>
      </right>
      <top style="hair"/>
      <bottom style="hair"/>
    </border>
    <border>
      <left style="medium"/>
      <right style="thin"/>
      <top style="hair"/>
      <bottom style="medium"/>
    </border>
    <border>
      <left style="medium"/>
      <right style="medium"/>
      <top style="hair"/>
      <bottom style="medium"/>
    </border>
    <border>
      <left style="thin"/>
      <right>
        <color indexed="63"/>
      </right>
      <top style="medium"/>
      <bottom style="hair"/>
    </border>
    <border>
      <left style="thin"/>
      <right>
        <color indexed="63"/>
      </right>
      <top style="hair"/>
      <bottom style="medium"/>
    </border>
    <border>
      <left style="thin"/>
      <right>
        <color indexed="63"/>
      </right>
      <top>
        <color indexed="63"/>
      </top>
      <bottom>
        <color indexed="63"/>
      </bottom>
    </border>
    <border>
      <left style="thin"/>
      <right style="medium"/>
      <top style="medium"/>
      <bottom style="hair"/>
    </border>
    <border>
      <left style="thin"/>
      <right style="thin"/>
      <top style="thin"/>
      <bottom style="hair"/>
    </border>
    <border>
      <left style="thin"/>
      <right style="thin"/>
      <top style="hair"/>
      <bottom style="thin"/>
    </border>
    <border>
      <left style="medium"/>
      <right style="thin"/>
      <top style="hair"/>
      <bottom>
        <color indexed="63"/>
      </bottom>
    </border>
    <border>
      <left style="thin"/>
      <right style="thin"/>
      <top style="hair"/>
      <bottom>
        <color indexed="63"/>
      </bottom>
    </border>
    <border>
      <left style="thin"/>
      <right>
        <color indexed="63"/>
      </right>
      <top style="hair"/>
      <bottom>
        <color indexed="63"/>
      </bottom>
    </border>
    <border>
      <left style="thin"/>
      <right style="thin"/>
      <top style="thin"/>
      <bottom style="medium"/>
    </border>
    <border>
      <left style="medium"/>
      <right style="medium"/>
      <top style="hair"/>
      <bottom>
        <color indexed="63"/>
      </bottom>
    </border>
    <border>
      <left style="thin"/>
      <right style="medium"/>
      <top style="hair"/>
      <bottom>
        <color indexed="63"/>
      </botto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medium"/>
      <top>
        <color indexed="63"/>
      </top>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border>
    <border>
      <left style="thin"/>
      <right style="medium"/>
      <top style="thin"/>
      <bottom style="hair"/>
    </border>
    <border>
      <left style="medium"/>
      <right style="thin"/>
      <top style="thin"/>
      <bottom style="hair"/>
    </border>
    <border>
      <left style="medium"/>
      <right style="thin"/>
      <top style="thin"/>
      <bottom style="medium"/>
    </border>
    <border>
      <left>
        <color indexed="63"/>
      </left>
      <right style="medium"/>
      <top style="thin"/>
      <bottom style="medium"/>
    </border>
    <border>
      <left style="medium"/>
      <right style="medium"/>
      <top style="thin"/>
      <bottom style="thin"/>
    </border>
    <border>
      <left style="thin"/>
      <right style="medium"/>
      <top style="thin"/>
      <bottom style="medium"/>
    </border>
    <border>
      <left>
        <color indexed="63"/>
      </left>
      <right>
        <color indexed="63"/>
      </right>
      <top style="hair"/>
      <bottom>
        <color indexed="63"/>
      </bottom>
    </border>
    <border>
      <left style="medium"/>
      <right>
        <color indexed="63"/>
      </right>
      <top>
        <color indexed="63"/>
      </top>
      <bottom>
        <color indexed="63"/>
      </bottom>
    </border>
    <border>
      <left style="thin"/>
      <right>
        <color indexed="63"/>
      </right>
      <top>
        <color indexed="63"/>
      </top>
      <bottom style="hair"/>
    </border>
    <border>
      <left style="thin"/>
      <right style="thin"/>
      <top/>
      <bottom style="thin"/>
    </border>
    <border>
      <left style="medium"/>
      <right style="medium"/>
      <top>
        <color indexed="63"/>
      </top>
      <bottom>
        <color indexed="63"/>
      </bottom>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hair"/>
    </border>
    <border>
      <left>
        <color indexed="63"/>
      </left>
      <right style="medium"/>
      <top style="hair"/>
      <bottom style="hair"/>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color indexed="63"/>
      </left>
      <right style="thin"/>
      <top style="hair"/>
      <bottom style="hair"/>
    </border>
    <border>
      <left>
        <color indexed="63"/>
      </left>
      <right style="thin"/>
      <top style="medium"/>
      <bottom>
        <color indexed="63"/>
      </bottom>
    </border>
    <border>
      <left>
        <color indexed="63"/>
      </left>
      <right style="thin"/>
      <top style="thin"/>
      <bottom style="medium"/>
    </border>
    <border>
      <left>
        <color indexed="63"/>
      </left>
      <right style="thin"/>
      <top style="medium"/>
      <bottom style="hair"/>
    </border>
    <border>
      <left>
        <color indexed="63"/>
      </left>
      <right style="thin"/>
      <top style="hair"/>
      <bottom>
        <color indexed="63"/>
      </bottom>
    </border>
    <border>
      <left>
        <color indexed="63"/>
      </left>
      <right style="thin"/>
      <top style="hair"/>
      <bottom style="medium"/>
    </border>
    <border>
      <left>
        <color indexed="63"/>
      </left>
      <right style="thin"/>
      <top>
        <color indexed="63"/>
      </top>
      <bottom>
        <color indexed="63"/>
      </bottom>
    </border>
    <border>
      <left style="thin"/>
      <right>
        <color indexed="63"/>
      </right>
      <top style="medium"/>
      <bottom>
        <color indexed="63"/>
      </bottom>
    </border>
    <border>
      <left style="thin"/>
      <right>
        <color indexed="63"/>
      </right>
      <top style="thin"/>
      <bottom style="medium"/>
    </border>
    <border>
      <left>
        <color indexed="63"/>
      </left>
      <right style="medium"/>
      <top>
        <color indexed="63"/>
      </top>
      <bottom>
        <color indexed="63"/>
      </bottom>
    </border>
    <border>
      <left>
        <color indexed="63"/>
      </left>
      <right style="medium"/>
      <top style="hair"/>
      <bottom>
        <color indexed="63"/>
      </bottom>
    </border>
    <border>
      <left>
        <color indexed="63"/>
      </left>
      <right>
        <color indexed="63"/>
      </right>
      <top>
        <color indexed="63"/>
      </top>
      <bottom style="hair"/>
    </border>
    <border>
      <left style="medium"/>
      <right style="medium"/>
      <top>
        <color indexed="63"/>
      </top>
      <bottom style="medium"/>
    </border>
    <border>
      <left style="medium"/>
      <right style="medium"/>
      <top style="hair"/>
      <bottom style="thin"/>
    </border>
    <border>
      <left>
        <color indexed="63"/>
      </left>
      <right style="thin"/>
      <top style="thin"/>
      <bottom style="hair"/>
    </border>
    <border>
      <left>
        <color indexed="63"/>
      </left>
      <right style="thin"/>
      <top>
        <color indexed="63"/>
      </top>
      <bottom style="hair"/>
    </border>
    <border>
      <left style="thin"/>
      <right style="medium"/>
      <top style="hair"/>
      <bottom style="medium"/>
    </border>
    <border>
      <left style="thin"/>
      <right style="medium"/>
      <top>
        <color indexed="63"/>
      </top>
      <bottom style="medium"/>
    </border>
    <border>
      <left>
        <color indexed="63"/>
      </left>
      <right>
        <color indexed="63"/>
      </right>
      <top style="hair"/>
      <bottom style="medium"/>
    </border>
    <border>
      <left style="medium"/>
      <right style="medium"/>
      <top style="thin"/>
      <bottom style="hair"/>
    </border>
    <border>
      <left style="thin"/>
      <right>
        <color indexed="63"/>
      </right>
      <top style="thin"/>
      <bottom style="hair"/>
    </border>
    <border>
      <left>
        <color indexed="63"/>
      </left>
      <right style="medium"/>
      <top>
        <color indexed="63"/>
      </top>
      <bottom style="hair"/>
    </border>
    <border>
      <left style="thin"/>
      <right style="thin"/>
      <top style="thin"/>
      <bottom/>
    </border>
    <border>
      <left style="thin"/>
      <right>
        <color indexed="63"/>
      </right>
      <top style="thin"/>
      <bottom style="thin"/>
    </border>
    <border>
      <left>
        <color indexed="63"/>
      </left>
      <right style="thin"/>
      <top style="thin"/>
      <bottom style="thin"/>
    </border>
    <border>
      <left style="thin"/>
      <right>
        <color indexed="63"/>
      </right>
      <top style="medium"/>
      <bottom style="medium"/>
    </border>
    <border>
      <left>
        <color indexed="63"/>
      </left>
      <right style="medium"/>
      <top style="hair"/>
      <bottom style="medium"/>
    </border>
    <border>
      <left style="thin"/>
      <right style="thin"/>
      <top style="medium"/>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medium"/>
      <right>
        <color indexed="63"/>
      </right>
      <top style="medium"/>
      <bottom style="hair"/>
    </border>
    <border>
      <left style="medium"/>
      <right>
        <color indexed="63"/>
      </right>
      <top style="hair"/>
      <bottom style="hair"/>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3" fontId="4" fillId="0" borderId="0" applyFont="0" applyFill="0" applyBorder="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201" fontId="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202" fontId="2" fillId="0" borderId="0" applyFont="0" applyFill="0" applyBorder="0" applyAlignment="0" applyProtection="0"/>
    <xf numFmtId="179" fontId="2"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5" fillId="0" borderId="0" applyFont="0" applyFill="0" applyBorder="0" applyAlignment="0" applyProtection="0"/>
    <xf numFmtId="179" fontId="1"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8" fontId="1" fillId="0" borderId="0" applyFont="0" applyFill="0" applyBorder="0" applyAlignment="0" applyProtection="0"/>
    <xf numFmtId="0" fontId="5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60"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61" fillId="21" borderId="6" applyNumberFormat="0" applyAlignment="0" applyProtection="0"/>
    <xf numFmtId="0" fontId="2" fillId="0" borderId="0" applyNumberFormat="0">
      <alignment/>
      <protection/>
    </xf>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4" fillId="0" borderId="8" applyNumberFormat="0" applyFill="0" applyAlignment="0" applyProtection="0"/>
    <xf numFmtId="0" fontId="66" fillId="0" borderId="9" applyNumberFormat="0" applyFill="0" applyAlignment="0" applyProtection="0"/>
    <xf numFmtId="0" fontId="6" fillId="0" borderId="0" applyProtection="0">
      <alignment/>
    </xf>
    <xf numFmtId="203" fontId="6" fillId="0" borderId="0" applyProtection="0">
      <alignment/>
    </xf>
    <xf numFmtId="0" fontId="7" fillId="0" borderId="0" applyProtection="0">
      <alignment/>
    </xf>
    <xf numFmtId="0" fontId="8" fillId="0" borderId="0" applyProtection="0">
      <alignment/>
    </xf>
    <xf numFmtId="0" fontId="6" fillId="0" borderId="10" applyProtection="0">
      <alignment/>
    </xf>
    <xf numFmtId="0" fontId="6" fillId="0" borderId="0">
      <alignment/>
      <protection/>
    </xf>
    <xf numFmtId="10" fontId="6" fillId="0" borderId="0" applyProtection="0">
      <alignment/>
    </xf>
    <xf numFmtId="0" fontId="6" fillId="0" borderId="0">
      <alignment/>
      <protection/>
    </xf>
    <xf numFmtId="2" fontId="6" fillId="0" borderId="0" applyProtection="0">
      <alignment/>
    </xf>
    <xf numFmtId="4" fontId="6" fillId="0" borderId="0" applyProtection="0">
      <alignment/>
    </xf>
  </cellStyleXfs>
  <cellXfs count="777">
    <xf numFmtId="0" fontId="0" fillId="0" borderId="0" xfId="0" applyFont="1" applyAlignment="1">
      <alignment/>
    </xf>
    <xf numFmtId="0" fontId="67" fillId="0" borderId="11" xfId="0" applyFont="1" applyFill="1" applyBorder="1" applyAlignment="1">
      <alignment vertical="center"/>
    </xf>
    <xf numFmtId="0" fontId="68" fillId="0" borderId="0" xfId="0" applyFont="1" applyAlignment="1">
      <alignment vertical="center" wrapText="1"/>
    </xf>
    <xf numFmtId="0" fontId="29" fillId="0" borderId="11" xfId="65" applyFont="1" applyFill="1" applyBorder="1" applyAlignment="1">
      <alignment horizontal="center" vertical="center" wrapText="1"/>
      <protection/>
    </xf>
    <xf numFmtId="0" fontId="0" fillId="0" borderId="0" xfId="0" applyAlignment="1">
      <alignment vertical="center"/>
    </xf>
    <xf numFmtId="180" fontId="68" fillId="0" borderId="11" xfId="61" applyNumberFormat="1" applyFont="1" applyBorder="1" applyAlignment="1">
      <alignment vertical="center"/>
    </xf>
    <xf numFmtId="0" fontId="69" fillId="0" borderId="0" xfId="0" applyFont="1" applyAlignment="1">
      <alignment vertical="center"/>
    </xf>
    <xf numFmtId="0" fontId="67" fillId="33" borderId="11" xfId="0" applyFont="1" applyFill="1" applyBorder="1" applyAlignment="1">
      <alignment vertical="center"/>
    </xf>
    <xf numFmtId="0" fontId="29" fillId="0" borderId="11" xfId="65" applyFont="1" applyFill="1" applyBorder="1" applyAlignment="1">
      <alignment vertical="center" wrapText="1"/>
      <protection/>
    </xf>
    <xf numFmtId="0" fontId="70" fillId="0" borderId="11" xfId="0" applyFont="1" applyBorder="1" applyAlignment="1">
      <alignment horizontal="center" vertical="center"/>
    </xf>
    <xf numFmtId="0" fontId="66" fillId="0" borderId="0" xfId="0" applyFont="1" applyAlignment="1">
      <alignment vertical="center"/>
    </xf>
    <xf numFmtId="180" fontId="68" fillId="33" borderId="11" xfId="61" applyNumberFormat="1" applyFont="1" applyFill="1" applyBorder="1" applyAlignment="1">
      <alignment vertical="center"/>
    </xf>
    <xf numFmtId="180" fontId="3" fillId="33" borderId="11" xfId="0" applyNumberFormat="1" applyFont="1" applyFill="1" applyBorder="1" applyAlignment="1">
      <alignment vertical="center" wrapText="1"/>
    </xf>
    <xf numFmtId="180" fontId="71" fillId="33" borderId="11" xfId="0" applyNumberFormat="1" applyFont="1" applyFill="1" applyBorder="1" applyAlignment="1">
      <alignment vertical="center"/>
    </xf>
    <xf numFmtId="180" fontId="71" fillId="0" borderId="11" xfId="0" applyNumberFormat="1" applyFont="1" applyBorder="1" applyAlignment="1">
      <alignment vertical="center"/>
    </xf>
    <xf numFmtId="0" fontId="67" fillId="0" borderId="11" xfId="0" applyFont="1" applyFill="1" applyBorder="1" applyAlignment="1">
      <alignment vertical="center" wrapText="1"/>
    </xf>
    <xf numFmtId="0" fontId="72" fillId="0" borderId="11" xfId="0" applyFont="1" applyFill="1" applyBorder="1" applyAlignment="1">
      <alignment horizontal="right" vertical="center" wrapText="1"/>
    </xf>
    <xf numFmtId="180" fontId="70" fillId="0" borderId="11" xfId="61" applyNumberFormat="1" applyFont="1" applyBorder="1" applyAlignment="1">
      <alignment vertical="center"/>
    </xf>
    <xf numFmtId="180" fontId="71" fillId="0" borderId="11" xfId="61" applyNumberFormat="1" applyFont="1" applyBorder="1" applyAlignment="1">
      <alignment vertical="center"/>
    </xf>
    <xf numFmtId="0" fontId="68" fillId="0" borderId="0" xfId="0" applyFont="1" applyAlignment="1">
      <alignment/>
    </xf>
    <xf numFmtId="0" fontId="68" fillId="0" borderId="0" xfId="0" applyFont="1" applyAlignment="1">
      <alignment vertical="center"/>
    </xf>
    <xf numFmtId="0" fontId="73" fillId="0" borderId="0" xfId="0" applyFont="1" applyAlignment="1">
      <alignment vertical="center" wrapText="1"/>
    </xf>
    <xf numFmtId="0" fontId="73" fillId="0" borderId="0" xfId="0" applyFont="1" applyFill="1" applyAlignment="1">
      <alignment vertical="center" wrapText="1"/>
    </xf>
    <xf numFmtId="0" fontId="73" fillId="0" borderId="0" xfId="0" applyFont="1" applyAlignment="1">
      <alignment horizontal="center" vertical="center" wrapText="1"/>
    </xf>
    <xf numFmtId="0" fontId="0" fillId="0" borderId="0" xfId="0" applyFont="1" applyAlignment="1">
      <alignment vertical="center" wrapText="1"/>
    </xf>
    <xf numFmtId="0" fontId="74" fillId="0" borderId="0" xfId="0" applyFont="1" applyFill="1" applyAlignment="1">
      <alignment vertical="center" wrapText="1"/>
    </xf>
    <xf numFmtId="0" fontId="74" fillId="34" borderId="12" xfId="0" applyFont="1" applyFill="1" applyBorder="1" applyAlignment="1">
      <alignment vertical="center" wrapText="1"/>
    </xf>
    <xf numFmtId="0" fontId="74" fillId="34" borderId="13" xfId="0" applyFont="1" applyFill="1" applyBorder="1" applyAlignment="1">
      <alignment vertical="center" wrapText="1"/>
    </xf>
    <xf numFmtId="0" fontId="74" fillId="0" borderId="0" xfId="0" applyFont="1" applyAlignment="1">
      <alignment vertical="center" wrapText="1"/>
    </xf>
    <xf numFmtId="0" fontId="73" fillId="0" borderId="0" xfId="0" applyFont="1" applyAlignment="1">
      <alignment vertical="center"/>
    </xf>
    <xf numFmtId="0" fontId="36" fillId="0" borderId="14" xfId="0" applyFont="1" applyFill="1" applyBorder="1" applyAlignment="1">
      <alignment horizontal="center" vertical="center"/>
    </xf>
    <xf numFmtId="0" fontId="75" fillId="0" borderId="0" xfId="0" applyFont="1" applyAlignment="1">
      <alignment vertical="center"/>
    </xf>
    <xf numFmtId="0" fontId="75" fillId="0" borderId="0" xfId="0" applyFont="1" applyAlignment="1">
      <alignment horizontal="center" vertical="center"/>
    </xf>
    <xf numFmtId="0" fontId="76" fillId="0" borderId="0" xfId="0" applyFont="1" applyAlignment="1">
      <alignment vertical="center"/>
    </xf>
    <xf numFmtId="0" fontId="75" fillId="0" borderId="11" xfId="0" applyFont="1" applyBorder="1" applyAlignment="1">
      <alignment vertical="center"/>
    </xf>
    <xf numFmtId="0" fontId="75" fillId="0" borderId="11" xfId="0" applyFont="1" applyBorder="1" applyAlignment="1">
      <alignment vertical="center" wrapText="1"/>
    </xf>
    <xf numFmtId="0" fontId="75" fillId="15" borderId="11" xfId="0" applyFont="1" applyFill="1" applyBorder="1" applyAlignment="1">
      <alignment vertical="center"/>
    </xf>
    <xf numFmtId="0" fontId="75" fillId="15" borderId="11" xfId="0" applyFont="1" applyFill="1" applyBorder="1" applyAlignment="1">
      <alignment horizontal="center" vertical="center"/>
    </xf>
    <xf numFmtId="0" fontId="75" fillId="15" borderId="0" xfId="0" applyFont="1" applyFill="1" applyAlignment="1">
      <alignment vertical="center"/>
    </xf>
    <xf numFmtId="0" fontId="75" fillId="15" borderId="11" xfId="0" applyFont="1" applyFill="1" applyBorder="1" applyAlignment="1">
      <alignment vertical="center" wrapText="1"/>
    </xf>
    <xf numFmtId="0" fontId="77" fillId="34" borderId="15" xfId="0" applyFont="1" applyFill="1" applyBorder="1" applyAlignment="1">
      <alignment vertical="center" wrapText="1"/>
    </xf>
    <xf numFmtId="0" fontId="73" fillId="0" borderId="16" xfId="0" applyFont="1" applyBorder="1" applyAlignment="1">
      <alignment horizontal="center" vertical="center" wrapText="1"/>
    </xf>
    <xf numFmtId="0" fontId="40" fillId="0" borderId="11" xfId="65" applyFont="1" applyFill="1" applyBorder="1" applyAlignment="1">
      <alignment horizontal="center" vertical="center" wrapText="1"/>
      <protection/>
    </xf>
    <xf numFmtId="0" fontId="76" fillId="0" borderId="11" xfId="0" applyFont="1" applyBorder="1" applyAlignment="1">
      <alignment horizontal="center" vertical="center"/>
    </xf>
    <xf numFmtId="0" fontId="75" fillId="0" borderId="0" xfId="0" applyFont="1" applyAlignment="1">
      <alignment/>
    </xf>
    <xf numFmtId="0" fontId="75" fillId="33" borderId="11" xfId="0" applyFont="1" applyFill="1" applyBorder="1" applyAlignment="1">
      <alignment vertical="center" wrapText="1"/>
    </xf>
    <xf numFmtId="180" fontId="75" fillId="33" borderId="11" xfId="61" applyNumberFormat="1" applyFont="1" applyFill="1" applyBorder="1" applyAlignment="1">
      <alignment vertical="center"/>
    </xf>
    <xf numFmtId="180" fontId="75" fillId="0" borderId="0" xfId="0" applyNumberFormat="1" applyFont="1" applyAlignment="1">
      <alignment/>
    </xf>
    <xf numFmtId="180" fontId="78" fillId="33" borderId="11" xfId="61" applyNumberFormat="1" applyFont="1" applyFill="1" applyBorder="1" applyAlignment="1">
      <alignment vertical="center"/>
    </xf>
    <xf numFmtId="0" fontId="76" fillId="0" borderId="11" xfId="0" applyFont="1" applyBorder="1" applyAlignment="1">
      <alignment horizontal="center"/>
    </xf>
    <xf numFmtId="0" fontId="76" fillId="0" borderId="11" xfId="0" applyFont="1" applyBorder="1" applyAlignment="1">
      <alignment vertical="center" wrapText="1"/>
    </xf>
    <xf numFmtId="180" fontId="76" fillId="0" borderId="11" xfId="0" applyNumberFormat="1" applyFont="1" applyBorder="1" applyAlignment="1">
      <alignment vertical="center"/>
    </xf>
    <xf numFmtId="180" fontId="68" fillId="0" borderId="11" xfId="61" applyNumberFormat="1" applyFont="1" applyFill="1" applyBorder="1" applyAlignment="1">
      <alignment vertical="center"/>
    </xf>
    <xf numFmtId="0" fontId="76" fillId="33" borderId="11" xfId="0" applyFont="1" applyFill="1" applyBorder="1" applyAlignment="1">
      <alignment vertical="center" wrapText="1"/>
    </xf>
    <xf numFmtId="180" fontId="76" fillId="33" borderId="11" xfId="61" applyNumberFormat="1" applyFont="1" applyFill="1" applyBorder="1" applyAlignment="1">
      <alignment vertical="center"/>
    </xf>
    <xf numFmtId="180" fontId="76" fillId="0" borderId="11" xfId="0" applyNumberFormat="1" applyFont="1" applyBorder="1" applyAlignment="1">
      <alignment/>
    </xf>
    <xf numFmtId="0" fontId="73" fillId="0" borderId="0" xfId="0" applyFont="1" applyFill="1" applyAlignment="1">
      <alignment vertical="center"/>
    </xf>
    <xf numFmtId="0" fontId="0" fillId="34" borderId="12" xfId="0" applyFont="1" applyFill="1" applyBorder="1" applyAlignment="1">
      <alignment vertical="center" wrapText="1"/>
    </xf>
    <xf numFmtId="0" fontId="0" fillId="34" borderId="15" xfId="0" applyFont="1" applyFill="1" applyBorder="1" applyAlignment="1">
      <alignment vertical="center" wrapText="1"/>
    </xf>
    <xf numFmtId="0" fontId="36" fillId="0" borderId="16" xfId="0" applyFont="1" applyFill="1" applyBorder="1" applyAlignment="1">
      <alignment horizontal="center" vertical="center"/>
    </xf>
    <xf numFmtId="0" fontId="75" fillId="0" borderId="0" xfId="0" applyFont="1" applyFill="1" applyAlignment="1">
      <alignment vertical="center"/>
    </xf>
    <xf numFmtId="0" fontId="77" fillId="0" borderId="0" xfId="0" applyFont="1" applyAlignment="1">
      <alignment vertical="center"/>
    </xf>
    <xf numFmtId="15" fontId="75" fillId="0" borderId="0" xfId="0" applyNumberFormat="1" applyFont="1" applyAlignment="1">
      <alignment vertical="center"/>
    </xf>
    <xf numFmtId="0" fontId="36" fillId="0" borderId="0" xfId="0" applyFont="1" applyFill="1" applyBorder="1" applyAlignment="1">
      <alignment horizontal="center" vertical="center"/>
    </xf>
    <xf numFmtId="15" fontId="42" fillId="0" borderId="0" xfId="0" applyNumberFormat="1" applyFont="1" applyFill="1" applyBorder="1" applyAlignment="1">
      <alignment vertical="center" wrapText="1"/>
    </xf>
    <xf numFmtId="0" fontId="36" fillId="0" borderId="17" xfId="0" applyFont="1" applyFill="1" applyBorder="1" applyAlignment="1">
      <alignment horizontal="center" vertical="center"/>
    </xf>
    <xf numFmtId="0" fontId="43" fillId="35" borderId="18" xfId="0" applyFont="1" applyFill="1" applyBorder="1" applyAlignment="1">
      <alignment horizontal="center" vertical="center" wrapText="1"/>
    </xf>
    <xf numFmtId="0" fontId="42" fillId="36" borderId="15" xfId="0" applyFont="1" applyFill="1" applyBorder="1" applyAlignment="1">
      <alignment horizontal="center" vertical="center"/>
    </xf>
    <xf numFmtId="0" fontId="44" fillId="0" borderId="0" xfId="0" applyFont="1" applyBorder="1" applyAlignment="1">
      <alignment horizontal="center" vertical="center"/>
    </xf>
    <xf numFmtId="0" fontId="36" fillId="0" borderId="19" xfId="0" applyFont="1" applyFill="1" applyBorder="1" applyAlignment="1">
      <alignment horizontal="left" vertical="center" wrapText="1" indent="1"/>
    </xf>
    <xf numFmtId="0" fontId="36" fillId="0" borderId="20" xfId="0" applyFont="1" applyFill="1" applyBorder="1" applyAlignment="1">
      <alignment horizontal="center" vertical="center"/>
    </xf>
    <xf numFmtId="0" fontId="36" fillId="0" borderId="21" xfId="0" applyFont="1" applyFill="1" applyBorder="1" applyAlignment="1">
      <alignment horizontal="left" vertical="center" wrapText="1" indent="1"/>
    </xf>
    <xf numFmtId="0" fontId="36" fillId="0" borderId="22" xfId="0" applyFont="1" applyFill="1" applyBorder="1" applyAlignment="1">
      <alignment horizontal="center" vertical="center"/>
    </xf>
    <xf numFmtId="0" fontId="36" fillId="0" borderId="23" xfId="0" applyFont="1" applyFill="1" applyBorder="1" applyAlignment="1">
      <alignment horizontal="center" vertical="center"/>
    </xf>
    <xf numFmtId="0" fontId="73" fillId="0" borderId="24" xfId="0" applyFont="1" applyFill="1" applyBorder="1" applyAlignment="1">
      <alignment vertical="center"/>
    </xf>
    <xf numFmtId="0" fontId="36" fillId="0" borderId="21" xfId="0" applyFont="1" applyFill="1" applyBorder="1" applyAlignment="1">
      <alignment horizontal="center" vertical="center"/>
    </xf>
    <xf numFmtId="0" fontId="36" fillId="0" borderId="25"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19" xfId="0" applyFont="1" applyBorder="1" applyAlignment="1">
      <alignment horizontal="left" vertical="center" wrapText="1" indent="1"/>
    </xf>
    <xf numFmtId="0" fontId="36" fillId="0" borderId="20" xfId="0" applyFont="1" applyBorder="1" applyAlignment="1">
      <alignment horizontal="center" vertical="center" wrapText="1"/>
    </xf>
    <xf numFmtId="0" fontId="73" fillId="0" borderId="20" xfId="0" applyFont="1" applyBorder="1" applyAlignment="1">
      <alignment horizontal="center" vertical="center" wrapText="1"/>
    </xf>
    <xf numFmtId="0" fontId="73" fillId="0" borderId="26" xfId="0" applyFont="1" applyBorder="1" applyAlignment="1">
      <alignment horizontal="center" vertical="center" wrapText="1"/>
    </xf>
    <xf numFmtId="0" fontId="36" fillId="0" borderId="21" xfId="0" applyFont="1" applyBorder="1" applyAlignment="1">
      <alignment horizontal="left" vertical="center" wrapText="1" indent="1"/>
    </xf>
    <xf numFmtId="0" fontId="36" fillId="0" borderId="22" xfId="0" applyFont="1" applyBorder="1" applyAlignment="1">
      <alignment horizontal="center" vertical="center" wrapText="1"/>
    </xf>
    <xf numFmtId="0" fontId="36" fillId="0" borderId="27" xfId="0" applyFont="1" applyBorder="1" applyAlignment="1">
      <alignment horizontal="center" vertical="center" wrapText="1"/>
    </xf>
    <xf numFmtId="0" fontId="73" fillId="0" borderId="21" xfId="0" applyFont="1" applyBorder="1" applyAlignment="1">
      <alignment horizontal="center" vertical="center" wrapText="1"/>
    </xf>
    <xf numFmtId="0" fontId="73" fillId="0" borderId="22" xfId="0" applyFont="1" applyBorder="1" applyAlignment="1">
      <alignment horizontal="center" vertical="center" wrapText="1"/>
    </xf>
    <xf numFmtId="0" fontId="73" fillId="0" borderId="23" xfId="0" applyFont="1" applyBorder="1" applyAlignment="1">
      <alignment horizontal="center" vertical="center" wrapText="1"/>
    </xf>
    <xf numFmtId="0" fontId="73" fillId="0" borderId="24" xfId="0" applyFont="1" applyBorder="1" applyAlignment="1">
      <alignment horizontal="center" vertical="center" wrapText="1"/>
    </xf>
    <xf numFmtId="4" fontId="36" fillId="0" borderId="27" xfId="0" applyNumberFormat="1" applyFont="1" applyFill="1" applyBorder="1" applyAlignment="1">
      <alignment horizontal="center" vertical="center" wrapText="1"/>
    </xf>
    <xf numFmtId="4" fontId="36" fillId="0" borderId="24" xfId="0" applyNumberFormat="1" applyFont="1" applyFill="1" applyBorder="1" applyAlignment="1">
      <alignment horizontal="center" vertical="center" wrapText="1"/>
    </xf>
    <xf numFmtId="3" fontId="36" fillId="0" borderId="27" xfId="0" applyNumberFormat="1" applyFont="1" applyFill="1" applyBorder="1" applyAlignment="1">
      <alignment horizontal="center" vertical="center" wrapText="1"/>
    </xf>
    <xf numFmtId="3" fontId="36" fillId="0" borderId="21" xfId="0" applyNumberFormat="1" applyFont="1" applyFill="1" applyBorder="1" applyAlignment="1">
      <alignment horizontal="center" vertical="center" wrapText="1"/>
    </xf>
    <xf numFmtId="3" fontId="36" fillId="0" borderId="24" xfId="0" applyNumberFormat="1" applyFont="1" applyFill="1" applyBorder="1" applyAlignment="1">
      <alignment horizontal="center" vertical="center" wrapText="1"/>
    </xf>
    <xf numFmtId="0" fontId="36" fillId="0" borderId="28" xfId="0" applyFont="1" applyBorder="1" applyAlignment="1">
      <alignment horizontal="left" vertical="center" wrapText="1" indent="1"/>
    </xf>
    <xf numFmtId="0" fontId="36" fillId="0" borderId="25" xfId="0" applyFont="1" applyBorder="1" applyAlignment="1">
      <alignment horizontal="center" vertical="center" wrapText="1"/>
    </xf>
    <xf numFmtId="0" fontId="73" fillId="0" borderId="28" xfId="0" applyFont="1" applyBorder="1" applyAlignment="1">
      <alignment horizontal="center" vertical="center" wrapText="1"/>
    </xf>
    <xf numFmtId="0" fontId="73" fillId="0" borderId="25" xfId="0" applyFont="1" applyBorder="1" applyAlignment="1">
      <alignment horizontal="center" vertical="center" wrapText="1"/>
    </xf>
    <xf numFmtId="0" fontId="73" fillId="0" borderId="29" xfId="0" applyFont="1" applyBorder="1" applyAlignment="1">
      <alignment horizontal="center" vertical="center" wrapText="1"/>
    </xf>
    <xf numFmtId="0" fontId="36" fillId="0" borderId="30" xfId="0" applyFont="1" applyFill="1" applyBorder="1" applyAlignment="1">
      <alignment horizontal="center" vertical="center"/>
    </xf>
    <xf numFmtId="0" fontId="36" fillId="0" borderId="26" xfId="0" applyFont="1" applyFill="1" applyBorder="1" applyAlignment="1">
      <alignment horizontal="center" vertical="center"/>
    </xf>
    <xf numFmtId="0" fontId="36" fillId="0" borderId="22" xfId="0" applyFont="1" applyBorder="1" applyAlignment="1">
      <alignment horizontal="center" vertical="center"/>
    </xf>
    <xf numFmtId="0" fontId="36" fillId="0" borderId="27" xfId="0" applyFont="1" applyFill="1" applyBorder="1" applyAlignment="1">
      <alignment horizontal="center" vertical="center"/>
    </xf>
    <xf numFmtId="0" fontId="36" fillId="0" borderId="24" xfId="0" applyFont="1" applyFill="1" applyBorder="1" applyAlignment="1">
      <alignment horizontal="center" vertical="center"/>
    </xf>
    <xf numFmtId="0" fontId="36" fillId="0" borderId="31" xfId="0" applyFont="1" applyFill="1" applyBorder="1" applyAlignment="1">
      <alignment horizontal="center" vertical="center"/>
    </xf>
    <xf numFmtId="0" fontId="36" fillId="0" borderId="28" xfId="0" applyFont="1" applyFill="1" applyBorder="1" applyAlignment="1">
      <alignment horizontal="center" vertical="center"/>
    </xf>
    <xf numFmtId="0" fontId="73" fillId="0" borderId="26" xfId="0" applyFont="1" applyFill="1" applyBorder="1" applyAlignment="1">
      <alignment vertical="center" wrapText="1"/>
    </xf>
    <xf numFmtId="2" fontId="36" fillId="0" borderId="21" xfId="0" applyNumberFormat="1" applyFont="1" applyFill="1" applyBorder="1" applyAlignment="1">
      <alignment horizontal="center" vertical="center"/>
    </xf>
    <xf numFmtId="2" fontId="36" fillId="0" borderId="22" xfId="0" applyNumberFormat="1" applyFont="1" applyFill="1" applyBorder="1" applyAlignment="1">
      <alignment horizontal="center" vertical="center"/>
    </xf>
    <xf numFmtId="0" fontId="73" fillId="0" borderId="24" xfId="0" applyFont="1" applyFill="1" applyBorder="1" applyAlignment="1">
      <alignment vertical="center" wrapText="1"/>
    </xf>
    <xf numFmtId="0" fontId="73" fillId="0" borderId="19" xfId="0" applyFont="1" applyBorder="1" applyAlignment="1">
      <alignment horizontal="left" vertical="center" wrapText="1" indent="1"/>
    </xf>
    <xf numFmtId="0" fontId="73" fillId="0" borderId="30" xfId="0" applyFont="1" applyFill="1" applyBorder="1" applyAlignment="1">
      <alignment horizontal="center" vertical="center" wrapText="1"/>
    </xf>
    <xf numFmtId="0" fontId="73" fillId="0" borderId="21" xfId="0" applyFont="1" applyBorder="1" applyAlignment="1">
      <alignment horizontal="left" vertical="center" wrapText="1" indent="1"/>
    </xf>
    <xf numFmtId="0" fontId="73" fillId="0" borderId="28" xfId="0" applyFont="1" applyBorder="1" applyAlignment="1">
      <alignment horizontal="left" vertical="center" wrapText="1" indent="1"/>
    </xf>
    <xf numFmtId="49" fontId="36" fillId="0" borderId="20" xfId="0" applyNumberFormat="1" applyFont="1" applyBorder="1" applyAlignment="1">
      <alignment horizontal="center" vertical="center" wrapText="1"/>
    </xf>
    <xf numFmtId="49" fontId="36" fillId="0" borderId="22" xfId="0" applyNumberFormat="1" applyFont="1" applyBorder="1" applyAlignment="1">
      <alignment horizontal="center" vertical="center" wrapText="1"/>
    </xf>
    <xf numFmtId="49" fontId="36" fillId="0" borderId="25" xfId="0" applyNumberFormat="1" applyFont="1" applyBorder="1" applyAlignment="1">
      <alignment horizontal="center" vertical="center" wrapText="1"/>
    </xf>
    <xf numFmtId="0" fontId="36" fillId="0" borderId="20"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36" fillId="0" borderId="22"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73" fillId="0" borderId="30" xfId="0" applyFont="1" applyBorder="1" applyAlignment="1">
      <alignment horizontal="center" vertical="center" wrapText="1"/>
    </xf>
    <xf numFmtId="0" fontId="73" fillId="0" borderId="26" xfId="0" applyFont="1" applyBorder="1" applyAlignment="1">
      <alignment vertical="center" wrapText="1"/>
    </xf>
    <xf numFmtId="0" fontId="73" fillId="0" borderId="31" xfId="0" applyFont="1" applyBorder="1" applyAlignment="1">
      <alignment horizontal="center" vertical="center" wrapText="1"/>
    </xf>
    <xf numFmtId="0" fontId="73" fillId="0" borderId="29" xfId="0" applyFont="1" applyBorder="1" applyAlignment="1">
      <alignment vertical="center" wrapText="1"/>
    </xf>
    <xf numFmtId="0" fontId="73" fillId="0" borderId="27" xfId="0" applyFont="1" applyBorder="1" applyAlignment="1">
      <alignment horizontal="center" vertical="center" wrapText="1"/>
    </xf>
    <xf numFmtId="0" fontId="73" fillId="0" borderId="24" xfId="0" applyFont="1" applyBorder="1" applyAlignment="1">
      <alignment vertical="center" wrapText="1"/>
    </xf>
    <xf numFmtId="0" fontId="36" fillId="37" borderId="14" xfId="65" applyFont="1" applyFill="1" applyBorder="1" applyAlignment="1">
      <alignment horizontal="justify" vertical="center" wrapText="1"/>
      <protection/>
    </xf>
    <xf numFmtId="0" fontId="36" fillId="37" borderId="17" xfId="65" applyFont="1" applyFill="1" applyBorder="1" applyAlignment="1">
      <alignment horizontal="center" vertical="center" wrapText="1"/>
      <protection/>
    </xf>
    <xf numFmtId="0" fontId="36" fillId="37" borderId="32" xfId="65" applyFont="1" applyFill="1" applyBorder="1" applyAlignment="1">
      <alignment horizontal="center" vertical="center" wrapText="1"/>
      <protection/>
    </xf>
    <xf numFmtId="0" fontId="36" fillId="0" borderId="32" xfId="0" applyFont="1" applyFill="1" applyBorder="1" applyAlignment="1">
      <alignment horizontal="center" vertical="center"/>
    </xf>
    <xf numFmtId="0" fontId="36" fillId="0" borderId="19" xfId="65" applyFont="1" applyBorder="1" applyAlignment="1">
      <alignment horizontal="left" vertical="center" wrapText="1" indent="1"/>
      <protection/>
    </xf>
    <xf numFmtId="0" fontId="36" fillId="0" borderId="20" xfId="65" applyFont="1" applyBorder="1" applyAlignment="1">
      <alignment horizontal="center" vertical="center" wrapText="1"/>
      <protection/>
    </xf>
    <xf numFmtId="0" fontId="36" fillId="0" borderId="21" xfId="65" applyFont="1" applyBorder="1" applyAlignment="1">
      <alignment horizontal="left" vertical="center" wrapText="1" indent="1"/>
      <protection/>
    </xf>
    <xf numFmtId="9" fontId="36" fillId="0" borderId="27" xfId="0" applyNumberFormat="1" applyFont="1" applyFill="1" applyBorder="1" applyAlignment="1">
      <alignment horizontal="center" vertical="center"/>
    </xf>
    <xf numFmtId="0" fontId="36" fillId="0" borderId="27" xfId="0" applyNumberFormat="1" applyFont="1" applyFill="1" applyBorder="1" applyAlignment="1">
      <alignment horizontal="center" vertical="center"/>
    </xf>
    <xf numFmtId="0" fontId="79" fillId="0" borderId="20" xfId="0" applyFont="1" applyBorder="1" applyAlignment="1">
      <alignment horizontal="center" vertical="center"/>
    </xf>
    <xf numFmtId="0" fontId="79" fillId="0" borderId="22" xfId="0" applyFont="1" applyBorder="1" applyAlignment="1">
      <alignment horizontal="center" vertical="center"/>
    </xf>
    <xf numFmtId="9" fontId="36" fillId="0" borderId="30" xfId="0" applyNumberFormat="1" applyFont="1" applyFill="1" applyBorder="1" applyAlignment="1">
      <alignment horizontal="center" vertical="center"/>
    </xf>
    <xf numFmtId="0" fontId="34" fillId="0" borderId="0" xfId="0" applyNumberFormat="1" applyFont="1" applyFill="1" applyBorder="1" applyAlignment="1">
      <alignment horizontal="left" vertical="center" wrapText="1" indent="1"/>
    </xf>
    <xf numFmtId="206" fontId="36" fillId="0" borderId="33" xfId="0" applyNumberFormat="1" applyFont="1" applyFill="1" applyBorder="1" applyAlignment="1">
      <alignment horizontal="center" vertical="center"/>
    </xf>
    <xf numFmtId="206" fontId="36" fillId="0" borderId="19" xfId="0" applyNumberFormat="1" applyFont="1" applyFill="1" applyBorder="1" applyAlignment="1">
      <alignment horizontal="center" vertical="center"/>
    </xf>
    <xf numFmtId="206" fontId="36" fillId="0" borderId="20" xfId="0" applyNumberFormat="1" applyFont="1" applyFill="1" applyBorder="1" applyAlignment="1">
      <alignment horizontal="center" vertical="center"/>
    </xf>
    <xf numFmtId="206" fontId="73" fillId="0" borderId="26" xfId="0" applyNumberFormat="1" applyFont="1" applyFill="1" applyBorder="1" applyAlignment="1">
      <alignment horizontal="center" vertical="center"/>
    </xf>
    <xf numFmtId="206" fontId="36" fillId="0" borderId="23" xfId="0" applyNumberFormat="1" applyFont="1" applyFill="1" applyBorder="1" applyAlignment="1">
      <alignment horizontal="center" vertical="center"/>
    </xf>
    <xf numFmtId="206" fontId="36" fillId="0" borderId="21" xfId="0" applyNumberFormat="1" applyFont="1" applyFill="1" applyBorder="1" applyAlignment="1">
      <alignment horizontal="center" vertical="center"/>
    </xf>
    <xf numFmtId="206" fontId="36" fillId="0" borderId="22" xfId="0" applyNumberFormat="1" applyFont="1" applyFill="1" applyBorder="1" applyAlignment="1">
      <alignment horizontal="center" vertical="center"/>
    </xf>
    <xf numFmtId="206" fontId="73" fillId="0" borderId="24" xfId="0" applyNumberFormat="1" applyFont="1" applyFill="1" applyBorder="1" applyAlignment="1">
      <alignment horizontal="center" vertical="center"/>
    </xf>
    <xf numFmtId="0" fontId="77" fillId="38" borderId="11" xfId="0" applyFont="1" applyFill="1" applyBorder="1" applyAlignment="1">
      <alignment horizontal="center" vertical="center"/>
    </xf>
    <xf numFmtId="0" fontId="77" fillId="38" borderId="11" xfId="0" applyFont="1" applyFill="1" applyBorder="1" applyAlignment="1">
      <alignment horizontal="center" vertical="center" wrapText="1"/>
    </xf>
    <xf numFmtId="0" fontId="74" fillId="0" borderId="0" xfId="0" applyFont="1" applyAlignment="1">
      <alignment vertical="center"/>
    </xf>
    <xf numFmtId="0" fontId="74" fillId="0" borderId="34" xfId="0" applyFont="1" applyBorder="1" applyAlignment="1">
      <alignment horizontal="center" vertical="center"/>
    </xf>
    <xf numFmtId="37" fontId="74" fillId="0" borderId="34" xfId="0" applyNumberFormat="1" applyFont="1" applyFill="1" applyBorder="1" applyAlignment="1">
      <alignment horizontal="center" vertical="center"/>
    </xf>
    <xf numFmtId="0" fontId="74" fillId="0" borderId="22" xfId="0" applyFont="1" applyBorder="1" applyAlignment="1">
      <alignment horizontal="center" vertical="center"/>
    </xf>
    <xf numFmtId="37" fontId="74" fillId="0" borderId="22" xfId="0" applyNumberFormat="1" applyFont="1" applyFill="1" applyBorder="1" applyAlignment="1">
      <alignment horizontal="center" vertical="center"/>
    </xf>
    <xf numFmtId="37" fontId="74" fillId="0" borderId="35" xfId="0" applyNumberFormat="1" applyFont="1" applyFill="1" applyBorder="1" applyAlignment="1">
      <alignment horizontal="center" vertical="center"/>
    </xf>
    <xf numFmtId="0" fontId="74" fillId="0" borderId="34" xfId="0" applyFont="1" applyBorder="1" applyAlignment="1">
      <alignment vertical="center" wrapText="1"/>
    </xf>
    <xf numFmtId="0" fontId="74" fillId="0" borderId="22" xfId="0" applyFont="1" applyBorder="1" applyAlignment="1">
      <alignment vertical="center" wrapText="1"/>
    </xf>
    <xf numFmtId="0" fontId="74" fillId="0" borderId="22" xfId="0" applyFont="1" applyBorder="1" applyAlignment="1">
      <alignment horizontal="center" vertical="center" wrapText="1"/>
    </xf>
    <xf numFmtId="0" fontId="74" fillId="0" borderId="11" xfId="0" applyFont="1" applyBorder="1" applyAlignment="1">
      <alignment vertical="center"/>
    </xf>
    <xf numFmtId="0" fontId="74" fillId="0" borderId="11" xfId="0" applyFont="1" applyBorder="1" applyAlignment="1">
      <alignment horizontal="center" vertical="center"/>
    </xf>
    <xf numFmtId="0" fontId="74" fillId="0" borderId="34" xfId="0" applyFont="1" applyBorder="1" applyAlignment="1">
      <alignment horizontal="center" vertical="center" wrapText="1"/>
    </xf>
    <xf numFmtId="39" fontId="74" fillId="0" borderId="22" xfId="0" applyNumberFormat="1" applyFont="1" applyFill="1" applyBorder="1" applyAlignment="1">
      <alignment horizontal="right" vertical="center"/>
    </xf>
    <xf numFmtId="37" fontId="74" fillId="0" borderId="22" xfId="0" applyNumberFormat="1" applyFont="1" applyFill="1" applyBorder="1" applyAlignment="1">
      <alignment horizontal="right" vertical="center"/>
    </xf>
    <xf numFmtId="0" fontId="74" fillId="0" borderId="22" xfId="0" applyFont="1" applyFill="1" applyBorder="1" applyAlignment="1">
      <alignment horizontal="center" vertical="center"/>
    </xf>
    <xf numFmtId="0" fontId="77" fillId="0" borderId="0" xfId="0" applyFont="1" applyAlignment="1">
      <alignment horizontal="center" vertical="center"/>
    </xf>
    <xf numFmtId="0" fontId="66" fillId="0" borderId="0" xfId="0" applyFont="1" applyAlignment="1">
      <alignment horizontal="centerContinuous" vertical="center"/>
    </xf>
    <xf numFmtId="0" fontId="75" fillId="0" borderId="0" xfId="0" applyFont="1" applyAlignment="1">
      <alignment horizontal="centerContinuous" vertical="center"/>
    </xf>
    <xf numFmtId="0" fontId="71" fillId="0" borderId="0" xfId="0" applyFont="1" applyAlignment="1">
      <alignment horizontal="center" vertical="center"/>
    </xf>
    <xf numFmtId="0" fontId="36" fillId="0" borderId="36" xfId="0" applyFont="1" applyFill="1" applyBorder="1" applyAlignment="1">
      <alignment horizontal="center" vertical="center"/>
    </xf>
    <xf numFmtId="0" fontId="36" fillId="0" borderId="37" xfId="0" applyFont="1" applyFill="1" applyBorder="1" applyAlignment="1">
      <alignment horizontal="center" vertical="center"/>
    </xf>
    <xf numFmtId="0" fontId="36" fillId="0" borderId="38" xfId="0" applyFont="1" applyFill="1" applyBorder="1" applyAlignment="1">
      <alignment horizontal="center" vertical="center"/>
    </xf>
    <xf numFmtId="0" fontId="36" fillId="0" borderId="39" xfId="0" applyFont="1" applyFill="1" applyBorder="1" applyAlignment="1">
      <alignment horizontal="center" vertical="center"/>
    </xf>
    <xf numFmtId="0" fontId="36" fillId="0" borderId="36" xfId="0" applyFont="1" applyBorder="1" applyAlignment="1">
      <alignment horizontal="left" vertical="center" wrapText="1" indent="1"/>
    </xf>
    <xf numFmtId="49" fontId="36" fillId="0" borderId="37" xfId="0" applyNumberFormat="1" applyFont="1" applyBorder="1" applyAlignment="1">
      <alignment horizontal="center" vertical="center" wrapText="1"/>
    </xf>
    <xf numFmtId="0" fontId="36" fillId="0" borderId="40" xfId="0" applyFont="1" applyFill="1" applyBorder="1" applyAlignment="1">
      <alignment horizontal="center" vertical="center" wrapText="1"/>
    </xf>
    <xf numFmtId="0" fontId="73" fillId="0" borderId="24" xfId="71" applyNumberFormat="1" applyFont="1" applyBorder="1" applyAlignment="1">
      <alignment horizontal="center" vertical="center" wrapText="1"/>
    </xf>
    <xf numFmtId="0" fontId="36" fillId="0" borderId="27" xfId="0" applyNumberFormat="1" applyFont="1" applyFill="1" applyBorder="1" applyAlignment="1">
      <alignment horizontal="center" vertical="center" wrapText="1"/>
    </xf>
    <xf numFmtId="2" fontId="36" fillId="0" borderId="23" xfId="0" applyNumberFormat="1" applyFont="1" applyFill="1" applyBorder="1" applyAlignment="1">
      <alignment horizontal="center" vertical="center"/>
    </xf>
    <xf numFmtId="0" fontId="36" fillId="0" borderId="36" xfId="0" applyFont="1" applyFill="1" applyBorder="1" applyAlignment="1">
      <alignment horizontal="left" vertical="center" wrapText="1" indent="1"/>
    </xf>
    <xf numFmtId="206" fontId="36" fillId="0" borderId="41" xfId="0" applyNumberFormat="1" applyFont="1" applyFill="1" applyBorder="1" applyAlignment="1">
      <alignment horizontal="center" vertical="center"/>
    </xf>
    <xf numFmtId="206" fontId="36" fillId="0" borderId="36" xfId="0" applyNumberFormat="1" applyFont="1" applyFill="1" applyBorder="1" applyAlignment="1">
      <alignment horizontal="center" vertical="center"/>
    </xf>
    <xf numFmtId="206" fontId="36" fillId="0" borderId="37" xfId="0" applyNumberFormat="1" applyFont="1" applyFill="1" applyBorder="1" applyAlignment="1">
      <alignment horizontal="center" vertical="center"/>
    </xf>
    <xf numFmtId="206" fontId="73" fillId="0" borderId="40" xfId="0" applyNumberFormat="1" applyFont="1" applyFill="1" applyBorder="1" applyAlignment="1">
      <alignment horizontal="center" vertical="center"/>
    </xf>
    <xf numFmtId="0" fontId="73" fillId="0" borderId="40" xfId="0" applyFont="1" applyFill="1" applyBorder="1" applyAlignment="1">
      <alignment vertical="center" wrapText="1"/>
    </xf>
    <xf numFmtId="0" fontId="36" fillId="0" borderId="42" xfId="0" applyFont="1" applyFill="1" applyBorder="1" applyAlignment="1">
      <alignment horizontal="left" vertical="center" wrapText="1" indent="1"/>
    </xf>
    <xf numFmtId="0" fontId="36" fillId="0" borderId="43" xfId="0" applyFont="1" applyFill="1" applyBorder="1" applyAlignment="1">
      <alignment horizontal="center" vertical="center"/>
    </xf>
    <xf numFmtId="206" fontId="36" fillId="0" borderId="44" xfId="0" applyNumberFormat="1" applyFont="1" applyFill="1" applyBorder="1" applyAlignment="1">
      <alignment horizontal="center" vertical="center"/>
    </xf>
    <xf numFmtId="206" fontId="36" fillId="0" borderId="42" xfId="0" applyNumberFormat="1" applyFont="1" applyFill="1" applyBorder="1" applyAlignment="1">
      <alignment horizontal="center" vertical="center"/>
    </xf>
    <xf numFmtId="206" fontId="36" fillId="0" borderId="43" xfId="0" applyNumberFormat="1" applyFont="1" applyFill="1" applyBorder="1" applyAlignment="1">
      <alignment horizontal="center" vertical="center"/>
    </xf>
    <xf numFmtId="206" fontId="73" fillId="0" borderId="45" xfId="0" applyNumberFormat="1" applyFont="1" applyFill="1" applyBorder="1" applyAlignment="1">
      <alignment horizontal="center" vertical="center"/>
    </xf>
    <xf numFmtId="0" fontId="73" fillId="0" borderId="45" xfId="0" applyFont="1" applyFill="1" applyBorder="1" applyAlignment="1">
      <alignment vertical="center" wrapText="1"/>
    </xf>
    <xf numFmtId="0" fontId="36" fillId="0" borderId="46" xfId="0" applyFont="1" applyFill="1" applyBorder="1" applyAlignment="1">
      <alignment horizontal="left" vertical="center" wrapText="1" indent="1"/>
    </xf>
    <xf numFmtId="0" fontId="36" fillId="0" borderId="47" xfId="0" applyFont="1" applyFill="1" applyBorder="1" applyAlignment="1">
      <alignment horizontal="center" vertical="center" wrapText="1"/>
    </xf>
    <xf numFmtId="206" fontId="36" fillId="0" borderId="48" xfId="0" applyNumberFormat="1" applyFont="1" applyFill="1" applyBorder="1" applyAlignment="1">
      <alignment horizontal="center" vertical="center" wrapText="1"/>
    </xf>
    <xf numFmtId="206" fontId="36" fillId="0" borderId="46" xfId="0" applyNumberFormat="1" applyFont="1" applyFill="1" applyBorder="1" applyAlignment="1">
      <alignment horizontal="center" vertical="center" wrapText="1"/>
    </xf>
    <xf numFmtId="206" fontId="36" fillId="0" borderId="47" xfId="0" applyNumberFormat="1" applyFont="1" applyFill="1" applyBorder="1" applyAlignment="1">
      <alignment horizontal="center" vertical="center" wrapText="1"/>
    </xf>
    <xf numFmtId="0" fontId="73" fillId="0" borderId="49" xfId="0" applyFont="1" applyFill="1" applyBorder="1" applyAlignment="1">
      <alignment vertical="center"/>
    </xf>
    <xf numFmtId="0" fontId="36" fillId="0" borderId="34" xfId="0" applyFont="1" applyFill="1" applyBorder="1" applyAlignment="1">
      <alignment horizontal="center" vertical="center"/>
    </xf>
    <xf numFmtId="0" fontId="36" fillId="0" borderId="50" xfId="0" applyFont="1" applyFill="1" applyBorder="1" applyAlignment="1">
      <alignment horizontal="center" vertical="center"/>
    </xf>
    <xf numFmtId="0" fontId="36" fillId="0" borderId="51" xfId="0" applyFont="1" applyFill="1" applyBorder="1" applyAlignment="1">
      <alignment horizontal="center" vertical="center"/>
    </xf>
    <xf numFmtId="0" fontId="73" fillId="0" borderId="40" xfId="0" applyFont="1" applyFill="1" applyBorder="1" applyAlignment="1">
      <alignment vertical="center"/>
    </xf>
    <xf numFmtId="0" fontId="36" fillId="0" borderId="52" xfId="0" applyFont="1" applyFill="1" applyBorder="1" applyAlignment="1">
      <alignment horizontal="left" vertical="center" wrapText="1" indent="1"/>
    </xf>
    <xf numFmtId="0" fontId="73" fillId="0" borderId="53" xfId="0" applyFont="1" applyFill="1" applyBorder="1" applyAlignment="1">
      <alignment vertical="center" wrapText="1"/>
    </xf>
    <xf numFmtId="0" fontId="73" fillId="0" borderId="54" xfId="0" applyFont="1" applyFill="1" applyBorder="1" applyAlignment="1">
      <alignment vertical="center" wrapText="1"/>
    </xf>
    <xf numFmtId="0" fontId="36" fillId="39" borderId="21" xfId="0" applyFont="1" applyFill="1" applyBorder="1" applyAlignment="1">
      <alignment horizontal="left" vertical="center" wrapText="1" indent="1"/>
    </xf>
    <xf numFmtId="0" fontId="36" fillId="39" borderId="22" xfId="0" applyFont="1" applyFill="1" applyBorder="1" applyAlignment="1">
      <alignment horizontal="center" vertical="center"/>
    </xf>
    <xf numFmtId="206" fontId="36" fillId="39" borderId="23" xfId="0" applyNumberFormat="1" applyFont="1" applyFill="1" applyBorder="1" applyAlignment="1">
      <alignment horizontal="center" vertical="center"/>
    </xf>
    <xf numFmtId="206" fontId="36" fillId="39" borderId="21" xfId="0" applyNumberFormat="1" applyFont="1" applyFill="1" applyBorder="1" applyAlignment="1">
      <alignment horizontal="center" vertical="center"/>
    </xf>
    <xf numFmtId="206" fontId="36" fillId="39" borderId="22" xfId="0" applyNumberFormat="1" applyFont="1" applyFill="1" applyBorder="1" applyAlignment="1">
      <alignment horizontal="center" vertical="center"/>
    </xf>
    <xf numFmtId="206" fontId="73" fillId="39" borderId="24" xfId="0" applyNumberFormat="1" applyFont="1" applyFill="1" applyBorder="1" applyAlignment="1">
      <alignment horizontal="center" vertical="center"/>
    </xf>
    <xf numFmtId="0" fontId="73" fillId="39" borderId="24" xfId="0" applyFont="1" applyFill="1" applyBorder="1" applyAlignment="1">
      <alignment vertical="center" wrapText="1"/>
    </xf>
    <xf numFmtId="9" fontId="36" fillId="0" borderId="23" xfId="0" applyNumberFormat="1" applyFont="1" applyFill="1" applyBorder="1" applyAlignment="1">
      <alignment horizontal="center" vertical="center"/>
    </xf>
    <xf numFmtId="0" fontId="36" fillId="39" borderId="19" xfId="0" applyFont="1" applyFill="1" applyBorder="1" applyAlignment="1">
      <alignment horizontal="left" vertical="center" wrapText="1" indent="1"/>
    </xf>
    <xf numFmtId="0" fontId="36" fillId="39" borderId="23" xfId="0" applyFont="1" applyFill="1" applyBorder="1" applyAlignment="1">
      <alignment horizontal="center" vertical="center"/>
    </xf>
    <xf numFmtId="0" fontId="73" fillId="39" borderId="0" xfId="0" applyFont="1" applyFill="1" applyAlignment="1">
      <alignment vertical="center"/>
    </xf>
    <xf numFmtId="0" fontId="36" fillId="39" borderId="42" xfId="0" applyFont="1" applyFill="1" applyBorder="1" applyAlignment="1">
      <alignment horizontal="left" vertical="center" wrapText="1" indent="1"/>
    </xf>
    <xf numFmtId="206" fontId="36" fillId="39" borderId="44" xfId="0" applyNumberFormat="1" applyFont="1" applyFill="1" applyBorder="1" applyAlignment="1">
      <alignment horizontal="center" vertical="center"/>
    </xf>
    <xf numFmtId="0" fontId="74" fillId="0" borderId="0" xfId="0" applyFont="1" applyBorder="1" applyAlignment="1">
      <alignment vertical="center"/>
    </xf>
    <xf numFmtId="0" fontId="74" fillId="0" borderId="0" xfId="0" applyFont="1" applyBorder="1" applyAlignment="1">
      <alignment horizontal="center" vertical="center"/>
    </xf>
    <xf numFmtId="37" fontId="74" fillId="0" borderId="0" xfId="0" applyNumberFormat="1" applyFont="1" applyFill="1" applyBorder="1" applyAlignment="1">
      <alignment horizontal="right" vertical="center"/>
    </xf>
    <xf numFmtId="0" fontId="74" fillId="0" borderId="0" xfId="0" applyFont="1" applyFill="1" applyBorder="1" applyAlignment="1">
      <alignment vertical="center"/>
    </xf>
    <xf numFmtId="0" fontId="74" fillId="0" borderId="0" xfId="0" applyFont="1" applyFill="1" applyBorder="1" applyAlignment="1">
      <alignment horizontal="center" vertical="center"/>
    </xf>
    <xf numFmtId="0" fontId="74" fillId="0" borderId="22" xfId="71" applyNumberFormat="1" applyFont="1" applyFill="1" applyBorder="1" applyAlignment="1">
      <alignment horizontal="center" vertical="center"/>
    </xf>
    <xf numFmtId="0" fontId="74" fillId="0" borderId="34" xfId="71" applyNumberFormat="1" applyFont="1" applyFill="1" applyBorder="1" applyAlignment="1">
      <alignment horizontal="center" vertical="center"/>
    </xf>
    <xf numFmtId="0" fontId="36" fillId="0" borderId="31" xfId="0" applyNumberFormat="1" applyFont="1" applyFill="1" applyBorder="1" applyAlignment="1">
      <alignment horizontal="center" vertical="center" wrapText="1"/>
    </xf>
    <xf numFmtId="0" fontId="36" fillId="0" borderId="28" xfId="0" applyNumberFormat="1" applyFont="1" applyFill="1" applyBorder="1" applyAlignment="1">
      <alignment horizontal="center" vertical="center"/>
    </xf>
    <xf numFmtId="0" fontId="36" fillId="0" borderId="25" xfId="0" applyNumberFormat="1" applyFont="1" applyFill="1" applyBorder="1" applyAlignment="1">
      <alignment horizontal="center" vertical="center"/>
    </xf>
    <xf numFmtId="0" fontId="74" fillId="0" borderId="34" xfId="0" applyNumberFormat="1" applyFont="1" applyFill="1" applyBorder="1" applyAlignment="1">
      <alignment horizontal="center" vertical="center"/>
    </xf>
    <xf numFmtId="0" fontId="74" fillId="0" borderId="22" xfId="0" applyNumberFormat="1" applyFont="1" applyFill="1" applyBorder="1" applyAlignment="1">
      <alignment horizontal="center" vertical="center"/>
    </xf>
    <xf numFmtId="0" fontId="74" fillId="0" borderId="35" xfId="0" applyNumberFormat="1" applyFont="1" applyFill="1" applyBorder="1" applyAlignment="1">
      <alignment horizontal="center" vertical="center"/>
    </xf>
    <xf numFmtId="0" fontId="74" fillId="39" borderId="22" xfId="0" applyFont="1" applyFill="1" applyBorder="1" applyAlignment="1">
      <alignment vertical="center"/>
    </xf>
    <xf numFmtId="206" fontId="36" fillId="39" borderId="48" xfId="0" applyNumberFormat="1" applyFont="1" applyFill="1" applyBorder="1" applyAlignment="1">
      <alignment horizontal="center" vertical="center" wrapText="1"/>
    </xf>
    <xf numFmtId="206" fontId="36" fillId="39" borderId="41" xfId="0" applyNumberFormat="1" applyFont="1" applyFill="1" applyBorder="1" applyAlignment="1">
      <alignment horizontal="center" vertical="center"/>
    </xf>
    <xf numFmtId="206" fontId="36" fillId="34" borderId="23" xfId="0" applyNumberFormat="1" applyFont="1" applyFill="1" applyBorder="1" applyAlignment="1">
      <alignment horizontal="center" vertical="center"/>
    </xf>
    <xf numFmtId="206" fontId="36" fillId="34" borderId="21" xfId="0" applyNumberFormat="1" applyFont="1" applyFill="1" applyBorder="1" applyAlignment="1">
      <alignment horizontal="center" vertical="center"/>
    </xf>
    <xf numFmtId="206" fontId="36" fillId="34" borderId="22" xfId="0" applyNumberFormat="1" applyFont="1" applyFill="1" applyBorder="1" applyAlignment="1">
      <alignment horizontal="center" vertical="center"/>
    </xf>
    <xf numFmtId="206" fontId="73" fillId="34" borderId="24" xfId="0" applyNumberFormat="1" applyFont="1" applyFill="1" applyBorder="1" applyAlignment="1">
      <alignment horizontal="center" vertical="center"/>
    </xf>
    <xf numFmtId="37" fontId="74" fillId="0" borderId="0" xfId="0" applyNumberFormat="1" applyFont="1" applyFill="1" applyBorder="1" applyAlignment="1">
      <alignment horizontal="center" vertical="center"/>
    </xf>
    <xf numFmtId="0" fontId="36" fillId="0" borderId="30" xfId="0" applyNumberFormat="1" applyFont="1" applyFill="1" applyBorder="1" applyAlignment="1">
      <alignment horizontal="center" vertical="center"/>
    </xf>
    <xf numFmtId="0" fontId="73" fillId="0" borderId="26" xfId="0" applyNumberFormat="1" applyFont="1" applyBorder="1" applyAlignment="1">
      <alignment horizontal="center" vertical="center" wrapText="1"/>
    </xf>
    <xf numFmtId="0" fontId="36" fillId="0" borderId="22" xfId="0" applyNumberFormat="1" applyFont="1" applyFill="1" applyBorder="1" applyAlignment="1">
      <alignment horizontal="center" vertical="center"/>
    </xf>
    <xf numFmtId="0" fontId="36" fillId="0" borderId="21" xfId="0" applyNumberFormat="1" applyFont="1" applyFill="1" applyBorder="1" applyAlignment="1">
      <alignment horizontal="center" vertical="center"/>
    </xf>
    <xf numFmtId="9" fontId="36" fillId="0" borderId="38" xfId="0" applyNumberFormat="1" applyFont="1" applyFill="1" applyBorder="1" applyAlignment="1">
      <alignment horizontal="center" vertical="center"/>
    </xf>
    <xf numFmtId="0" fontId="36" fillId="0" borderId="29" xfId="0" applyFont="1" applyFill="1" applyBorder="1" applyAlignment="1">
      <alignment horizontal="center" vertical="center" wrapText="1"/>
    </xf>
    <xf numFmtId="0" fontId="36" fillId="0" borderId="38" xfId="0" applyNumberFormat="1" applyFont="1" applyFill="1" applyBorder="1" applyAlignment="1">
      <alignment horizontal="center" vertical="center"/>
    </xf>
    <xf numFmtId="0" fontId="36" fillId="0" borderId="36" xfId="0" applyNumberFormat="1" applyFont="1" applyFill="1" applyBorder="1" applyAlignment="1">
      <alignment horizontal="center" vertical="center"/>
    </xf>
    <xf numFmtId="0" fontId="36" fillId="0" borderId="37" xfId="0" applyNumberFormat="1" applyFont="1" applyFill="1" applyBorder="1" applyAlignment="1">
      <alignment horizontal="center" vertical="center"/>
    </xf>
    <xf numFmtId="39" fontId="73" fillId="0" borderId="0" xfId="0" applyNumberFormat="1" applyFont="1" applyFill="1" applyAlignment="1">
      <alignment vertical="center"/>
    </xf>
    <xf numFmtId="0" fontId="73" fillId="0" borderId="0" xfId="0" applyFont="1" applyBorder="1" applyAlignment="1">
      <alignment horizontal="left" vertical="center" wrapText="1" indent="1"/>
    </xf>
    <xf numFmtId="0" fontId="73" fillId="0" borderId="0" xfId="0" applyFont="1" applyBorder="1" applyAlignment="1">
      <alignment horizontal="center" vertical="center" wrapText="1"/>
    </xf>
    <xf numFmtId="0" fontId="73" fillId="0" borderId="0" xfId="0" applyFont="1" applyFill="1" applyBorder="1" applyAlignment="1">
      <alignment horizontal="center" vertical="center" wrapText="1"/>
    </xf>
    <xf numFmtId="0" fontId="36" fillId="0" borderId="0" xfId="0" applyFont="1" applyFill="1" applyBorder="1" applyAlignment="1">
      <alignment horizontal="left" vertical="center" wrapText="1" indent="1"/>
    </xf>
    <xf numFmtId="206" fontId="36" fillId="0" borderId="0" xfId="0" applyNumberFormat="1" applyFont="1" applyFill="1" applyBorder="1" applyAlignment="1">
      <alignment horizontal="center" vertical="center"/>
    </xf>
    <xf numFmtId="206" fontId="73" fillId="0" borderId="0" xfId="0" applyNumberFormat="1" applyFont="1" applyFill="1" applyBorder="1" applyAlignment="1">
      <alignment horizontal="center" vertical="center"/>
    </xf>
    <xf numFmtId="0" fontId="73" fillId="0" borderId="0" xfId="0" applyFont="1" applyFill="1" applyBorder="1" applyAlignment="1">
      <alignment vertical="center" wrapText="1"/>
    </xf>
    <xf numFmtId="0" fontId="36" fillId="39" borderId="22" xfId="0" applyFont="1" applyFill="1" applyBorder="1" applyAlignment="1">
      <alignment horizontal="center" vertical="center" wrapText="1"/>
    </xf>
    <xf numFmtId="0" fontId="74" fillId="0" borderId="35" xfId="0" applyFont="1" applyBorder="1" applyAlignment="1">
      <alignment vertical="center" wrapText="1"/>
    </xf>
    <xf numFmtId="0" fontId="74" fillId="0" borderId="35" xfId="0" applyFont="1" applyBorder="1" applyAlignment="1">
      <alignment horizontal="center" vertical="center" wrapText="1"/>
    </xf>
    <xf numFmtId="1" fontId="36" fillId="0" borderId="21" xfId="0" applyNumberFormat="1" applyFont="1" applyFill="1" applyBorder="1" applyAlignment="1">
      <alignment horizontal="center" vertical="center"/>
    </xf>
    <xf numFmtId="1" fontId="36" fillId="0" borderId="22" xfId="0" applyNumberFormat="1" applyFont="1" applyFill="1" applyBorder="1" applyAlignment="1">
      <alignment horizontal="center" vertical="center"/>
    </xf>
    <xf numFmtId="1" fontId="36" fillId="0" borderId="23" xfId="0" applyNumberFormat="1" applyFont="1" applyFill="1" applyBorder="1" applyAlignment="1">
      <alignment horizontal="center" vertical="center"/>
    </xf>
    <xf numFmtId="205" fontId="36" fillId="39" borderId="23" xfId="0" applyNumberFormat="1" applyFont="1" applyFill="1" applyBorder="1" applyAlignment="1">
      <alignment horizontal="center" vertical="center"/>
    </xf>
    <xf numFmtId="205" fontId="36" fillId="0" borderId="21" xfId="0" applyNumberFormat="1" applyFont="1" applyFill="1" applyBorder="1" applyAlignment="1">
      <alignment horizontal="center" vertical="center"/>
    </xf>
    <xf numFmtId="205" fontId="36" fillId="0" borderId="22" xfId="0" applyNumberFormat="1" applyFont="1" applyFill="1" applyBorder="1" applyAlignment="1">
      <alignment horizontal="center" vertical="center"/>
    </xf>
    <xf numFmtId="205" fontId="36" fillId="0" borderId="23" xfId="0" applyNumberFormat="1" applyFont="1" applyFill="1" applyBorder="1" applyAlignment="1">
      <alignment horizontal="center" vertical="center"/>
    </xf>
    <xf numFmtId="205" fontId="73" fillId="0" borderId="24" xfId="0" applyNumberFormat="1" applyFont="1" applyFill="1" applyBorder="1" applyAlignment="1">
      <alignment horizontal="center" vertical="center"/>
    </xf>
    <xf numFmtId="205" fontId="36" fillId="0" borderId="55" xfId="0" applyNumberFormat="1" applyFont="1" applyFill="1" applyBorder="1" applyAlignment="1">
      <alignment horizontal="center" vertical="center"/>
    </xf>
    <xf numFmtId="205" fontId="36" fillId="0" borderId="52" xfId="0" applyNumberFormat="1" applyFont="1" applyFill="1" applyBorder="1" applyAlignment="1">
      <alignment horizontal="center" vertical="center"/>
    </xf>
    <xf numFmtId="205" fontId="36" fillId="0" borderId="39" xfId="0" applyNumberFormat="1" applyFont="1" applyFill="1" applyBorder="1" applyAlignment="1">
      <alignment horizontal="center" vertical="center"/>
    </xf>
    <xf numFmtId="205" fontId="36" fillId="34" borderId="23" xfId="0" applyNumberFormat="1" applyFont="1" applyFill="1" applyBorder="1" applyAlignment="1">
      <alignment horizontal="center" vertical="center"/>
    </xf>
    <xf numFmtId="205" fontId="36" fillId="34" borderId="21" xfId="0" applyNumberFormat="1" applyFont="1" applyFill="1" applyBorder="1" applyAlignment="1">
      <alignment horizontal="center" vertical="center"/>
    </xf>
    <xf numFmtId="205" fontId="36" fillId="34" borderId="22" xfId="0" applyNumberFormat="1" applyFont="1" applyFill="1" applyBorder="1" applyAlignment="1">
      <alignment horizontal="center" vertical="center"/>
    </xf>
    <xf numFmtId="205" fontId="73" fillId="34" borderId="24" xfId="0" applyNumberFormat="1" applyFont="1" applyFill="1" applyBorder="1" applyAlignment="1">
      <alignment horizontal="center" vertical="center"/>
    </xf>
    <xf numFmtId="205" fontId="36" fillId="39" borderId="21" xfId="0" applyNumberFormat="1" applyFont="1" applyFill="1" applyBorder="1" applyAlignment="1">
      <alignment horizontal="center" vertical="center"/>
    </xf>
    <xf numFmtId="205" fontId="36" fillId="39" borderId="22" xfId="0" applyNumberFormat="1" applyFont="1" applyFill="1" applyBorder="1" applyAlignment="1">
      <alignment horizontal="center" vertical="center"/>
    </xf>
    <xf numFmtId="205" fontId="73" fillId="39" borderId="24" xfId="0" applyNumberFormat="1" applyFont="1" applyFill="1" applyBorder="1" applyAlignment="1">
      <alignment horizontal="center" vertical="center"/>
    </xf>
    <xf numFmtId="205" fontId="36" fillId="39" borderId="41" xfId="0" applyNumberFormat="1" applyFont="1" applyFill="1" applyBorder="1" applyAlignment="1">
      <alignment horizontal="center" vertical="center"/>
    </xf>
    <xf numFmtId="205" fontId="36" fillId="0" borderId="36" xfId="0" applyNumberFormat="1" applyFont="1" applyFill="1" applyBorder="1" applyAlignment="1">
      <alignment horizontal="center" vertical="center"/>
    </xf>
    <xf numFmtId="205" fontId="36" fillId="0" borderId="37" xfId="0" applyNumberFormat="1" applyFont="1" applyFill="1" applyBorder="1" applyAlignment="1">
      <alignment horizontal="center" vertical="center"/>
    </xf>
    <xf numFmtId="205" fontId="36" fillId="0" borderId="41" xfId="0" applyNumberFormat="1" applyFont="1" applyFill="1" applyBorder="1" applyAlignment="1">
      <alignment horizontal="center" vertical="center"/>
    </xf>
    <xf numFmtId="205" fontId="73" fillId="0" borderId="40" xfId="0" applyNumberFormat="1" applyFont="1" applyFill="1" applyBorder="1" applyAlignment="1">
      <alignment horizontal="center" vertical="center"/>
    </xf>
    <xf numFmtId="205" fontId="36" fillId="0" borderId="44" xfId="0" applyNumberFormat="1" applyFont="1" applyFill="1" applyBorder="1" applyAlignment="1">
      <alignment horizontal="center" vertical="center"/>
    </xf>
    <xf numFmtId="205" fontId="36" fillId="0" borderId="42" xfId="0" applyNumberFormat="1" applyFont="1" applyFill="1" applyBorder="1" applyAlignment="1">
      <alignment horizontal="center" vertical="center"/>
    </xf>
    <xf numFmtId="205" fontId="36" fillId="0" borderId="43" xfId="0" applyNumberFormat="1" applyFont="1" applyFill="1" applyBorder="1" applyAlignment="1">
      <alignment horizontal="center" vertical="center"/>
    </xf>
    <xf numFmtId="205" fontId="73" fillId="0" borderId="29" xfId="0" applyNumberFormat="1" applyFont="1" applyFill="1" applyBorder="1" applyAlignment="1">
      <alignment horizontal="center" vertical="center"/>
    </xf>
    <xf numFmtId="0" fontId="36" fillId="39" borderId="0" xfId="0" applyFont="1" applyFill="1" applyBorder="1" applyAlignment="1">
      <alignment horizontal="left" vertical="center" wrapText="1" indent="1"/>
    </xf>
    <xf numFmtId="0" fontId="36" fillId="39" borderId="0" xfId="0" applyFont="1" applyFill="1" applyBorder="1" applyAlignment="1">
      <alignment horizontal="center" vertical="center" wrapText="1"/>
    </xf>
    <xf numFmtId="206" fontId="36" fillId="39" borderId="0" xfId="0" applyNumberFormat="1" applyFont="1" applyFill="1" applyBorder="1" applyAlignment="1">
      <alignment horizontal="center" vertical="center"/>
    </xf>
    <xf numFmtId="206" fontId="73" fillId="39" borderId="0" xfId="0" applyNumberFormat="1" applyFont="1" applyFill="1" applyBorder="1" applyAlignment="1">
      <alignment horizontal="center" vertical="center"/>
    </xf>
    <xf numFmtId="0" fontId="73" fillId="39" borderId="0" xfId="0" applyFont="1" applyFill="1" applyBorder="1" applyAlignment="1">
      <alignment vertical="center" wrapText="1"/>
    </xf>
    <xf numFmtId="0" fontId="36" fillId="0" borderId="56" xfId="0" applyFont="1" applyFill="1" applyBorder="1" applyAlignment="1">
      <alignment horizontal="center" vertical="center"/>
    </xf>
    <xf numFmtId="0" fontId="0" fillId="34" borderId="57" xfId="0" applyFont="1" applyFill="1" applyBorder="1" applyAlignment="1">
      <alignment vertical="center" wrapText="1"/>
    </xf>
    <xf numFmtId="0" fontId="42" fillId="0" borderId="21" xfId="0" applyFont="1" applyBorder="1" applyAlignment="1">
      <alignment horizontal="left" vertical="center" wrapText="1" indent="1"/>
    </xf>
    <xf numFmtId="3" fontId="73" fillId="0" borderId="22" xfId="0" applyNumberFormat="1" applyFont="1" applyBorder="1" applyAlignment="1">
      <alignment horizontal="center" vertical="center" wrapText="1"/>
    </xf>
    <xf numFmtId="3" fontId="36" fillId="0" borderId="27" xfId="0" applyNumberFormat="1" applyFont="1" applyFill="1" applyBorder="1" applyAlignment="1">
      <alignment horizontal="center" vertical="center"/>
    </xf>
    <xf numFmtId="0" fontId="36" fillId="0" borderId="42" xfId="0" applyFont="1" applyBorder="1" applyAlignment="1">
      <alignment horizontal="left" vertical="center" wrapText="1" indent="1"/>
    </xf>
    <xf numFmtId="0" fontId="36" fillId="0" borderId="43" xfId="0" applyFont="1" applyBorder="1" applyAlignment="1">
      <alignment horizontal="center" vertical="center" wrapText="1"/>
    </xf>
    <xf numFmtId="0" fontId="36" fillId="0" borderId="58" xfId="0" applyNumberFormat="1" applyFont="1" applyFill="1" applyBorder="1" applyAlignment="1">
      <alignment horizontal="center" vertical="center"/>
    </xf>
    <xf numFmtId="0" fontId="36" fillId="0" borderId="42" xfId="0" applyFont="1" applyFill="1" applyBorder="1" applyAlignment="1">
      <alignment horizontal="center" vertical="center"/>
    </xf>
    <xf numFmtId="9" fontId="36" fillId="0" borderId="58" xfId="0" applyNumberFormat="1" applyFont="1" applyFill="1" applyBorder="1" applyAlignment="1">
      <alignment horizontal="center" vertical="center"/>
    </xf>
    <xf numFmtId="0" fontId="73" fillId="0" borderId="45" xfId="0" applyNumberFormat="1" applyFont="1" applyBorder="1" applyAlignment="1">
      <alignment horizontal="center" vertical="center" wrapText="1"/>
    </xf>
    <xf numFmtId="0" fontId="36" fillId="0" borderId="45" xfId="0" applyFont="1" applyFill="1" applyBorder="1" applyAlignment="1">
      <alignment horizontal="center" vertical="center"/>
    </xf>
    <xf numFmtId="9" fontId="36" fillId="0" borderId="42" xfId="0" applyNumberFormat="1" applyFont="1" applyFill="1" applyBorder="1" applyAlignment="1">
      <alignment horizontal="center" vertical="center"/>
    </xf>
    <xf numFmtId="9" fontId="73" fillId="0" borderId="45" xfId="0" applyNumberFormat="1" applyFont="1" applyBorder="1" applyAlignment="1">
      <alignment horizontal="center" vertical="center" wrapText="1"/>
    </xf>
    <xf numFmtId="0" fontId="36" fillId="0" borderId="42" xfId="65" applyFont="1" applyBorder="1" applyAlignment="1">
      <alignment horizontal="left" vertical="center" wrapText="1" indent="1"/>
      <protection/>
    </xf>
    <xf numFmtId="0" fontId="36" fillId="0" borderId="43" xfId="65" applyFont="1" applyBorder="1" applyAlignment="1">
      <alignment horizontal="center" vertical="center" wrapText="1"/>
      <protection/>
    </xf>
    <xf numFmtId="0" fontId="36" fillId="0" borderId="58" xfId="0" applyFont="1" applyFill="1" applyBorder="1" applyAlignment="1">
      <alignment horizontal="center" vertical="center"/>
    </xf>
    <xf numFmtId="0" fontId="73" fillId="0" borderId="45" xfId="0" applyFont="1" applyBorder="1" applyAlignment="1">
      <alignment horizontal="center" vertical="center" wrapText="1"/>
    </xf>
    <xf numFmtId="9" fontId="36" fillId="0" borderId="43" xfId="71" applyFont="1" applyFill="1" applyBorder="1" applyAlignment="1">
      <alignment horizontal="center" vertical="center"/>
    </xf>
    <xf numFmtId="9" fontId="36" fillId="0" borderId="58" xfId="71" applyFont="1" applyFill="1" applyBorder="1" applyAlignment="1">
      <alignment horizontal="center" vertical="center"/>
    </xf>
    <xf numFmtId="9" fontId="73" fillId="0" borderId="45" xfId="71" applyFont="1" applyBorder="1" applyAlignment="1">
      <alignment horizontal="center" vertical="center" wrapText="1"/>
    </xf>
    <xf numFmtId="9" fontId="36" fillId="0" borderId="42" xfId="71" applyFont="1" applyFill="1" applyBorder="1" applyAlignment="1">
      <alignment horizontal="center" vertical="center"/>
    </xf>
    <xf numFmtId="0" fontId="79" fillId="0" borderId="43" xfId="0" applyFont="1" applyBorder="1" applyAlignment="1">
      <alignment horizontal="center" vertical="center"/>
    </xf>
    <xf numFmtId="0" fontId="73" fillId="0" borderId="24" xfId="0" applyNumberFormat="1" applyFont="1" applyBorder="1" applyAlignment="1">
      <alignment horizontal="center" vertical="center" wrapText="1"/>
    </xf>
    <xf numFmtId="9" fontId="36" fillId="0" borderId="21" xfId="71" applyFont="1" applyFill="1" applyBorder="1" applyAlignment="1">
      <alignment horizontal="center" vertical="center"/>
    </xf>
    <xf numFmtId="9" fontId="36" fillId="0" borderId="22" xfId="71" applyFont="1" applyFill="1" applyBorder="1" applyAlignment="1">
      <alignment horizontal="center" vertical="center"/>
    </xf>
    <xf numFmtId="9" fontId="36" fillId="0" borderId="27" xfId="71" applyFont="1" applyFill="1" applyBorder="1" applyAlignment="1">
      <alignment horizontal="center" vertical="center"/>
    </xf>
    <xf numFmtId="9" fontId="73" fillId="0" borderId="24" xfId="71" applyFont="1" applyBorder="1" applyAlignment="1">
      <alignment horizontal="center" vertical="center" wrapText="1"/>
    </xf>
    <xf numFmtId="207" fontId="36" fillId="39" borderId="41" xfId="0" applyNumberFormat="1" applyFont="1" applyFill="1" applyBorder="1" applyAlignment="1">
      <alignment horizontal="center" vertical="center"/>
    </xf>
    <xf numFmtId="205" fontId="73" fillId="0" borderId="40" xfId="0" applyNumberFormat="1" applyFont="1" applyFill="1" applyBorder="1" applyAlignment="1">
      <alignment vertical="center" wrapText="1"/>
    </xf>
    <xf numFmtId="10" fontId="36" fillId="0" borderId="36" xfId="71" applyNumberFormat="1" applyFont="1" applyFill="1" applyBorder="1" applyAlignment="1">
      <alignment horizontal="center" vertical="center"/>
    </xf>
    <xf numFmtId="10" fontId="36" fillId="0" borderId="37" xfId="71" applyNumberFormat="1" applyFont="1" applyFill="1" applyBorder="1" applyAlignment="1">
      <alignment horizontal="center" vertical="center"/>
    </xf>
    <xf numFmtId="10" fontId="36" fillId="0" borderId="38" xfId="71" applyNumberFormat="1" applyFont="1" applyFill="1" applyBorder="1" applyAlignment="1">
      <alignment horizontal="center" vertical="center"/>
    </xf>
    <xf numFmtId="9" fontId="36" fillId="0" borderId="36" xfId="71" applyFont="1" applyFill="1" applyBorder="1" applyAlignment="1">
      <alignment horizontal="center" vertical="center"/>
    </xf>
    <xf numFmtId="9" fontId="36" fillId="0" borderId="37" xfId="71" applyFont="1" applyFill="1" applyBorder="1" applyAlignment="1">
      <alignment horizontal="center" vertical="center"/>
    </xf>
    <xf numFmtId="9" fontId="36" fillId="0" borderId="38" xfId="71" applyFont="1" applyFill="1" applyBorder="1" applyAlignment="1">
      <alignment horizontal="center" vertical="center"/>
    </xf>
    <xf numFmtId="0" fontId="73" fillId="0" borderId="29" xfId="71" applyNumberFormat="1" applyFont="1" applyBorder="1" applyAlignment="1">
      <alignment horizontal="center" vertical="center" wrapText="1"/>
    </xf>
    <xf numFmtId="0" fontId="36" fillId="0" borderId="0" xfId="0" applyFont="1" applyBorder="1" applyAlignment="1">
      <alignment horizontal="left" vertical="center" wrapText="1" indent="1"/>
    </xf>
    <xf numFmtId="0" fontId="36" fillId="0" borderId="0" xfId="0" applyFont="1" applyBorder="1" applyAlignment="1">
      <alignment horizontal="center" vertical="center" wrapText="1"/>
    </xf>
    <xf numFmtId="0" fontId="36" fillId="0" borderId="0"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xf>
    <xf numFmtId="0" fontId="73" fillId="0" borderId="0" xfId="71" applyNumberFormat="1" applyFont="1" applyBorder="1" applyAlignment="1">
      <alignment horizontal="center" vertical="center" wrapText="1"/>
    </xf>
    <xf numFmtId="0" fontId="36" fillId="0" borderId="44" xfId="0" applyFont="1" applyFill="1" applyBorder="1" applyAlignment="1">
      <alignment horizontal="center" vertical="center"/>
    </xf>
    <xf numFmtId="0" fontId="73" fillId="0" borderId="42" xfId="0" applyFont="1" applyBorder="1" applyAlignment="1">
      <alignment horizontal="left" vertical="center" wrapText="1" indent="1"/>
    </xf>
    <xf numFmtId="0" fontId="73" fillId="0" borderId="43" xfId="0" applyFont="1" applyBorder="1" applyAlignment="1">
      <alignment horizontal="center" vertical="center" wrapText="1"/>
    </xf>
    <xf numFmtId="0" fontId="73" fillId="0" borderId="58" xfId="0" applyFont="1" applyFill="1" applyBorder="1" applyAlignment="1">
      <alignment horizontal="center" vertical="center" wrapText="1"/>
    </xf>
    <xf numFmtId="0" fontId="73" fillId="0" borderId="58" xfId="0" applyFont="1" applyBorder="1" applyAlignment="1">
      <alignment horizontal="center" vertical="center" wrapText="1"/>
    </xf>
    <xf numFmtId="0" fontId="73" fillId="0" borderId="45" xfId="0" applyFont="1" applyBorder="1" applyAlignment="1">
      <alignment vertical="center" wrapText="1"/>
    </xf>
    <xf numFmtId="207" fontId="73" fillId="0" borderId="40" xfId="0" applyNumberFormat="1" applyFont="1" applyFill="1" applyBorder="1" applyAlignment="1">
      <alignment horizontal="center" vertical="center"/>
    </xf>
    <xf numFmtId="207" fontId="36" fillId="0" borderId="41" xfId="0" applyNumberFormat="1" applyFont="1" applyFill="1" applyBorder="1" applyAlignment="1">
      <alignment horizontal="center" vertical="center"/>
    </xf>
    <xf numFmtId="207" fontId="36" fillId="0" borderId="36" xfId="0" applyNumberFormat="1" applyFont="1" applyFill="1" applyBorder="1" applyAlignment="1">
      <alignment horizontal="center" vertical="center"/>
    </xf>
    <xf numFmtId="207" fontId="36" fillId="0" borderId="37" xfId="0" applyNumberFormat="1" applyFont="1" applyFill="1" applyBorder="1" applyAlignment="1">
      <alignment horizontal="center" vertical="center"/>
    </xf>
    <xf numFmtId="0" fontId="74" fillId="39" borderId="22" xfId="0" applyFont="1" applyFill="1" applyBorder="1" applyAlignment="1">
      <alignment vertical="center" wrapText="1"/>
    </xf>
    <xf numFmtId="0" fontId="74" fillId="0" borderId="59" xfId="0" applyFont="1" applyBorder="1" applyAlignment="1">
      <alignment horizontal="center" vertical="center"/>
    </xf>
    <xf numFmtId="37" fontId="74" fillId="0" borderId="59" xfId="0" applyNumberFormat="1" applyFont="1" applyFill="1" applyBorder="1" applyAlignment="1">
      <alignment horizontal="center" vertical="center"/>
    </xf>
    <xf numFmtId="0" fontId="74" fillId="0" borderId="59" xfId="0" applyNumberFormat="1" applyFont="1" applyFill="1" applyBorder="1" applyAlignment="1">
      <alignment horizontal="center" vertical="center"/>
    </xf>
    <xf numFmtId="0" fontId="36" fillId="0" borderId="21" xfId="71" applyNumberFormat="1" applyFont="1" applyFill="1" applyBorder="1" applyAlignment="1">
      <alignment horizontal="center" vertical="center"/>
    </xf>
    <xf numFmtId="0" fontId="36" fillId="0" borderId="22" xfId="71" applyNumberFormat="1" applyFont="1" applyFill="1" applyBorder="1" applyAlignment="1">
      <alignment horizontal="center" vertical="center"/>
    </xf>
    <xf numFmtId="0" fontId="36" fillId="0" borderId="23" xfId="71" applyNumberFormat="1" applyFont="1" applyFill="1" applyBorder="1" applyAlignment="1">
      <alignment horizontal="center" vertical="center"/>
    </xf>
    <xf numFmtId="1" fontId="73" fillId="0" borderId="24" xfId="0" applyNumberFormat="1" applyFont="1" applyBorder="1" applyAlignment="1">
      <alignment horizontal="center" vertical="center" wrapText="1"/>
    </xf>
    <xf numFmtId="0" fontId="73" fillId="0" borderId="60" xfId="0" applyFont="1" applyFill="1" applyBorder="1" applyAlignment="1">
      <alignment vertical="center" wrapText="1"/>
    </xf>
    <xf numFmtId="0" fontId="42" fillId="34" borderId="61" xfId="0" applyFont="1" applyFill="1" applyBorder="1" applyAlignment="1">
      <alignment vertical="center" wrapText="1"/>
    </xf>
    <xf numFmtId="0" fontId="42" fillId="34" borderId="62" xfId="0" applyFont="1" applyFill="1" applyBorder="1" applyAlignment="1">
      <alignment vertical="center" wrapText="1"/>
    </xf>
    <xf numFmtId="0" fontId="42" fillId="34" borderId="63" xfId="0" applyFont="1" applyFill="1" applyBorder="1" applyAlignment="1">
      <alignment vertical="center" wrapText="1"/>
    </xf>
    <xf numFmtId="0" fontId="42" fillId="34" borderId="64" xfId="0" applyFont="1" applyFill="1" applyBorder="1" applyAlignment="1">
      <alignment vertical="center" wrapText="1"/>
    </xf>
    <xf numFmtId="0" fontId="42" fillId="34" borderId="65" xfId="0" applyFont="1" applyFill="1" applyBorder="1" applyAlignment="1">
      <alignment vertical="center" wrapText="1"/>
    </xf>
    <xf numFmtId="0" fontId="42" fillId="34" borderId="57" xfId="0" applyFont="1" applyFill="1" applyBorder="1" applyAlignment="1">
      <alignment vertical="center"/>
    </xf>
    <xf numFmtId="0" fontId="42" fillId="34" borderId="0" xfId="0" applyFont="1" applyFill="1" applyBorder="1" applyAlignment="1">
      <alignment vertical="center"/>
    </xf>
    <xf numFmtId="0" fontId="42" fillId="34" borderId="66" xfId="0" applyFont="1" applyFill="1" applyBorder="1" applyAlignment="1">
      <alignment vertical="center"/>
    </xf>
    <xf numFmtId="0" fontId="42" fillId="34" borderId="65" xfId="0" applyFont="1" applyFill="1" applyBorder="1" applyAlignment="1">
      <alignment vertical="center"/>
    </xf>
    <xf numFmtId="204" fontId="74" fillId="0" borderId="22" xfId="0" applyNumberFormat="1" applyFont="1" applyFill="1" applyBorder="1" applyAlignment="1">
      <alignment horizontal="right" vertical="center"/>
    </xf>
    <xf numFmtId="9" fontId="73" fillId="0" borderId="26" xfId="0" applyNumberFormat="1" applyFont="1" applyBorder="1" applyAlignment="1">
      <alignment horizontal="center" vertical="center" wrapText="1"/>
    </xf>
    <xf numFmtId="206" fontId="73" fillId="39" borderId="24" xfId="0" applyNumberFormat="1" applyFont="1" applyFill="1" applyBorder="1" applyAlignment="1">
      <alignment vertical="center" wrapText="1"/>
    </xf>
    <xf numFmtId="39" fontId="73" fillId="39" borderId="24" xfId="0" applyNumberFormat="1" applyFont="1" applyFill="1" applyBorder="1" applyAlignment="1">
      <alignment vertical="center" wrapText="1"/>
    </xf>
    <xf numFmtId="205" fontId="36" fillId="39" borderId="44" xfId="0" applyNumberFormat="1" applyFont="1" applyFill="1" applyBorder="1" applyAlignment="1">
      <alignment horizontal="center" vertical="center"/>
    </xf>
    <xf numFmtId="205" fontId="73" fillId="0" borderId="45" xfId="0" applyNumberFormat="1" applyFont="1" applyFill="1" applyBorder="1" applyAlignment="1">
      <alignment horizontal="center" vertical="center"/>
    </xf>
    <xf numFmtId="4" fontId="36" fillId="39" borderId="27" xfId="0" applyNumberFormat="1" applyFont="1" applyFill="1" applyBorder="1" applyAlignment="1">
      <alignment horizontal="center" vertical="center" wrapText="1"/>
    </xf>
    <xf numFmtId="206" fontId="36" fillId="39" borderId="33" xfId="0" applyNumberFormat="1" applyFont="1" applyFill="1" applyBorder="1" applyAlignment="1">
      <alignment horizontal="center" vertical="center"/>
    </xf>
    <xf numFmtId="184" fontId="36" fillId="0" borderId="24" xfId="0" applyNumberFormat="1" applyFont="1" applyFill="1" applyBorder="1" applyAlignment="1">
      <alignment horizontal="center" vertical="center" wrapText="1"/>
    </xf>
    <xf numFmtId="184" fontId="36" fillId="39" borderId="27" xfId="0" applyNumberFormat="1" applyFont="1" applyFill="1" applyBorder="1" applyAlignment="1">
      <alignment horizontal="center" vertical="center" wrapText="1"/>
    </xf>
    <xf numFmtId="207" fontId="73" fillId="0" borderId="24" xfId="0" applyNumberFormat="1" applyFont="1" applyFill="1" applyBorder="1" applyAlignment="1">
      <alignment horizontal="center" vertical="center"/>
    </xf>
    <xf numFmtId="207" fontId="73" fillId="39" borderId="24" xfId="0" applyNumberFormat="1" applyFont="1" applyFill="1" applyBorder="1" applyAlignment="1">
      <alignment horizontal="center" vertical="center"/>
    </xf>
    <xf numFmtId="207" fontId="36" fillId="39" borderId="23" xfId="0" applyNumberFormat="1" applyFont="1" applyFill="1" applyBorder="1" applyAlignment="1">
      <alignment horizontal="center" vertical="center"/>
    </xf>
    <xf numFmtId="207" fontId="36" fillId="39" borderId="21" xfId="0" applyNumberFormat="1" applyFont="1" applyFill="1" applyBorder="1" applyAlignment="1">
      <alignment horizontal="center" vertical="center"/>
    </xf>
    <xf numFmtId="207" fontId="36" fillId="39" borderId="22" xfId="0" applyNumberFormat="1" applyFont="1" applyFill="1" applyBorder="1" applyAlignment="1">
      <alignment horizontal="center" vertical="center"/>
    </xf>
    <xf numFmtId="0" fontId="71" fillId="0" borderId="0" xfId="0" applyFont="1" applyAlignment="1">
      <alignment horizontal="center" vertical="center"/>
    </xf>
    <xf numFmtId="0" fontId="43" fillId="34" borderId="67" xfId="65" applyFont="1" applyFill="1" applyBorder="1" applyAlignment="1">
      <alignment horizontal="left" vertical="center" wrapText="1"/>
      <protection/>
    </xf>
    <xf numFmtId="0" fontId="0" fillId="34" borderId="12" xfId="0" applyFont="1" applyFill="1" applyBorder="1" applyAlignment="1">
      <alignment vertical="center" wrapText="1"/>
    </xf>
    <xf numFmtId="0" fontId="0" fillId="34" borderId="13" xfId="0" applyFont="1" applyFill="1" applyBorder="1" applyAlignment="1">
      <alignment vertical="center" wrapText="1"/>
    </xf>
    <xf numFmtId="0" fontId="0" fillId="34" borderId="68" xfId="0" applyFont="1" applyFill="1" applyBorder="1" applyAlignment="1">
      <alignment vertical="center" wrapText="1"/>
    </xf>
    <xf numFmtId="0" fontId="77" fillId="34" borderId="13" xfId="0" applyFont="1" applyFill="1" applyBorder="1" applyAlignment="1">
      <alignment horizontal="center" vertical="center" wrapText="1"/>
    </xf>
    <xf numFmtId="0" fontId="0" fillId="34" borderId="13" xfId="0" applyFont="1" applyFill="1" applyBorder="1" applyAlignment="1">
      <alignment horizontal="center" vertical="center"/>
    </xf>
    <xf numFmtId="0" fontId="42" fillId="34" borderId="61" xfId="0" applyFont="1" applyFill="1" applyBorder="1" applyAlignment="1">
      <alignment horizontal="left" vertical="center" wrapText="1"/>
    </xf>
    <xf numFmtId="0" fontId="43" fillId="35" borderId="69" xfId="0" applyFont="1" applyFill="1" applyBorder="1" applyAlignment="1">
      <alignment horizontal="center" vertical="center" wrapText="1"/>
    </xf>
    <xf numFmtId="0" fontId="36" fillId="0" borderId="70" xfId="0" applyFont="1" applyFill="1" applyBorder="1" applyAlignment="1">
      <alignment horizontal="center" vertical="center"/>
    </xf>
    <xf numFmtId="0" fontId="73" fillId="0" borderId="70" xfId="0" applyFont="1" applyBorder="1" applyAlignment="1">
      <alignment horizontal="center" vertical="center" wrapText="1"/>
    </xf>
    <xf numFmtId="206" fontId="36" fillId="0" borderId="71" xfId="0" applyNumberFormat="1" applyFont="1" applyFill="1" applyBorder="1" applyAlignment="1">
      <alignment horizontal="center" vertical="center" wrapText="1"/>
    </xf>
    <xf numFmtId="205" fontId="36" fillId="0" borderId="70" xfId="0" applyNumberFormat="1" applyFont="1" applyFill="1" applyBorder="1" applyAlignment="1">
      <alignment horizontal="center" vertical="center"/>
    </xf>
    <xf numFmtId="206" fontId="36" fillId="39" borderId="70" xfId="0" applyNumberFormat="1" applyFont="1" applyFill="1" applyBorder="1" applyAlignment="1">
      <alignment horizontal="center" vertical="center"/>
    </xf>
    <xf numFmtId="206" fontId="36" fillId="34" borderId="70" xfId="0" applyNumberFormat="1" applyFont="1" applyFill="1" applyBorder="1" applyAlignment="1">
      <alignment horizontal="center" vertical="center"/>
    </xf>
    <xf numFmtId="205" fontId="36" fillId="34" borderId="70" xfId="0" applyNumberFormat="1" applyFont="1" applyFill="1" applyBorder="1" applyAlignment="1">
      <alignment horizontal="center" vertical="center"/>
    </xf>
    <xf numFmtId="205" fontId="36" fillId="0" borderId="72" xfId="0" applyNumberFormat="1" applyFont="1" applyFill="1" applyBorder="1" applyAlignment="1">
      <alignment horizontal="center" vertical="center"/>
    </xf>
    <xf numFmtId="0" fontId="36" fillId="0" borderId="73" xfId="0" applyFont="1" applyFill="1" applyBorder="1" applyAlignment="1">
      <alignment horizontal="center" vertical="center"/>
    </xf>
    <xf numFmtId="0" fontId="36" fillId="0" borderId="74" xfId="0" applyFont="1" applyFill="1" applyBorder="1" applyAlignment="1">
      <alignment horizontal="center" vertical="center"/>
    </xf>
    <xf numFmtId="0" fontId="36" fillId="0" borderId="75" xfId="0" applyFont="1" applyFill="1" applyBorder="1" applyAlignment="1">
      <alignment horizontal="center" vertical="center"/>
    </xf>
    <xf numFmtId="0" fontId="36" fillId="0" borderId="76" xfId="0" applyFont="1" applyFill="1" applyBorder="1" applyAlignment="1">
      <alignment horizontal="center" vertical="center"/>
    </xf>
    <xf numFmtId="206" fontId="36" fillId="0" borderId="77" xfId="0" applyNumberFormat="1" applyFont="1" applyFill="1" applyBorder="1" applyAlignment="1">
      <alignment horizontal="center" vertical="center" wrapText="1"/>
    </xf>
    <xf numFmtId="205" fontId="36" fillId="0" borderId="27" xfId="0" applyNumberFormat="1" applyFont="1" applyFill="1" applyBorder="1" applyAlignment="1">
      <alignment horizontal="center" vertical="center"/>
    </xf>
    <xf numFmtId="206" fontId="36" fillId="39" borderId="27" xfId="0" applyNumberFormat="1" applyFont="1" applyFill="1" applyBorder="1" applyAlignment="1">
      <alignment horizontal="center" vertical="center"/>
    </xf>
    <xf numFmtId="206" fontId="36" fillId="34" borderId="27" xfId="0" applyNumberFormat="1" applyFont="1" applyFill="1" applyBorder="1" applyAlignment="1">
      <alignment horizontal="center" vertical="center"/>
    </xf>
    <xf numFmtId="205" fontId="36" fillId="34" borderId="27" xfId="0" applyNumberFormat="1" applyFont="1" applyFill="1" applyBorder="1" applyAlignment="1">
      <alignment horizontal="center" vertical="center"/>
    </xf>
    <xf numFmtId="205" fontId="36" fillId="0" borderId="78" xfId="0" applyNumberFormat="1" applyFont="1" applyFill="1" applyBorder="1" applyAlignment="1">
      <alignment horizontal="center" vertical="center"/>
    </xf>
    <xf numFmtId="0" fontId="36" fillId="0" borderId="63" xfId="0" applyFont="1" applyFill="1" applyBorder="1" applyAlignment="1">
      <alignment horizontal="center" vertical="center"/>
    </xf>
    <xf numFmtId="0" fontId="73" fillId="0" borderId="64" xfId="0" applyFont="1" applyBorder="1" applyAlignment="1">
      <alignment horizontal="center" vertical="center" wrapText="1"/>
    </xf>
    <xf numFmtId="206" fontId="36" fillId="0" borderId="79" xfId="0" applyNumberFormat="1" applyFont="1" applyFill="1" applyBorder="1" applyAlignment="1">
      <alignment horizontal="center" vertical="center" wrapText="1"/>
    </xf>
    <xf numFmtId="206" fontId="36" fillId="39" borderId="64" xfId="0" applyNumberFormat="1" applyFont="1" applyFill="1" applyBorder="1" applyAlignment="1">
      <alignment horizontal="center" vertical="center"/>
    </xf>
    <xf numFmtId="205" fontId="36" fillId="0" borderId="80" xfId="0" applyNumberFormat="1" applyFont="1" applyFill="1" applyBorder="1" applyAlignment="1">
      <alignment horizontal="center" vertical="center"/>
    </xf>
    <xf numFmtId="205" fontId="36" fillId="0" borderId="79" xfId="0" applyNumberFormat="1" applyFont="1" applyFill="1" applyBorder="1" applyAlignment="1">
      <alignment horizontal="center" vertical="center"/>
    </xf>
    <xf numFmtId="206" fontId="36" fillId="34" borderId="64" xfId="0" applyNumberFormat="1" applyFont="1" applyFill="1" applyBorder="1" applyAlignment="1">
      <alignment horizontal="center" vertical="center"/>
    </xf>
    <xf numFmtId="205" fontId="36" fillId="34" borderId="64" xfId="0" applyNumberFormat="1" applyFont="1" applyFill="1" applyBorder="1" applyAlignment="1">
      <alignment horizontal="center" vertical="center"/>
    </xf>
    <xf numFmtId="0" fontId="36" fillId="0" borderId="81" xfId="0" applyFont="1" applyFill="1" applyBorder="1" applyAlignment="1">
      <alignment horizontal="center" vertical="center"/>
    </xf>
    <xf numFmtId="0" fontId="73" fillId="0" borderId="63" xfId="0" applyFont="1" applyBorder="1" applyAlignment="1">
      <alignment horizontal="center" vertical="center" wrapText="1"/>
    </xf>
    <xf numFmtId="0" fontId="36" fillId="0" borderId="63" xfId="0" applyNumberFormat="1" applyFont="1" applyFill="1" applyBorder="1" applyAlignment="1">
      <alignment horizontal="center" vertical="center"/>
    </xf>
    <xf numFmtId="1" fontId="73" fillId="0" borderId="25" xfId="0" applyNumberFormat="1" applyFont="1" applyBorder="1" applyAlignment="1">
      <alignment horizontal="center" vertical="center" wrapText="1"/>
    </xf>
    <xf numFmtId="0" fontId="71" fillId="0" borderId="0" xfId="0" applyFont="1" applyBorder="1" applyAlignment="1">
      <alignment horizontal="center" vertical="top" wrapText="1"/>
    </xf>
    <xf numFmtId="0" fontId="73" fillId="0" borderId="60" xfId="0" applyFont="1" applyBorder="1" applyAlignment="1">
      <alignment horizontal="center" vertical="center" wrapText="1"/>
    </xf>
    <xf numFmtId="205" fontId="73" fillId="39" borderId="40" xfId="0" applyNumberFormat="1" applyFont="1" applyFill="1" applyBorder="1" applyAlignment="1">
      <alignment horizontal="center" vertical="center"/>
    </xf>
    <xf numFmtId="206" fontId="73" fillId="39" borderId="40" xfId="0" applyNumberFormat="1" applyFont="1" applyFill="1" applyBorder="1" applyAlignment="1">
      <alignment horizontal="center" vertical="center"/>
    </xf>
    <xf numFmtId="205" fontId="73" fillId="0" borderId="60" xfId="0" applyNumberFormat="1" applyFont="1" applyFill="1" applyBorder="1" applyAlignment="1">
      <alignment horizontal="center" vertical="center"/>
    </xf>
    <xf numFmtId="205" fontId="73" fillId="0" borderId="79" xfId="0" applyNumberFormat="1" applyFont="1" applyFill="1" applyBorder="1" applyAlignment="1">
      <alignment horizontal="center" vertical="center"/>
    </xf>
    <xf numFmtId="9" fontId="73" fillId="0" borderId="40" xfId="71" applyFont="1" applyBorder="1" applyAlignment="1">
      <alignment horizontal="center" vertical="center" wrapText="1"/>
    </xf>
    <xf numFmtId="0" fontId="73" fillId="0" borderId="40" xfId="0" applyFont="1" applyBorder="1" applyAlignment="1">
      <alignment horizontal="center" vertical="center" wrapText="1"/>
    </xf>
    <xf numFmtId="205" fontId="73" fillId="0" borderId="82" xfId="0" applyNumberFormat="1" applyFont="1" applyFill="1" applyBorder="1" applyAlignment="1">
      <alignment horizontal="center" vertical="center"/>
    </xf>
    <xf numFmtId="206" fontId="73" fillId="0" borderId="83" xfId="0" applyNumberFormat="1" applyFont="1" applyFill="1" applyBorder="1" applyAlignment="1">
      <alignment horizontal="center" vertical="center"/>
    </xf>
    <xf numFmtId="39" fontId="74" fillId="34" borderId="22" xfId="0" applyNumberFormat="1" applyFont="1" applyFill="1" applyBorder="1" applyAlignment="1">
      <alignment horizontal="right" vertical="center"/>
    </xf>
    <xf numFmtId="37" fontId="74" fillId="34" borderId="22" xfId="0" applyNumberFormat="1" applyFont="1" applyFill="1" applyBorder="1" applyAlignment="1">
      <alignment horizontal="right" vertical="center"/>
    </xf>
    <xf numFmtId="37" fontId="74" fillId="34" borderId="22" xfId="0" applyNumberFormat="1" applyFont="1" applyFill="1" applyBorder="1" applyAlignment="1">
      <alignment horizontal="center" vertical="center"/>
    </xf>
    <xf numFmtId="37" fontId="74" fillId="34" borderId="34" xfId="0" applyNumberFormat="1" applyFont="1" applyFill="1" applyBorder="1" applyAlignment="1">
      <alignment horizontal="center" vertical="center"/>
    </xf>
    <xf numFmtId="0" fontId="74" fillId="34" borderId="34" xfId="0" applyFont="1" applyFill="1" applyBorder="1" applyAlignment="1">
      <alignment horizontal="center" vertical="center"/>
    </xf>
    <xf numFmtId="0" fontId="74" fillId="39" borderId="34" xfId="0" applyFont="1" applyFill="1" applyBorder="1" applyAlignment="1">
      <alignment horizontal="center" vertical="center"/>
    </xf>
    <xf numFmtId="0" fontId="74" fillId="34" borderId="34" xfId="71" applyNumberFormat="1" applyFont="1" applyFill="1" applyBorder="1" applyAlignment="1">
      <alignment horizontal="center" vertical="center"/>
    </xf>
    <xf numFmtId="0" fontId="74" fillId="34" borderId="22" xfId="71" applyNumberFormat="1" applyFont="1" applyFill="1" applyBorder="1" applyAlignment="1">
      <alignment horizontal="center" vertical="center"/>
    </xf>
    <xf numFmtId="0" fontId="74" fillId="34" borderId="34" xfId="0" applyNumberFormat="1" applyFont="1" applyFill="1" applyBorder="1" applyAlignment="1">
      <alignment horizontal="center" vertical="center"/>
    </xf>
    <xf numFmtId="0" fontId="74" fillId="34" borderId="22" xfId="0" applyNumberFormat="1" applyFont="1" applyFill="1" applyBorder="1" applyAlignment="1">
      <alignment horizontal="center" vertical="center"/>
    </xf>
    <xf numFmtId="0" fontId="74" fillId="34" borderId="35" xfId="0" applyNumberFormat="1" applyFont="1" applyFill="1" applyBorder="1" applyAlignment="1">
      <alignment horizontal="center" vertical="center"/>
    </xf>
    <xf numFmtId="37" fontId="74" fillId="34" borderId="35" xfId="0" applyNumberFormat="1" applyFont="1" applyFill="1" applyBorder="1" applyAlignment="1">
      <alignment horizontal="center" vertical="center"/>
    </xf>
    <xf numFmtId="0" fontId="74" fillId="34" borderId="59" xfId="0" applyNumberFormat="1" applyFont="1" applyFill="1" applyBorder="1" applyAlignment="1">
      <alignment horizontal="center" vertical="center"/>
    </xf>
    <xf numFmtId="37" fontId="74" fillId="34" borderId="59" xfId="0" applyNumberFormat="1" applyFont="1" applyFill="1" applyBorder="1" applyAlignment="1">
      <alignment horizontal="center" vertical="center"/>
    </xf>
    <xf numFmtId="0" fontId="36" fillId="34" borderId="70" xfId="0" applyFont="1" applyFill="1" applyBorder="1" applyAlignment="1">
      <alignment horizontal="center" vertical="center"/>
    </xf>
    <xf numFmtId="0" fontId="36" fillId="34" borderId="70" xfId="0" applyNumberFormat="1" applyFont="1" applyFill="1" applyBorder="1" applyAlignment="1">
      <alignment horizontal="center" vertical="center"/>
    </xf>
    <xf numFmtId="0" fontId="36" fillId="34" borderId="22" xfId="0" applyFont="1" applyFill="1" applyBorder="1" applyAlignment="1">
      <alignment horizontal="center" vertical="center"/>
    </xf>
    <xf numFmtId="0" fontId="36" fillId="34" borderId="22" xfId="0" applyNumberFormat="1" applyFont="1" applyFill="1" applyBorder="1" applyAlignment="1">
      <alignment horizontal="center" vertical="center"/>
    </xf>
    <xf numFmtId="3" fontId="36" fillId="34" borderId="70" xfId="0" applyNumberFormat="1" applyFont="1" applyFill="1" applyBorder="1" applyAlignment="1">
      <alignment horizontal="center" vertical="center" wrapText="1"/>
    </xf>
    <xf numFmtId="3" fontId="73" fillId="34" borderId="22" xfId="0" applyNumberFormat="1" applyFont="1" applyFill="1" applyBorder="1" applyAlignment="1">
      <alignment horizontal="center" vertical="center" wrapText="1"/>
    </xf>
    <xf numFmtId="0" fontId="73" fillId="34" borderId="70" xfId="0" applyFont="1" applyFill="1" applyBorder="1" applyAlignment="1">
      <alignment horizontal="center" vertical="center" wrapText="1"/>
    </xf>
    <xf numFmtId="0" fontId="73" fillId="34" borderId="22" xfId="0" applyFont="1" applyFill="1" applyBorder="1" applyAlignment="1">
      <alignment horizontal="center" vertical="center" wrapText="1"/>
    </xf>
    <xf numFmtId="0" fontId="73" fillId="35" borderId="70" xfId="0" applyFont="1" applyFill="1" applyBorder="1" applyAlignment="1">
      <alignment horizontal="center" vertical="center" wrapText="1"/>
    </xf>
    <xf numFmtId="0" fontId="73" fillId="35" borderId="22" xfId="0" applyFont="1" applyFill="1" applyBorder="1" applyAlignment="1">
      <alignment horizontal="center" vertical="center" wrapText="1"/>
    </xf>
    <xf numFmtId="206" fontId="36" fillId="35" borderId="73" xfId="0" applyNumberFormat="1" applyFont="1" applyFill="1" applyBorder="1" applyAlignment="1">
      <alignment horizontal="center" vertical="center"/>
    </xf>
    <xf numFmtId="0" fontId="36" fillId="35" borderId="70" xfId="0" applyFont="1" applyFill="1" applyBorder="1" applyAlignment="1">
      <alignment horizontal="center" vertical="center"/>
    </xf>
    <xf numFmtId="206" fontId="36" fillId="35" borderId="70" xfId="0" applyNumberFormat="1" applyFont="1" applyFill="1" applyBorder="1" applyAlignment="1">
      <alignment horizontal="center" vertical="center"/>
    </xf>
    <xf numFmtId="0" fontId="36" fillId="35" borderId="84" xfId="0" applyFont="1" applyFill="1" applyBorder="1" applyAlignment="1">
      <alignment horizontal="center" vertical="center"/>
    </xf>
    <xf numFmtId="206" fontId="36" fillId="35" borderId="20" xfId="0" applyNumberFormat="1" applyFont="1" applyFill="1" applyBorder="1" applyAlignment="1">
      <alignment horizontal="center" vertical="center"/>
    </xf>
    <xf numFmtId="0" fontId="36" fillId="35" borderId="22" xfId="0" applyFont="1" applyFill="1" applyBorder="1" applyAlignment="1">
      <alignment horizontal="center" vertical="center"/>
    </xf>
    <xf numFmtId="206" fontId="36" fillId="35" borderId="22" xfId="0" applyNumberFormat="1" applyFont="1" applyFill="1" applyBorder="1" applyAlignment="1">
      <alignment horizontal="center" vertical="center"/>
    </xf>
    <xf numFmtId="0" fontId="36" fillId="35" borderId="34" xfId="0" applyFont="1" applyFill="1" applyBorder="1" applyAlignment="1">
      <alignment horizontal="center" vertical="center"/>
    </xf>
    <xf numFmtId="205" fontId="36" fillId="35" borderId="70" xfId="0" applyNumberFormat="1" applyFont="1" applyFill="1" applyBorder="1" applyAlignment="1">
      <alignment horizontal="center" vertical="center"/>
    </xf>
    <xf numFmtId="205" fontId="36" fillId="35" borderId="22" xfId="0" applyNumberFormat="1" applyFont="1" applyFill="1" applyBorder="1" applyAlignment="1">
      <alignment horizontal="center" vertical="center"/>
    </xf>
    <xf numFmtId="0" fontId="36" fillId="35" borderId="70" xfId="71" applyNumberFormat="1" applyFont="1" applyFill="1" applyBorder="1" applyAlignment="1">
      <alignment horizontal="center" vertical="center"/>
    </xf>
    <xf numFmtId="0" fontId="36" fillId="35" borderId="22" xfId="71" applyNumberFormat="1" applyFont="1" applyFill="1" applyBorder="1" applyAlignment="1">
      <alignment horizontal="center" vertical="center"/>
    </xf>
    <xf numFmtId="1" fontId="36" fillId="35" borderId="70" xfId="0" applyNumberFormat="1" applyFont="1" applyFill="1" applyBorder="1" applyAlignment="1">
      <alignment horizontal="center" vertical="center"/>
    </xf>
    <xf numFmtId="1" fontId="36" fillId="35" borderId="22" xfId="0" applyNumberFormat="1" applyFont="1" applyFill="1" applyBorder="1" applyAlignment="1">
      <alignment horizontal="center" vertical="center"/>
    </xf>
    <xf numFmtId="2" fontId="36" fillId="35" borderId="70" xfId="0" applyNumberFormat="1" applyFont="1" applyFill="1" applyBorder="1" applyAlignment="1">
      <alignment horizontal="center" vertical="center"/>
    </xf>
    <xf numFmtId="2" fontId="36" fillId="35" borderId="22" xfId="0" applyNumberFormat="1" applyFont="1" applyFill="1" applyBorder="1" applyAlignment="1">
      <alignment horizontal="center" vertical="center"/>
    </xf>
    <xf numFmtId="205" fontId="36" fillId="35" borderId="74" xfId="0" applyNumberFormat="1" applyFont="1" applyFill="1" applyBorder="1" applyAlignment="1">
      <alignment horizontal="center" vertical="center"/>
    </xf>
    <xf numFmtId="206" fontId="36" fillId="35" borderId="74" xfId="0" applyNumberFormat="1" applyFont="1" applyFill="1" applyBorder="1" applyAlignment="1">
      <alignment horizontal="center" vertical="center"/>
    </xf>
    <xf numFmtId="205" fontId="36" fillId="35" borderId="37" xfId="0" applyNumberFormat="1" applyFont="1" applyFill="1" applyBorder="1" applyAlignment="1">
      <alignment horizontal="center" vertical="center"/>
    </xf>
    <xf numFmtId="206" fontId="36" fillId="35" borderId="37" xfId="0" applyNumberFormat="1" applyFont="1" applyFill="1" applyBorder="1" applyAlignment="1">
      <alignment horizontal="center" vertical="center"/>
    </xf>
    <xf numFmtId="207" fontId="36" fillId="35" borderId="22" xfId="0" applyNumberFormat="1" applyFont="1" applyFill="1" applyBorder="1" applyAlignment="1">
      <alignment horizontal="center" vertical="center"/>
    </xf>
    <xf numFmtId="206" fontId="36" fillId="35" borderId="85" xfId="0" applyNumberFormat="1" applyFont="1" applyFill="1" applyBorder="1" applyAlignment="1">
      <alignment horizontal="center" vertical="center"/>
    </xf>
    <xf numFmtId="205" fontId="36" fillId="35" borderId="85" xfId="0" applyNumberFormat="1" applyFont="1" applyFill="1" applyBorder="1" applyAlignment="1">
      <alignment horizontal="center" vertical="center"/>
    </xf>
    <xf numFmtId="206" fontId="36" fillId="35" borderId="43" xfId="0" applyNumberFormat="1" applyFont="1" applyFill="1" applyBorder="1" applyAlignment="1">
      <alignment horizontal="center" vertical="center"/>
    </xf>
    <xf numFmtId="205" fontId="36" fillId="35" borderId="43" xfId="0" applyNumberFormat="1" applyFont="1" applyFill="1" applyBorder="1" applyAlignment="1">
      <alignment horizontal="center" vertical="center"/>
    </xf>
    <xf numFmtId="207" fontId="36" fillId="35" borderId="70" xfId="0" applyNumberFormat="1" applyFont="1" applyFill="1" applyBorder="1" applyAlignment="1">
      <alignment horizontal="center" vertical="center"/>
    </xf>
    <xf numFmtId="205" fontId="36" fillId="34" borderId="74" xfId="0" applyNumberFormat="1" applyFont="1" applyFill="1" applyBorder="1" applyAlignment="1">
      <alignment horizontal="center" vertical="center"/>
    </xf>
    <xf numFmtId="207" fontId="36" fillId="34" borderId="74" xfId="0" applyNumberFormat="1" applyFont="1" applyFill="1" applyBorder="1" applyAlignment="1">
      <alignment horizontal="center" vertical="center"/>
    </xf>
    <xf numFmtId="205" fontId="36" fillId="34" borderId="37" xfId="0" applyNumberFormat="1" applyFont="1" applyFill="1" applyBorder="1" applyAlignment="1">
      <alignment horizontal="center" vertical="center"/>
    </xf>
    <xf numFmtId="207" fontId="36" fillId="34" borderId="37" xfId="0" applyNumberFormat="1" applyFont="1" applyFill="1" applyBorder="1" applyAlignment="1">
      <alignment horizontal="center" vertical="center"/>
    </xf>
    <xf numFmtId="206" fontId="36" fillId="34" borderId="74" xfId="0" applyNumberFormat="1" applyFont="1" applyFill="1" applyBorder="1" applyAlignment="1">
      <alignment horizontal="center" vertical="center"/>
    </xf>
    <xf numFmtId="206" fontId="36" fillId="34" borderId="37" xfId="0" applyNumberFormat="1" applyFont="1" applyFill="1" applyBorder="1" applyAlignment="1">
      <alignment horizontal="center" vertical="center"/>
    </xf>
    <xf numFmtId="0" fontId="36" fillId="34" borderId="73" xfId="0" applyFont="1" applyFill="1" applyBorder="1" applyAlignment="1">
      <alignment horizontal="center" vertical="center"/>
    </xf>
    <xf numFmtId="0" fontId="36" fillId="34" borderId="85" xfId="0" applyFont="1" applyFill="1" applyBorder="1" applyAlignment="1">
      <alignment horizontal="center" vertical="center"/>
    </xf>
    <xf numFmtId="0" fontId="36" fillId="34" borderId="20" xfId="0" applyFont="1" applyFill="1" applyBorder="1" applyAlignment="1">
      <alignment horizontal="center" vertical="center"/>
    </xf>
    <xf numFmtId="0" fontId="36" fillId="34" borderId="43" xfId="0" applyFont="1" applyFill="1" applyBorder="1" applyAlignment="1">
      <alignment horizontal="center" vertical="center"/>
    </xf>
    <xf numFmtId="0" fontId="36" fillId="34" borderId="73" xfId="0" applyFont="1" applyFill="1" applyBorder="1" applyAlignment="1">
      <alignment horizontal="center" vertical="center" wrapText="1"/>
    </xf>
    <xf numFmtId="0" fontId="36" fillId="34" borderId="70" xfId="0" applyFont="1" applyFill="1" applyBorder="1" applyAlignment="1">
      <alignment horizontal="center" vertical="center" wrapText="1"/>
    </xf>
    <xf numFmtId="0" fontId="36" fillId="34" borderId="20" xfId="0" applyFont="1" applyFill="1" applyBorder="1" applyAlignment="1">
      <alignment horizontal="center" vertical="center" wrapText="1"/>
    </xf>
    <xf numFmtId="0" fontId="36" fillId="34" borderId="22" xfId="0" applyFont="1" applyFill="1" applyBorder="1" applyAlignment="1">
      <alignment horizontal="center" vertical="center" wrapText="1"/>
    </xf>
    <xf numFmtId="0" fontId="36" fillId="34" borderId="27" xfId="0" applyFont="1" applyFill="1" applyBorder="1" applyAlignment="1">
      <alignment horizontal="center" vertical="center"/>
    </xf>
    <xf numFmtId="0" fontId="36" fillId="34" borderId="33" xfId="0" applyFont="1" applyFill="1" applyBorder="1" applyAlignment="1">
      <alignment horizontal="center" vertical="center"/>
    </xf>
    <xf numFmtId="0" fontId="36" fillId="34" borderId="23" xfId="0" applyFont="1" applyFill="1" applyBorder="1" applyAlignment="1">
      <alignment horizontal="center" vertical="center"/>
    </xf>
    <xf numFmtId="0" fontId="36" fillId="0" borderId="24" xfId="0" applyFont="1" applyFill="1" applyBorder="1" applyAlignment="1">
      <alignment horizontal="left" vertical="center" wrapText="1"/>
    </xf>
    <xf numFmtId="0" fontId="73" fillId="34" borderId="20" xfId="0" applyFont="1" applyFill="1" applyBorder="1" applyAlignment="1">
      <alignment horizontal="center" vertical="center" wrapText="1"/>
    </xf>
    <xf numFmtId="0" fontId="73" fillId="34" borderId="43" xfId="0" applyFont="1" applyFill="1" applyBorder="1" applyAlignment="1">
      <alignment horizontal="center" vertical="center" wrapText="1"/>
    </xf>
    <xf numFmtId="0" fontId="73" fillId="34" borderId="30" xfId="0" applyFont="1" applyFill="1" applyBorder="1" applyAlignment="1">
      <alignment horizontal="center" vertical="center" wrapText="1"/>
    </xf>
    <xf numFmtId="0" fontId="73" fillId="34" borderId="58" xfId="0" applyFont="1" applyFill="1" applyBorder="1" applyAlignment="1">
      <alignment horizontal="center" vertical="center" wrapText="1"/>
    </xf>
    <xf numFmtId="0" fontId="73" fillId="34" borderId="27" xfId="0" applyFont="1" applyFill="1" applyBorder="1" applyAlignment="1">
      <alignment horizontal="center" vertical="center" wrapText="1"/>
    </xf>
    <xf numFmtId="0" fontId="73" fillId="34" borderId="33" xfId="0" applyFont="1" applyFill="1" applyBorder="1" applyAlignment="1">
      <alignment horizontal="center" vertical="center" wrapText="1"/>
    </xf>
    <xf numFmtId="0" fontId="73" fillId="34" borderId="44" xfId="0" applyFont="1" applyFill="1" applyBorder="1" applyAlignment="1">
      <alignment horizontal="center" vertical="center" wrapText="1"/>
    </xf>
    <xf numFmtId="0" fontId="73" fillId="34" borderId="23" xfId="0" applyFont="1" applyFill="1" applyBorder="1" applyAlignment="1">
      <alignment horizontal="center" vertical="center" wrapText="1"/>
    </xf>
    <xf numFmtId="0" fontId="73" fillId="34" borderId="86" xfId="0" applyFont="1" applyFill="1" applyBorder="1" applyAlignment="1">
      <alignment horizontal="center" vertical="center" wrapText="1"/>
    </xf>
    <xf numFmtId="0" fontId="73" fillId="0" borderId="36" xfId="0" applyFont="1" applyBorder="1" applyAlignment="1">
      <alignment horizontal="left" vertical="center" wrapText="1" indent="1"/>
    </xf>
    <xf numFmtId="0" fontId="73" fillId="0" borderId="37" xfId="0" applyFont="1" applyBorder="1" applyAlignment="1">
      <alignment horizontal="center" vertical="center" wrapText="1"/>
    </xf>
    <xf numFmtId="0" fontId="73" fillId="0" borderId="38" xfId="0" applyFont="1" applyBorder="1" applyAlignment="1">
      <alignment horizontal="center" vertical="center" wrapText="1"/>
    </xf>
    <xf numFmtId="0" fontId="73" fillId="0" borderId="36" xfId="0" applyFont="1" applyBorder="1" applyAlignment="1">
      <alignment horizontal="center" vertical="center" wrapText="1"/>
    </xf>
    <xf numFmtId="0" fontId="73" fillId="34" borderId="74" xfId="0" applyFont="1" applyFill="1" applyBorder="1" applyAlignment="1">
      <alignment horizontal="center" vertical="center" wrapText="1"/>
    </xf>
    <xf numFmtId="0" fontId="73" fillId="34" borderId="37" xfId="0" applyFont="1" applyFill="1" applyBorder="1" applyAlignment="1">
      <alignment horizontal="center" vertical="center" wrapText="1"/>
    </xf>
    <xf numFmtId="0" fontId="73" fillId="34" borderId="38" xfId="0" applyFont="1" applyFill="1" applyBorder="1" applyAlignment="1">
      <alignment horizontal="center" vertical="center" wrapText="1"/>
    </xf>
    <xf numFmtId="0" fontId="73" fillId="0" borderId="40" xfId="0" applyFont="1" applyBorder="1" applyAlignment="1">
      <alignment vertical="center" wrapText="1"/>
    </xf>
    <xf numFmtId="0" fontId="73" fillId="34" borderId="41" xfId="0" applyFont="1" applyFill="1" applyBorder="1" applyAlignment="1">
      <alignment horizontal="center" vertical="center" wrapText="1"/>
    </xf>
    <xf numFmtId="0" fontId="73" fillId="34" borderId="31" xfId="0" applyFont="1" applyFill="1" applyBorder="1" applyAlignment="1">
      <alignment horizontal="center" vertical="center" wrapText="1"/>
    </xf>
    <xf numFmtId="0" fontId="73" fillId="34" borderId="25" xfId="0" applyFont="1" applyFill="1" applyBorder="1" applyAlignment="1">
      <alignment horizontal="center" vertical="center" wrapText="1"/>
    </xf>
    <xf numFmtId="0" fontId="73" fillId="34" borderId="75" xfId="0" applyFont="1" applyFill="1" applyBorder="1" applyAlignment="1">
      <alignment horizontal="center" vertical="center" wrapText="1"/>
    </xf>
    <xf numFmtId="0" fontId="36" fillId="34" borderId="30" xfId="0" applyFont="1" applyFill="1" applyBorder="1" applyAlignment="1">
      <alignment horizontal="center" vertical="center"/>
    </xf>
    <xf numFmtId="0" fontId="36" fillId="34" borderId="58" xfId="0" applyFont="1" applyFill="1" applyBorder="1" applyAlignment="1">
      <alignment horizontal="center" vertical="center"/>
    </xf>
    <xf numFmtId="9" fontId="36" fillId="34" borderId="33" xfId="0" applyNumberFormat="1" applyFont="1" applyFill="1" applyBorder="1" applyAlignment="1">
      <alignment horizontal="center" vertical="center"/>
    </xf>
    <xf numFmtId="9" fontId="36" fillId="34" borderId="44" xfId="0" applyNumberFormat="1" applyFont="1" applyFill="1" applyBorder="1" applyAlignment="1">
      <alignment horizontal="center" vertical="center"/>
    </xf>
    <xf numFmtId="9" fontId="36" fillId="34" borderId="87" xfId="0" applyNumberFormat="1" applyFont="1" applyFill="1" applyBorder="1" applyAlignment="1">
      <alignment horizontal="center" vertical="center"/>
    </xf>
    <xf numFmtId="194" fontId="36" fillId="34" borderId="85" xfId="0" applyNumberFormat="1" applyFont="1" applyFill="1" applyBorder="1" applyAlignment="1">
      <alignment horizontal="center" vertical="center"/>
    </xf>
    <xf numFmtId="9" fontId="36" fillId="34" borderId="43" xfId="71" applyFont="1" applyFill="1" applyBorder="1" applyAlignment="1">
      <alignment horizontal="center" vertical="center"/>
    </xf>
    <xf numFmtId="9" fontId="36" fillId="34" borderId="58" xfId="71" applyFont="1" applyFill="1" applyBorder="1" applyAlignment="1">
      <alignment horizontal="center" vertical="center"/>
    </xf>
    <xf numFmtId="0" fontId="36" fillId="34" borderId="44" xfId="0" applyFont="1" applyFill="1" applyBorder="1" applyAlignment="1">
      <alignment horizontal="center" vertical="center"/>
    </xf>
    <xf numFmtId="9" fontId="36" fillId="34" borderId="44" xfId="71" applyFont="1" applyFill="1" applyBorder="1" applyAlignment="1">
      <alignment horizontal="center" vertical="center"/>
    </xf>
    <xf numFmtId="0" fontId="36" fillId="34" borderId="87" xfId="0" applyFont="1" applyFill="1" applyBorder="1" applyAlignment="1">
      <alignment horizontal="center" vertical="center"/>
    </xf>
    <xf numFmtId="0" fontId="36" fillId="0" borderId="23" xfId="0" applyNumberFormat="1" applyFont="1" applyFill="1" applyBorder="1" applyAlignment="1">
      <alignment horizontal="center" vertical="center"/>
    </xf>
    <xf numFmtId="9" fontId="36" fillId="34" borderId="22" xfId="71" applyFont="1" applyFill="1" applyBorder="1" applyAlignment="1">
      <alignment horizontal="center" vertical="center"/>
    </xf>
    <xf numFmtId="0" fontId="36" fillId="34" borderId="27" xfId="0" applyNumberFormat="1" applyFont="1" applyFill="1" applyBorder="1" applyAlignment="1">
      <alignment horizontal="center" vertical="center"/>
    </xf>
    <xf numFmtId="9" fontId="36" fillId="34" borderId="27" xfId="71" applyFont="1" applyFill="1" applyBorder="1" applyAlignment="1">
      <alignment horizontal="center" vertical="center"/>
    </xf>
    <xf numFmtId="0" fontId="36" fillId="34" borderId="63" xfId="0" applyNumberFormat="1" applyFont="1" applyFill="1" applyBorder="1" applyAlignment="1">
      <alignment horizontal="center" vertical="center"/>
    </xf>
    <xf numFmtId="0" fontId="36" fillId="34" borderId="33" xfId="0" applyNumberFormat="1" applyFont="1" applyFill="1" applyBorder="1" applyAlignment="1">
      <alignment horizontal="center" vertical="center"/>
    </xf>
    <xf numFmtId="0" fontId="36" fillId="34" borderId="23" xfId="0" applyNumberFormat="1" applyFont="1" applyFill="1" applyBorder="1" applyAlignment="1">
      <alignment horizontal="center" vertical="center"/>
    </xf>
    <xf numFmtId="9" fontId="36" fillId="34" borderId="23" xfId="71" applyFont="1" applyFill="1" applyBorder="1" applyAlignment="1">
      <alignment horizontal="center" vertical="center"/>
    </xf>
    <xf numFmtId="9" fontId="36" fillId="34" borderId="86" xfId="71" applyFont="1" applyFill="1" applyBorder="1" applyAlignment="1">
      <alignment horizontal="center" vertical="center"/>
    </xf>
    <xf numFmtId="0" fontId="36" fillId="34" borderId="75" xfId="0" applyNumberFormat="1" applyFont="1" applyFill="1" applyBorder="1" applyAlignment="1">
      <alignment horizontal="center" vertical="center"/>
    </xf>
    <xf numFmtId="0" fontId="36" fillId="34" borderId="25" xfId="0" applyNumberFormat="1" applyFont="1" applyFill="1" applyBorder="1" applyAlignment="1">
      <alignment horizontal="center" vertical="center"/>
    </xf>
    <xf numFmtId="0" fontId="36" fillId="34" borderId="88" xfId="0" applyNumberFormat="1" applyFont="1" applyFill="1" applyBorder="1" applyAlignment="1">
      <alignment horizontal="center" vertical="center"/>
    </xf>
    <xf numFmtId="10" fontId="36" fillId="34" borderId="85" xfId="0" applyNumberFormat="1" applyFont="1" applyFill="1" applyBorder="1" applyAlignment="1">
      <alignment horizontal="center" vertical="center"/>
    </xf>
    <xf numFmtId="10" fontId="36" fillId="34" borderId="43" xfId="71" applyNumberFormat="1" applyFont="1" applyFill="1" applyBorder="1" applyAlignment="1">
      <alignment horizontal="center" vertical="center"/>
    </xf>
    <xf numFmtId="10" fontId="36" fillId="34" borderId="85" xfId="71" applyNumberFormat="1" applyFont="1" applyFill="1" applyBorder="1" applyAlignment="1">
      <alignment horizontal="center" vertical="center"/>
    </xf>
    <xf numFmtId="10" fontId="36" fillId="34" borderId="22" xfId="71" applyNumberFormat="1" applyFont="1" applyFill="1" applyBorder="1" applyAlignment="1">
      <alignment horizontal="center" vertical="center"/>
    </xf>
    <xf numFmtId="10" fontId="36" fillId="34" borderId="70" xfId="71" applyNumberFormat="1" applyFont="1" applyFill="1" applyBorder="1" applyAlignment="1">
      <alignment horizontal="center" vertical="center"/>
    </xf>
    <xf numFmtId="9" fontId="36" fillId="34" borderId="22" xfId="0" applyNumberFormat="1" applyFont="1" applyFill="1" applyBorder="1" applyAlignment="1">
      <alignment horizontal="center" vertical="center"/>
    </xf>
    <xf numFmtId="9" fontId="36" fillId="34" borderId="70" xfId="0" applyNumberFormat="1" applyFont="1" applyFill="1" applyBorder="1" applyAlignment="1">
      <alignment horizontal="center" vertical="center"/>
    </xf>
    <xf numFmtId="0" fontId="36" fillId="0" borderId="45" xfId="0" applyFont="1" applyFill="1" applyBorder="1" applyAlignment="1">
      <alignment horizontal="center" vertical="center" wrapText="1"/>
    </xf>
    <xf numFmtId="9" fontId="36" fillId="34" borderId="74" xfId="71" applyFont="1" applyFill="1" applyBorder="1" applyAlignment="1">
      <alignment horizontal="center" vertical="center"/>
    </xf>
    <xf numFmtId="9" fontId="36" fillId="34" borderId="37" xfId="71" applyFont="1" applyFill="1" applyBorder="1" applyAlignment="1">
      <alignment horizontal="center" vertical="center"/>
    </xf>
    <xf numFmtId="0" fontId="36" fillId="34" borderId="74" xfId="0" applyNumberFormat="1" applyFont="1" applyFill="1" applyBorder="1" applyAlignment="1">
      <alignment horizontal="center" vertical="center"/>
    </xf>
    <xf numFmtId="0" fontId="36" fillId="34" borderId="37" xfId="0" applyNumberFormat="1" applyFont="1" applyFill="1" applyBorder="1" applyAlignment="1">
      <alignment horizontal="center" vertical="center"/>
    </xf>
    <xf numFmtId="0" fontId="36" fillId="34" borderId="74" xfId="0" applyFont="1" applyFill="1" applyBorder="1" applyAlignment="1">
      <alignment horizontal="center" vertical="center"/>
    </xf>
    <xf numFmtId="0" fontId="36" fillId="34" borderId="37" xfId="0" applyFont="1" applyFill="1" applyBorder="1" applyAlignment="1">
      <alignment horizontal="center" vertical="center"/>
    </xf>
    <xf numFmtId="10" fontId="36" fillId="34" borderId="74" xfId="71" applyNumberFormat="1" applyFont="1" applyFill="1" applyBorder="1" applyAlignment="1">
      <alignment horizontal="center" vertical="center"/>
    </xf>
    <xf numFmtId="10" fontId="36" fillId="34" borderId="37" xfId="71" applyNumberFormat="1" applyFont="1" applyFill="1" applyBorder="1" applyAlignment="1">
      <alignment horizontal="center" vertical="center"/>
    </xf>
    <xf numFmtId="0" fontId="36" fillId="34" borderId="74" xfId="71" applyNumberFormat="1" applyFont="1" applyFill="1" applyBorder="1" applyAlignment="1">
      <alignment horizontal="center" vertical="center"/>
    </xf>
    <xf numFmtId="0" fontId="36" fillId="34" borderId="37" xfId="71" applyNumberFormat="1" applyFont="1" applyFill="1" applyBorder="1" applyAlignment="1">
      <alignment horizontal="center" vertical="center"/>
    </xf>
    <xf numFmtId="0" fontId="36" fillId="0" borderId="58" xfId="71" applyNumberFormat="1" applyFont="1" applyFill="1" applyBorder="1" applyAlignment="1">
      <alignment horizontal="center" vertical="center"/>
    </xf>
    <xf numFmtId="0" fontId="36" fillId="0" borderId="42" xfId="71" applyNumberFormat="1" applyFont="1" applyFill="1" applyBorder="1" applyAlignment="1">
      <alignment horizontal="center" vertical="center"/>
    </xf>
    <xf numFmtId="0" fontId="36" fillId="34" borderId="85" xfId="71" applyNumberFormat="1" applyFont="1" applyFill="1" applyBorder="1" applyAlignment="1">
      <alignment horizontal="center" vertical="center"/>
    </xf>
    <xf numFmtId="0" fontId="36" fillId="0" borderId="43" xfId="71" applyNumberFormat="1" applyFont="1" applyFill="1" applyBorder="1" applyAlignment="1">
      <alignment horizontal="center" vertical="center"/>
    </xf>
    <xf numFmtId="0" fontId="36" fillId="34" borderId="43" xfId="71" applyNumberFormat="1" applyFont="1" applyFill="1" applyBorder="1" applyAlignment="1">
      <alignment horizontal="center" vertical="center"/>
    </xf>
    <xf numFmtId="0" fontId="36" fillId="34" borderId="58" xfId="71" applyNumberFormat="1" applyFont="1" applyFill="1" applyBorder="1" applyAlignment="1">
      <alignment horizontal="center" vertical="center"/>
    </xf>
    <xf numFmtId="0" fontId="36" fillId="34" borderId="44" xfId="71" applyNumberFormat="1" applyFont="1" applyFill="1" applyBorder="1" applyAlignment="1">
      <alignment horizontal="center" vertical="center"/>
    </xf>
    <xf numFmtId="0" fontId="73" fillId="0" borderId="45" xfId="71" applyNumberFormat="1" applyFont="1" applyBorder="1" applyAlignment="1">
      <alignment horizontal="center" vertical="center" wrapText="1"/>
    </xf>
    <xf numFmtId="0" fontId="36" fillId="34" borderId="87" xfId="71" applyNumberFormat="1" applyFont="1" applyFill="1" applyBorder="1" applyAlignment="1">
      <alignment horizontal="center" vertical="center"/>
    </xf>
    <xf numFmtId="215" fontId="36" fillId="34" borderId="22" xfId="0" applyNumberFormat="1" applyFont="1" applyFill="1" applyBorder="1" applyAlignment="1">
      <alignment horizontal="center" vertical="center"/>
    </xf>
    <xf numFmtId="207" fontId="36" fillId="34" borderId="22" xfId="0" applyNumberFormat="1" applyFont="1" applyFill="1" applyBorder="1" applyAlignment="1">
      <alignment horizontal="center" vertical="center"/>
    </xf>
    <xf numFmtId="206" fontId="36" fillId="34" borderId="20" xfId="0" applyNumberFormat="1" applyFont="1" applyFill="1" applyBorder="1" applyAlignment="1">
      <alignment horizontal="center" vertical="center"/>
    </xf>
    <xf numFmtId="206" fontId="36" fillId="34" borderId="43" xfId="0" applyNumberFormat="1" applyFont="1" applyFill="1" applyBorder="1" applyAlignment="1">
      <alignment horizontal="center" vertical="center"/>
    </xf>
    <xf numFmtId="205" fontId="36" fillId="34" borderId="43" xfId="0" applyNumberFormat="1" applyFont="1" applyFill="1" applyBorder="1" applyAlignment="1">
      <alignment horizontal="center" vertical="center"/>
    </xf>
    <xf numFmtId="2" fontId="36" fillId="34" borderId="22" xfId="0" applyNumberFormat="1" applyFont="1" applyFill="1" applyBorder="1" applyAlignment="1">
      <alignment horizontal="center" vertical="center"/>
    </xf>
    <xf numFmtId="1" fontId="36" fillId="34" borderId="22" xfId="0" applyNumberFormat="1" applyFont="1" applyFill="1" applyBorder="1" applyAlignment="1">
      <alignment horizontal="center" vertical="center"/>
    </xf>
    <xf numFmtId="190" fontId="36" fillId="0" borderId="21" xfId="0" applyNumberFormat="1" applyFont="1" applyFill="1" applyBorder="1" applyAlignment="1">
      <alignment horizontal="center" vertical="center"/>
    </xf>
    <xf numFmtId="190" fontId="36" fillId="35" borderId="70" xfId="0" applyNumberFormat="1" applyFont="1" applyFill="1" applyBorder="1" applyAlignment="1">
      <alignment horizontal="center" vertical="center"/>
    </xf>
    <xf numFmtId="190" fontId="36" fillId="0" borderId="22" xfId="0" applyNumberFormat="1" applyFont="1" applyFill="1" applyBorder="1" applyAlignment="1">
      <alignment horizontal="center" vertical="center"/>
    </xf>
    <xf numFmtId="190" fontId="36" fillId="35" borderId="22" xfId="0" applyNumberFormat="1" applyFont="1" applyFill="1" applyBorder="1" applyAlignment="1">
      <alignment horizontal="center" vertical="center"/>
    </xf>
    <xf numFmtId="190" fontId="36" fillId="34" borderId="22" xfId="0" applyNumberFormat="1" applyFont="1" applyFill="1" applyBorder="1" applyAlignment="1">
      <alignment horizontal="center" vertical="center"/>
    </xf>
    <xf numFmtId="190" fontId="36" fillId="0" borderId="23" xfId="0" applyNumberFormat="1" applyFont="1" applyFill="1" applyBorder="1" applyAlignment="1">
      <alignment horizontal="center" vertical="center"/>
    </xf>
    <xf numFmtId="190" fontId="73" fillId="0" borderId="24" xfId="0" applyNumberFormat="1" applyFont="1" applyBorder="1" applyAlignment="1">
      <alignment horizontal="center" vertical="center" wrapText="1"/>
    </xf>
    <xf numFmtId="0" fontId="36" fillId="34" borderId="34" xfId="0" applyFont="1" applyFill="1" applyBorder="1" applyAlignment="1">
      <alignment horizontal="center" vertical="center"/>
    </xf>
    <xf numFmtId="0" fontId="36" fillId="34" borderId="22" xfId="71" applyNumberFormat="1" applyFont="1" applyFill="1" applyBorder="1" applyAlignment="1">
      <alignment horizontal="center" vertical="center"/>
    </xf>
    <xf numFmtId="190" fontId="36" fillId="34" borderId="70" xfId="0" applyNumberFormat="1" applyFont="1" applyFill="1" applyBorder="1" applyAlignment="1">
      <alignment horizontal="center" vertical="center"/>
    </xf>
    <xf numFmtId="0" fontId="36" fillId="0" borderId="29" xfId="0" applyFont="1" applyFill="1" applyBorder="1" applyAlignment="1">
      <alignment horizontal="left" vertical="center" wrapText="1"/>
    </xf>
    <xf numFmtId="9" fontId="36" fillId="34" borderId="85" xfId="71" applyFont="1" applyFill="1" applyBorder="1" applyAlignment="1">
      <alignment horizontal="center" vertical="center"/>
    </xf>
    <xf numFmtId="0" fontId="36" fillId="0" borderId="45" xfId="0" applyFont="1" applyFill="1" applyBorder="1" applyAlignment="1">
      <alignment horizontal="left" vertical="center" wrapText="1"/>
    </xf>
    <xf numFmtId="194" fontId="36" fillId="34" borderId="43" xfId="71" applyNumberFormat="1" applyFont="1" applyFill="1" applyBorder="1" applyAlignment="1">
      <alignment horizontal="center" vertical="center"/>
    </xf>
    <xf numFmtId="0" fontId="36" fillId="0" borderId="26" xfId="0" applyFont="1" applyFill="1" applyBorder="1" applyAlignment="1">
      <alignment horizontal="left" vertical="center" wrapText="1"/>
    </xf>
    <xf numFmtId="9" fontId="36" fillId="34" borderId="70" xfId="71" applyFont="1" applyFill="1" applyBorder="1" applyAlignment="1">
      <alignment horizontal="center" vertical="center"/>
    </xf>
    <xf numFmtId="0" fontId="36" fillId="39" borderId="21" xfId="0" applyNumberFormat="1" applyFont="1" applyFill="1" applyBorder="1" applyAlignment="1">
      <alignment horizontal="center" vertical="center"/>
    </xf>
    <xf numFmtId="0" fontId="36" fillId="39" borderId="22" xfId="0" applyNumberFormat="1" applyFont="1" applyFill="1" applyBorder="1" applyAlignment="1">
      <alignment horizontal="center" vertical="center"/>
    </xf>
    <xf numFmtId="194" fontId="36" fillId="34" borderId="37" xfId="71" applyNumberFormat="1" applyFont="1" applyFill="1" applyBorder="1" applyAlignment="1">
      <alignment horizontal="center" vertical="center"/>
    </xf>
    <xf numFmtId="0" fontId="36" fillId="0" borderId="40" xfId="0" applyFont="1" applyFill="1" applyBorder="1" applyAlignment="1">
      <alignment horizontal="left" vertical="center" wrapText="1"/>
    </xf>
    <xf numFmtId="194" fontId="73" fillId="0" borderId="40" xfId="71" applyNumberFormat="1" applyFont="1" applyBorder="1" applyAlignment="1">
      <alignment horizontal="center" vertical="center" wrapText="1"/>
    </xf>
    <xf numFmtId="194" fontId="36" fillId="34" borderId="74" xfId="71" applyNumberFormat="1" applyFont="1" applyFill="1" applyBorder="1" applyAlignment="1">
      <alignment horizontal="center" vertical="center"/>
    </xf>
    <xf numFmtId="9" fontId="36" fillId="0" borderId="36" xfId="71" applyNumberFormat="1" applyFont="1" applyFill="1" applyBorder="1" applyAlignment="1">
      <alignment horizontal="center" vertical="center"/>
    </xf>
    <xf numFmtId="9" fontId="36" fillId="34" borderId="74" xfId="71" applyNumberFormat="1" applyFont="1" applyFill="1" applyBorder="1" applyAlignment="1">
      <alignment horizontal="center" vertical="center"/>
    </xf>
    <xf numFmtId="9" fontId="36" fillId="0" borderId="37" xfId="71" applyNumberFormat="1" applyFont="1" applyFill="1" applyBorder="1" applyAlignment="1">
      <alignment horizontal="center" vertical="center"/>
    </xf>
    <xf numFmtId="0" fontId="36" fillId="39" borderId="36" xfId="0" applyFont="1" applyFill="1" applyBorder="1" applyAlignment="1">
      <alignment horizontal="left" vertical="center" wrapText="1" indent="1"/>
    </xf>
    <xf numFmtId="49" fontId="36" fillId="39" borderId="37" xfId="0" applyNumberFormat="1" applyFont="1" applyFill="1" applyBorder="1" applyAlignment="1">
      <alignment horizontal="center" vertical="center" wrapText="1"/>
    </xf>
    <xf numFmtId="0" fontId="36" fillId="39" borderId="38" xfId="0" applyFont="1" applyFill="1" applyBorder="1" applyAlignment="1">
      <alignment horizontal="center" vertical="center"/>
    </xf>
    <xf numFmtId="0" fontId="73" fillId="39" borderId="36" xfId="0" applyFont="1" applyFill="1" applyBorder="1" applyAlignment="1">
      <alignment horizontal="left" vertical="center" wrapText="1" indent="1"/>
    </xf>
    <xf numFmtId="9" fontId="36" fillId="34" borderId="37" xfId="71" applyNumberFormat="1" applyFont="1" applyFill="1" applyBorder="1" applyAlignment="1">
      <alignment horizontal="center" vertical="center"/>
    </xf>
    <xf numFmtId="194" fontId="73" fillId="0" borderId="45" xfId="0" applyNumberFormat="1" applyFont="1" applyBorder="1" applyAlignment="1">
      <alignment horizontal="center" vertical="center" wrapText="1"/>
    </xf>
    <xf numFmtId="9" fontId="73" fillId="0" borderId="45" xfId="71" applyNumberFormat="1" applyFont="1" applyBorder="1" applyAlignment="1">
      <alignment horizontal="center" vertical="center" wrapText="1"/>
    </xf>
    <xf numFmtId="0" fontId="73" fillId="0" borderId="49" xfId="0" applyFont="1" applyBorder="1" applyAlignment="1">
      <alignment horizontal="center" vertical="center" wrapText="1"/>
    </xf>
    <xf numFmtId="0" fontId="36" fillId="0" borderId="49" xfId="0" applyFont="1" applyFill="1" applyBorder="1" applyAlignment="1">
      <alignment horizontal="left" vertical="center" wrapText="1"/>
    </xf>
    <xf numFmtId="0" fontId="73" fillId="0" borderId="89" xfId="0" applyFont="1" applyBorder="1" applyAlignment="1">
      <alignment horizontal="center" vertical="center" wrapText="1"/>
    </xf>
    <xf numFmtId="0" fontId="36" fillId="0" borderId="89" xfId="0" applyFont="1" applyFill="1" applyBorder="1" applyAlignment="1">
      <alignment horizontal="left" vertical="center" wrapText="1"/>
    </xf>
    <xf numFmtId="0" fontId="36" fillId="34" borderId="25" xfId="0" applyFont="1" applyFill="1" applyBorder="1" applyAlignment="1">
      <alignment horizontal="center" vertical="center"/>
    </xf>
    <xf numFmtId="9" fontId="73" fillId="0" borderId="0" xfId="71" applyFont="1" applyAlignment="1">
      <alignment vertical="center" wrapText="1"/>
    </xf>
    <xf numFmtId="9" fontId="73" fillId="0" borderId="40" xfId="71" applyNumberFormat="1" applyFont="1" applyBorder="1" applyAlignment="1">
      <alignment horizontal="center" vertical="center" wrapText="1"/>
    </xf>
    <xf numFmtId="39" fontId="75" fillId="0" borderId="0" xfId="0" applyNumberFormat="1" applyFont="1" applyFill="1" applyAlignment="1">
      <alignment vertical="center"/>
    </xf>
    <xf numFmtId="215" fontId="73" fillId="0" borderId="24" xfId="0" applyNumberFormat="1" applyFont="1" applyFill="1" applyBorder="1" applyAlignment="1">
      <alignment horizontal="center" vertical="center"/>
    </xf>
    <xf numFmtId="215" fontId="36" fillId="34" borderId="27" xfId="0" applyNumberFormat="1" applyFont="1" applyFill="1" applyBorder="1" applyAlignment="1">
      <alignment horizontal="center" vertical="center"/>
    </xf>
    <xf numFmtId="216" fontId="36" fillId="34" borderId="22" xfId="0" applyNumberFormat="1" applyFont="1" applyFill="1" applyBorder="1" applyAlignment="1">
      <alignment horizontal="center" vertical="center"/>
    </xf>
    <xf numFmtId="207" fontId="36" fillId="34" borderId="27" xfId="0" applyNumberFormat="1" applyFont="1" applyFill="1" applyBorder="1" applyAlignment="1">
      <alignment horizontal="center" vertical="center"/>
    </xf>
    <xf numFmtId="216" fontId="36" fillId="34" borderId="27" xfId="0" applyNumberFormat="1" applyFont="1" applyFill="1" applyBorder="1" applyAlignment="1">
      <alignment horizontal="center" vertical="center"/>
    </xf>
    <xf numFmtId="207" fontId="36" fillId="34" borderId="64" xfId="0" applyNumberFormat="1" applyFont="1" applyFill="1" applyBorder="1" applyAlignment="1">
      <alignment horizontal="center" vertical="center"/>
    </xf>
    <xf numFmtId="205" fontId="36" fillId="34" borderId="38" xfId="0" applyNumberFormat="1" applyFont="1" applyFill="1" applyBorder="1" applyAlignment="1">
      <alignment horizontal="center" vertical="center"/>
    </xf>
    <xf numFmtId="207" fontId="36" fillId="34" borderId="38" xfId="0" applyNumberFormat="1" applyFont="1" applyFill="1" applyBorder="1" applyAlignment="1">
      <alignment horizontal="center" vertical="center"/>
    </xf>
    <xf numFmtId="207" fontId="36" fillId="34" borderId="80" xfId="0" applyNumberFormat="1" applyFont="1" applyFill="1" applyBorder="1" applyAlignment="1">
      <alignment horizontal="center" vertical="center"/>
    </xf>
    <xf numFmtId="205" fontId="36" fillId="34" borderId="80" xfId="0" applyNumberFormat="1" applyFont="1" applyFill="1" applyBorder="1" applyAlignment="1">
      <alignment horizontal="center" vertical="center"/>
    </xf>
    <xf numFmtId="39" fontId="73" fillId="0" borderId="24" xfId="0" applyNumberFormat="1" applyFont="1" applyFill="1" applyBorder="1" applyAlignment="1">
      <alignment vertical="center" wrapText="1"/>
    </xf>
    <xf numFmtId="190" fontId="36" fillId="34" borderId="27" xfId="0" applyNumberFormat="1" applyFont="1" applyFill="1" applyBorder="1" applyAlignment="1">
      <alignment horizontal="center" vertical="center"/>
    </xf>
    <xf numFmtId="3" fontId="73" fillId="34" borderId="27" xfId="0" applyNumberFormat="1" applyFont="1" applyFill="1" applyBorder="1" applyAlignment="1">
      <alignment horizontal="center" vertical="center" wrapText="1"/>
    </xf>
    <xf numFmtId="0" fontId="36" fillId="34" borderId="64" xfId="0" applyFont="1" applyFill="1" applyBorder="1" applyAlignment="1">
      <alignment horizontal="center" vertical="center"/>
    </xf>
    <xf numFmtId="0" fontId="36" fillId="34" borderId="63" xfId="0" applyFont="1" applyFill="1" applyBorder="1" applyAlignment="1">
      <alignment horizontal="center" vertical="center"/>
    </xf>
    <xf numFmtId="190" fontId="36" fillId="34" borderId="63" xfId="0" applyNumberFormat="1" applyFont="1" applyFill="1" applyBorder="1" applyAlignment="1">
      <alignment horizontal="center" vertical="center"/>
    </xf>
    <xf numFmtId="3" fontId="73" fillId="34" borderId="63" xfId="0" applyNumberFormat="1" applyFont="1" applyFill="1" applyBorder="1" applyAlignment="1">
      <alignment horizontal="center" vertical="center" wrapText="1"/>
    </xf>
    <xf numFmtId="1" fontId="73" fillId="34" borderId="63" xfId="0" applyNumberFormat="1" applyFont="1" applyFill="1" applyBorder="1" applyAlignment="1">
      <alignment horizontal="center" vertical="center" wrapText="1"/>
    </xf>
    <xf numFmtId="184" fontId="73" fillId="0" borderId="0" xfId="0" applyNumberFormat="1" applyFont="1" applyAlignment="1">
      <alignment vertical="center" wrapText="1"/>
    </xf>
    <xf numFmtId="3" fontId="73" fillId="0" borderId="0" xfId="0" applyNumberFormat="1" applyFont="1" applyAlignment="1">
      <alignment vertical="center" wrapText="1"/>
    </xf>
    <xf numFmtId="0" fontId="73" fillId="0" borderId="24" xfId="0" applyFont="1" applyBorder="1" applyAlignment="1">
      <alignment horizontal="left" vertical="center" wrapText="1"/>
    </xf>
    <xf numFmtId="0" fontId="73" fillId="34" borderId="64" xfId="0" applyFont="1" applyFill="1" applyBorder="1" applyAlignment="1">
      <alignment horizontal="center" vertical="center" wrapText="1"/>
    </xf>
    <xf numFmtId="204" fontId="73" fillId="39" borderId="24" xfId="0" applyNumberFormat="1" applyFont="1" applyFill="1" applyBorder="1" applyAlignment="1">
      <alignment vertical="center" wrapText="1"/>
    </xf>
    <xf numFmtId="206" fontId="36" fillId="34" borderId="30" xfId="0" applyNumberFormat="1" applyFont="1" applyFill="1" applyBorder="1" applyAlignment="1">
      <alignment horizontal="center" vertical="center"/>
    </xf>
    <xf numFmtId="0" fontId="36" fillId="34" borderId="90" xfId="0" applyFont="1" applyFill="1" applyBorder="1" applyAlignment="1">
      <alignment horizontal="center" vertical="center"/>
    </xf>
    <xf numFmtId="206" fontId="36" fillId="34" borderId="91" xfId="0" applyNumberFormat="1" applyFont="1" applyFill="1" applyBorder="1" applyAlignment="1">
      <alignment horizontal="center" vertical="center"/>
    </xf>
    <xf numFmtId="0" fontId="36" fillId="34" borderId="91" xfId="0" applyFont="1" applyFill="1" applyBorder="1" applyAlignment="1">
      <alignment horizontal="center" vertical="center"/>
    </xf>
    <xf numFmtId="0" fontId="36" fillId="34" borderId="27" xfId="71" applyNumberFormat="1" applyFont="1" applyFill="1" applyBorder="1" applyAlignment="1">
      <alignment horizontal="center" vertical="center"/>
    </xf>
    <xf numFmtId="0" fontId="36" fillId="34" borderId="64" xfId="71" applyNumberFormat="1" applyFont="1" applyFill="1" applyBorder="1" applyAlignment="1">
      <alignment horizontal="center" vertical="center"/>
    </xf>
    <xf numFmtId="9" fontId="36" fillId="34" borderId="64" xfId="0" applyNumberFormat="1" applyFont="1" applyFill="1" applyBorder="1" applyAlignment="1">
      <alignment horizontal="center" vertical="center"/>
    </xf>
    <xf numFmtId="1" fontId="36" fillId="34" borderId="27" xfId="0" applyNumberFormat="1" applyFont="1" applyFill="1" applyBorder="1" applyAlignment="1">
      <alignment horizontal="center" vertical="center"/>
    </xf>
    <xf numFmtId="1" fontId="36" fillId="34" borderId="64" xfId="0" applyNumberFormat="1" applyFont="1" applyFill="1" applyBorder="1" applyAlignment="1">
      <alignment horizontal="center" vertical="center"/>
    </xf>
    <xf numFmtId="2" fontId="36" fillId="34" borderId="27" xfId="0" applyNumberFormat="1" applyFont="1" applyFill="1" applyBorder="1" applyAlignment="1">
      <alignment horizontal="center" vertical="center"/>
    </xf>
    <xf numFmtId="2" fontId="36" fillId="34" borderId="64" xfId="0" applyNumberFormat="1" applyFont="1" applyFill="1" applyBorder="1" applyAlignment="1">
      <alignment horizontal="center" vertical="center"/>
    </xf>
    <xf numFmtId="206" fontId="36" fillId="34" borderId="38" xfId="0" applyNumberFormat="1" applyFont="1" applyFill="1" applyBorder="1" applyAlignment="1">
      <alignment horizontal="center" vertical="center"/>
    </xf>
    <xf numFmtId="190" fontId="36" fillId="34" borderId="64" xfId="0" applyNumberFormat="1" applyFont="1" applyFill="1" applyBorder="1" applyAlignment="1">
      <alignment horizontal="center" vertical="center"/>
    </xf>
    <xf numFmtId="206" fontId="36" fillId="34" borderId="80" xfId="0" applyNumberFormat="1" applyFont="1" applyFill="1" applyBorder="1" applyAlignment="1">
      <alignment horizontal="center" vertical="center"/>
    </xf>
    <xf numFmtId="206" fontId="36" fillId="34" borderId="58" xfId="0" applyNumberFormat="1" applyFont="1" applyFill="1" applyBorder="1" applyAlignment="1">
      <alignment horizontal="center" vertical="center"/>
    </xf>
    <xf numFmtId="205" fontId="36" fillId="34" borderId="58" xfId="0" applyNumberFormat="1" applyFont="1" applyFill="1" applyBorder="1" applyAlignment="1">
      <alignment horizontal="center" vertical="center"/>
    </xf>
    <xf numFmtId="206" fontId="36" fillId="34" borderId="62" xfId="0" applyNumberFormat="1" applyFont="1" applyFill="1" applyBorder="1" applyAlignment="1">
      <alignment horizontal="center" vertical="center"/>
    </xf>
    <xf numFmtId="205" fontId="36" fillId="34" borderId="91" xfId="0" applyNumberFormat="1" applyFont="1" applyFill="1" applyBorder="1" applyAlignment="1">
      <alignment horizontal="center" vertical="center"/>
    </xf>
    <xf numFmtId="205" fontId="36" fillId="34" borderId="79" xfId="0" applyNumberFormat="1" applyFont="1" applyFill="1" applyBorder="1" applyAlignment="1">
      <alignment horizontal="center" vertical="center"/>
    </xf>
    <xf numFmtId="39" fontId="73" fillId="0" borderId="26" xfId="0" applyNumberFormat="1" applyFont="1" applyFill="1" applyBorder="1" applyAlignment="1">
      <alignment vertical="center" wrapText="1"/>
    </xf>
    <xf numFmtId="39" fontId="73" fillId="0" borderId="45" xfId="0" applyNumberFormat="1" applyFont="1" applyFill="1" applyBorder="1" applyAlignment="1">
      <alignment vertical="center" wrapText="1"/>
    </xf>
    <xf numFmtId="205" fontId="36" fillId="34" borderId="29" xfId="0" applyNumberFormat="1" applyFont="1" applyFill="1" applyBorder="1" applyAlignment="1">
      <alignment horizontal="center" vertical="center"/>
    </xf>
    <xf numFmtId="0" fontId="36" fillId="34" borderId="30" xfId="0" applyFont="1" applyFill="1" applyBorder="1" applyAlignment="1">
      <alignment horizontal="center" vertical="center" wrapText="1"/>
    </xf>
    <xf numFmtId="0" fontId="36" fillId="34" borderId="27" xfId="0" applyFont="1" applyFill="1" applyBorder="1" applyAlignment="1">
      <alignment horizontal="center" vertical="center" wrapText="1"/>
    </xf>
    <xf numFmtId="0" fontId="36" fillId="34" borderId="61" xfId="0" applyFont="1" applyFill="1" applyBorder="1" applyAlignment="1">
      <alignment horizontal="center" vertical="center" wrapText="1"/>
    </xf>
    <xf numFmtId="0" fontId="36" fillId="34" borderId="63" xfId="0" applyFont="1" applyFill="1" applyBorder="1" applyAlignment="1">
      <alignment horizontal="center" vertical="center" wrapText="1"/>
    </xf>
    <xf numFmtId="10" fontId="36" fillId="34" borderId="27" xfId="71" applyNumberFormat="1" applyFont="1" applyFill="1" applyBorder="1" applyAlignment="1">
      <alignment horizontal="center" vertical="center"/>
    </xf>
    <xf numFmtId="10" fontId="36" fillId="34" borderId="23" xfId="71" applyNumberFormat="1" applyFont="1" applyFill="1" applyBorder="1" applyAlignment="1">
      <alignment horizontal="center" vertical="center"/>
    </xf>
    <xf numFmtId="10" fontId="36" fillId="34" borderId="20" xfId="0" applyNumberFormat="1" applyFont="1" applyFill="1" applyBorder="1" applyAlignment="1">
      <alignment horizontal="center" vertical="center"/>
    </xf>
    <xf numFmtId="10" fontId="36" fillId="0" borderId="20" xfId="0" applyNumberFormat="1" applyFont="1" applyFill="1" applyBorder="1" applyAlignment="1">
      <alignment horizontal="center" vertical="center"/>
    </xf>
    <xf numFmtId="10" fontId="36" fillId="34" borderId="33" xfId="0" applyNumberFormat="1" applyFont="1" applyFill="1" applyBorder="1" applyAlignment="1">
      <alignment horizontal="center" vertical="center"/>
    </xf>
    <xf numFmtId="9" fontId="36" fillId="34" borderId="38" xfId="71" applyFont="1" applyFill="1" applyBorder="1" applyAlignment="1">
      <alignment horizontal="center" vertical="center"/>
    </xf>
    <xf numFmtId="0" fontId="36" fillId="34" borderId="38" xfId="0" applyNumberFormat="1" applyFont="1" applyFill="1" applyBorder="1" applyAlignment="1">
      <alignment horizontal="center" vertical="center"/>
    </xf>
    <xf numFmtId="0" fontId="36" fillId="34" borderId="38" xfId="0" applyFont="1" applyFill="1" applyBorder="1" applyAlignment="1">
      <alignment horizontal="center" vertical="center"/>
    </xf>
    <xf numFmtId="10" fontId="36" fillId="34" borderId="38" xfId="71" applyNumberFormat="1" applyFont="1" applyFill="1" applyBorder="1" applyAlignment="1">
      <alignment horizontal="center" vertical="center"/>
    </xf>
    <xf numFmtId="0" fontId="36" fillId="34" borderId="31" xfId="0" applyFont="1" applyFill="1" applyBorder="1" applyAlignment="1">
      <alignment horizontal="center" vertical="center"/>
    </xf>
    <xf numFmtId="9" fontId="36" fillId="34" borderId="41" xfId="71" applyFont="1" applyFill="1" applyBorder="1" applyAlignment="1">
      <alignment horizontal="center" vertical="center"/>
    </xf>
    <xf numFmtId="0" fontId="36" fillId="34" borderId="41" xfId="0" applyNumberFormat="1" applyFont="1" applyFill="1" applyBorder="1" applyAlignment="1">
      <alignment horizontal="center" vertical="center"/>
    </xf>
    <xf numFmtId="0" fontId="36" fillId="34" borderId="41" xfId="0" applyFont="1" applyFill="1" applyBorder="1" applyAlignment="1">
      <alignment horizontal="center" vertical="center"/>
    </xf>
    <xf numFmtId="10" fontId="36" fillId="34" borderId="41" xfId="71" applyNumberFormat="1" applyFont="1" applyFill="1" applyBorder="1" applyAlignment="1">
      <alignment horizontal="center" vertical="center"/>
    </xf>
    <xf numFmtId="0" fontId="36" fillId="34" borderId="86" xfId="0" applyFont="1" applyFill="1" applyBorder="1" applyAlignment="1">
      <alignment horizontal="center" vertical="center"/>
    </xf>
    <xf numFmtId="0" fontId="80" fillId="39" borderId="24" xfId="0" applyFont="1" applyFill="1" applyBorder="1" applyAlignment="1">
      <alignment horizontal="center" vertical="center"/>
    </xf>
    <xf numFmtId="0" fontId="36" fillId="39" borderId="24" xfId="0" applyFont="1" applyFill="1" applyBorder="1" applyAlignment="1">
      <alignment horizontal="center" vertical="center"/>
    </xf>
    <xf numFmtId="0" fontId="36" fillId="33" borderId="21" xfId="0" applyFont="1" applyFill="1" applyBorder="1" applyAlignment="1">
      <alignment horizontal="left" vertical="center" wrapText="1" indent="1"/>
    </xf>
    <xf numFmtId="0" fontId="36" fillId="33" borderId="22" xfId="0" applyFont="1" applyFill="1" applyBorder="1" applyAlignment="1">
      <alignment horizontal="center" vertical="center"/>
    </xf>
    <xf numFmtId="0" fontId="36" fillId="33" borderId="23" xfId="0" applyFont="1" applyFill="1" applyBorder="1" applyAlignment="1">
      <alignment horizontal="center" vertical="center"/>
    </xf>
    <xf numFmtId="0" fontId="36" fillId="33" borderId="42" xfId="0" applyFont="1" applyFill="1" applyBorder="1" applyAlignment="1">
      <alignment horizontal="left" vertical="center" wrapText="1" indent="1"/>
    </xf>
    <xf numFmtId="0" fontId="36" fillId="33" borderId="43" xfId="0" applyFont="1" applyFill="1" applyBorder="1" applyAlignment="1">
      <alignment horizontal="center" vertical="center"/>
    </xf>
    <xf numFmtId="205" fontId="36" fillId="33" borderId="44" xfId="0" applyNumberFormat="1" applyFont="1" applyFill="1" applyBorder="1" applyAlignment="1">
      <alignment horizontal="center" vertical="center"/>
    </xf>
    <xf numFmtId="3" fontId="73" fillId="13" borderId="0" xfId="0" applyNumberFormat="1" applyFont="1" applyFill="1" applyAlignment="1">
      <alignment vertical="center" wrapText="1"/>
    </xf>
    <xf numFmtId="0" fontId="72" fillId="0" borderId="0" xfId="0" applyFont="1" applyAlignment="1">
      <alignment horizontal="center" vertical="center"/>
    </xf>
    <xf numFmtId="0" fontId="67" fillId="0" borderId="92"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59" xfId="0" applyFont="1" applyFill="1" applyBorder="1" applyAlignment="1">
      <alignment horizontal="left" vertical="center"/>
    </xf>
    <xf numFmtId="0" fontId="77" fillId="38" borderId="93" xfId="0" applyFont="1" applyFill="1" applyBorder="1" applyAlignment="1">
      <alignment horizontal="center" vertical="center"/>
    </xf>
    <xf numFmtId="0" fontId="77" fillId="38" borderId="94" xfId="0" applyFont="1" applyFill="1" applyBorder="1" applyAlignment="1">
      <alignment horizontal="center" vertical="center"/>
    </xf>
    <xf numFmtId="0" fontId="77" fillId="38" borderId="92" xfId="0" applyFont="1" applyFill="1" applyBorder="1" applyAlignment="1">
      <alignment horizontal="center" vertical="center" wrapText="1"/>
    </xf>
    <xf numFmtId="0" fontId="77" fillId="38" borderId="59" xfId="0" applyFont="1" applyFill="1" applyBorder="1" applyAlignment="1">
      <alignment horizontal="center" vertical="center" wrapText="1"/>
    </xf>
    <xf numFmtId="0" fontId="77" fillId="38" borderId="92" xfId="0" applyFont="1" applyFill="1" applyBorder="1" applyAlignment="1">
      <alignment horizontal="center" vertical="center"/>
    </xf>
    <xf numFmtId="0" fontId="77" fillId="38" borderId="59" xfId="0" applyFont="1" applyFill="1" applyBorder="1" applyAlignment="1">
      <alignment horizontal="center" vertical="center"/>
    </xf>
    <xf numFmtId="0" fontId="77" fillId="0" borderId="32" xfId="0" applyFont="1" applyBorder="1" applyAlignment="1">
      <alignment horizontal="center" vertical="center"/>
    </xf>
    <xf numFmtId="0" fontId="77" fillId="0" borderId="0" xfId="0" applyFont="1" applyAlignment="1">
      <alignment horizontal="center" vertical="center"/>
    </xf>
    <xf numFmtId="0" fontId="70" fillId="0" borderId="0" xfId="0" applyFont="1" applyAlignment="1">
      <alignment horizontal="center" vertical="center"/>
    </xf>
    <xf numFmtId="0" fontId="75" fillId="0" borderId="0" xfId="0" applyFont="1" applyAlignment="1">
      <alignment horizontal="left" vertical="center" wrapText="1"/>
    </xf>
    <xf numFmtId="0" fontId="71" fillId="0" borderId="0" xfId="0" applyFont="1" applyAlignment="1">
      <alignment horizontal="center" vertical="center"/>
    </xf>
    <xf numFmtId="0" fontId="77" fillId="0" borderId="76" xfId="0" applyFont="1" applyBorder="1" applyAlignment="1">
      <alignment horizontal="center" vertical="center"/>
    </xf>
    <xf numFmtId="0" fontId="43" fillId="35" borderId="95" xfId="0" applyFont="1" applyFill="1" applyBorder="1" applyAlignment="1">
      <alignment horizontal="center" vertical="center" wrapText="1"/>
    </xf>
    <xf numFmtId="0" fontId="43" fillId="35" borderId="69" xfId="0" applyFont="1" applyFill="1" applyBorder="1" applyAlignment="1">
      <alignment horizontal="center" vertical="center" wrapText="1"/>
    </xf>
    <xf numFmtId="0" fontId="42" fillId="36" borderId="49" xfId="0" applyFont="1" applyFill="1" applyBorder="1" applyAlignment="1">
      <alignment horizontal="center" vertical="center" wrapText="1"/>
    </xf>
    <xf numFmtId="0" fontId="42" fillId="36" borderId="82" xfId="0" applyFont="1" applyFill="1" applyBorder="1" applyAlignment="1">
      <alignment horizontal="center" vertical="center"/>
    </xf>
    <xf numFmtId="0" fontId="43" fillId="35" borderId="68" xfId="0" applyFont="1" applyFill="1" applyBorder="1" applyAlignment="1">
      <alignment horizontal="center" vertical="center" wrapText="1"/>
    </xf>
    <xf numFmtId="0" fontId="42" fillId="36" borderId="49" xfId="0" applyFont="1" applyFill="1" applyBorder="1" applyAlignment="1">
      <alignment horizontal="center" vertical="center"/>
    </xf>
    <xf numFmtId="0" fontId="43" fillId="35" borderId="12" xfId="0" applyFont="1" applyFill="1" applyBorder="1" applyAlignment="1">
      <alignment horizontal="center" vertical="center" wrapText="1"/>
    </xf>
    <xf numFmtId="0" fontId="43" fillId="34" borderId="88" xfId="65" applyFont="1" applyFill="1" applyBorder="1" applyAlignment="1">
      <alignment horizontal="left" vertical="center" wrapText="1"/>
      <protection/>
    </xf>
    <xf numFmtId="0" fontId="43" fillId="34" borderId="96" xfId="65" applyFont="1" applyFill="1" applyBorder="1" applyAlignment="1">
      <alignment horizontal="left" vertical="center" wrapText="1"/>
      <protection/>
    </xf>
    <xf numFmtId="0" fontId="36" fillId="34" borderId="18" xfId="0" applyFont="1" applyFill="1" applyBorder="1" applyAlignment="1">
      <alignment horizontal="center" vertical="center"/>
    </xf>
    <xf numFmtId="0" fontId="36" fillId="34" borderId="69" xfId="0" applyFont="1" applyFill="1" applyBorder="1" applyAlignment="1">
      <alignment horizontal="center" vertical="center"/>
    </xf>
    <xf numFmtId="0" fontId="0" fillId="34" borderId="97" xfId="0" applyFont="1" applyFill="1" applyBorder="1" applyAlignment="1">
      <alignment horizontal="center" vertical="center"/>
    </xf>
    <xf numFmtId="0" fontId="0" fillId="34" borderId="95" xfId="0" applyFont="1" applyFill="1" applyBorder="1" applyAlignment="1">
      <alignment horizontal="center" vertical="center"/>
    </xf>
    <xf numFmtId="0" fontId="77" fillId="34" borderId="63" xfId="0" applyFont="1" applyFill="1" applyBorder="1" applyAlignment="1">
      <alignment horizontal="left" vertical="center" wrapText="1"/>
    </xf>
    <xf numFmtId="0" fontId="77" fillId="34" borderId="64" xfId="0" applyFont="1" applyFill="1" applyBorder="1" applyAlignment="1">
      <alignment horizontal="left" vertical="center" wrapText="1"/>
    </xf>
    <xf numFmtId="0" fontId="43" fillId="34" borderId="98" xfId="0" applyFont="1" applyFill="1" applyBorder="1" applyAlignment="1">
      <alignment horizontal="left" vertical="center" wrapText="1"/>
    </xf>
    <xf numFmtId="0" fontId="43" fillId="34" borderId="67" xfId="0" applyFont="1" applyFill="1" applyBorder="1" applyAlignment="1">
      <alignment horizontal="left" vertical="center" wrapText="1"/>
    </xf>
    <xf numFmtId="0" fontId="43" fillId="35" borderId="49" xfId="0" applyFont="1" applyFill="1" applyBorder="1" applyAlignment="1">
      <alignment horizontal="center" vertical="center" wrapText="1"/>
    </xf>
    <xf numFmtId="0" fontId="43" fillId="35" borderId="82" xfId="0" applyFont="1" applyFill="1" applyBorder="1" applyAlignment="1">
      <alignment horizontal="center" vertical="center" wrapText="1"/>
    </xf>
    <xf numFmtId="0" fontId="43" fillId="35" borderId="46" xfId="0" applyFont="1" applyFill="1" applyBorder="1" applyAlignment="1">
      <alignment horizontal="center" vertical="center" wrapText="1"/>
    </xf>
    <xf numFmtId="0" fontId="43" fillId="35" borderId="99" xfId="0" applyFont="1" applyFill="1" applyBorder="1" applyAlignment="1">
      <alignment horizontal="center" vertical="center" wrapText="1"/>
    </xf>
    <xf numFmtId="0" fontId="43" fillId="35" borderId="47" xfId="0" applyFont="1" applyFill="1" applyBorder="1" applyAlignment="1">
      <alignment horizontal="center" vertical="center" wrapText="1"/>
    </xf>
    <xf numFmtId="0" fontId="43" fillId="35" borderId="100" xfId="0" applyFont="1" applyFill="1" applyBorder="1" applyAlignment="1">
      <alignment horizontal="center" vertical="center" wrapText="1"/>
    </xf>
    <xf numFmtId="0" fontId="43" fillId="35" borderId="48" xfId="0" applyFont="1" applyFill="1" applyBorder="1" applyAlignment="1">
      <alignment horizontal="center" vertical="center" wrapText="1"/>
    </xf>
    <xf numFmtId="0" fontId="43" fillId="35" borderId="87" xfId="0" applyFont="1" applyFill="1" applyBorder="1" applyAlignment="1">
      <alignment horizontal="center" vertical="center" wrapText="1"/>
    </xf>
    <xf numFmtId="0" fontId="77" fillId="34" borderId="98" xfId="0" applyFont="1" applyFill="1" applyBorder="1" applyAlignment="1">
      <alignment horizontal="left" vertical="center" wrapText="1"/>
    </xf>
    <xf numFmtId="0" fontId="77" fillId="34" borderId="67" xfId="0" applyFont="1" applyFill="1" applyBorder="1" applyAlignment="1">
      <alignment horizontal="left" vertical="center" wrapText="1"/>
    </xf>
    <xf numFmtId="0" fontId="77" fillId="34" borderId="88" xfId="0" applyFont="1" applyFill="1" applyBorder="1" applyAlignment="1">
      <alignment horizontal="left" vertical="center" wrapText="1"/>
    </xf>
    <xf numFmtId="0" fontId="77" fillId="34" borderId="96" xfId="0" applyFont="1" applyFill="1" applyBorder="1" applyAlignment="1">
      <alignment horizontal="left" vertical="center" wrapText="1"/>
    </xf>
    <xf numFmtId="0" fontId="81" fillId="40" borderId="0" xfId="0" applyFont="1" applyFill="1" applyBorder="1" applyAlignment="1">
      <alignment horizontal="center" vertical="center" wrapText="1"/>
    </xf>
    <xf numFmtId="0" fontId="36" fillId="35" borderId="101" xfId="0" applyFont="1" applyFill="1" applyBorder="1" applyAlignment="1">
      <alignment horizontal="left" vertical="center" wrapText="1"/>
    </xf>
    <xf numFmtId="0" fontId="36" fillId="35" borderId="62" xfId="0" applyFont="1" applyFill="1" applyBorder="1" applyAlignment="1">
      <alignment horizontal="left" vertical="center" wrapText="1"/>
    </xf>
    <xf numFmtId="0" fontId="43" fillId="34" borderId="98" xfId="65" applyFont="1" applyFill="1" applyBorder="1" applyAlignment="1">
      <alignment horizontal="left" vertical="center" wrapText="1"/>
      <protection/>
    </xf>
    <xf numFmtId="0" fontId="43" fillId="34" borderId="67" xfId="65" applyFont="1" applyFill="1" applyBorder="1" applyAlignment="1">
      <alignment horizontal="left" vertical="center" wrapText="1"/>
      <protection/>
    </xf>
    <xf numFmtId="0" fontId="77" fillId="34" borderId="63" xfId="0" applyFont="1" applyFill="1" applyBorder="1" applyAlignment="1">
      <alignment horizontal="center" vertical="center" wrapText="1"/>
    </xf>
    <xf numFmtId="0" fontId="77" fillId="34" borderId="64" xfId="0" applyFont="1" applyFill="1" applyBorder="1" applyAlignment="1">
      <alignment horizontal="center" vertical="center" wrapText="1"/>
    </xf>
    <xf numFmtId="0" fontId="51" fillId="40" borderId="0" xfId="0" applyFont="1" applyFill="1" applyBorder="1" applyAlignment="1">
      <alignment horizontal="center" vertical="center" wrapText="1"/>
    </xf>
    <xf numFmtId="0" fontId="42" fillId="34" borderId="57" xfId="0" applyFont="1" applyFill="1" applyBorder="1" applyAlignment="1">
      <alignment horizontal="center" vertical="center"/>
    </xf>
    <xf numFmtId="0" fontId="42" fillId="34" borderId="0" xfId="0" applyFont="1" applyFill="1" applyBorder="1" applyAlignment="1">
      <alignment horizontal="center" vertical="center"/>
    </xf>
    <xf numFmtId="0" fontId="42" fillId="38" borderId="61" xfId="0" applyFont="1" applyFill="1" applyBorder="1" applyAlignment="1">
      <alignment horizontal="left" vertical="center" wrapText="1"/>
    </xf>
    <xf numFmtId="0" fontId="42" fillId="38" borderId="62" xfId="0" applyFont="1" applyFill="1" applyBorder="1" applyAlignment="1">
      <alignment horizontal="left" vertical="center" wrapText="1"/>
    </xf>
    <xf numFmtId="0" fontId="42" fillId="34" borderId="66" xfId="0" applyFont="1" applyFill="1" applyBorder="1" applyAlignment="1">
      <alignment horizontal="center" vertical="center"/>
    </xf>
    <xf numFmtId="0" fontId="42" fillId="34" borderId="65" xfId="0" applyFont="1" applyFill="1" applyBorder="1" applyAlignment="1">
      <alignment horizontal="center" vertical="center"/>
    </xf>
    <xf numFmtId="0" fontId="0" fillId="34" borderId="18" xfId="0" applyFont="1" applyFill="1" applyBorder="1" applyAlignment="1">
      <alignment vertical="center" wrapText="1"/>
    </xf>
    <xf numFmtId="0" fontId="0" fillId="34" borderId="69" xfId="0" applyFont="1" applyFill="1" applyBorder="1" applyAlignment="1">
      <alignment vertical="center" wrapText="1"/>
    </xf>
    <xf numFmtId="0" fontId="0" fillId="34" borderId="97" xfId="0" applyFont="1" applyFill="1" applyBorder="1" applyAlignment="1">
      <alignment vertical="center" wrapText="1"/>
    </xf>
    <xf numFmtId="0" fontId="0" fillId="34" borderId="95" xfId="0" applyFont="1" applyFill="1" applyBorder="1" applyAlignment="1">
      <alignment vertical="center" wrapText="1"/>
    </xf>
    <xf numFmtId="0" fontId="51" fillId="40" borderId="56" xfId="0" applyFont="1" applyFill="1" applyBorder="1" applyAlignment="1">
      <alignment horizontal="center" vertical="center" wrapText="1"/>
    </xf>
    <xf numFmtId="0" fontId="82" fillId="0" borderId="0" xfId="0" applyFont="1" applyBorder="1" applyAlignment="1">
      <alignment horizontal="center" vertical="center" wrapText="1"/>
    </xf>
    <xf numFmtId="0" fontId="71" fillId="0" borderId="98" xfId="0" applyFont="1" applyBorder="1" applyAlignment="1">
      <alignment horizontal="center" vertical="top" wrapText="1"/>
    </xf>
    <xf numFmtId="0" fontId="0" fillId="34" borderId="12" xfId="0" applyFont="1" applyFill="1" applyBorder="1" applyAlignment="1">
      <alignment vertical="center" wrapText="1"/>
    </xf>
    <xf numFmtId="0" fontId="0" fillId="34" borderId="13" xfId="0" applyFont="1" applyFill="1" applyBorder="1" applyAlignment="1">
      <alignment vertical="center" wrapText="1"/>
    </xf>
    <xf numFmtId="0" fontId="0" fillId="34" borderId="68" xfId="0" applyFont="1" applyFill="1" applyBorder="1" applyAlignment="1">
      <alignment vertical="center" wrapText="1"/>
    </xf>
    <xf numFmtId="0" fontId="77" fillId="34" borderId="98" xfId="0" applyFont="1" applyFill="1" applyBorder="1" applyAlignment="1">
      <alignment horizontal="center" vertical="center" wrapText="1"/>
    </xf>
    <xf numFmtId="0" fontId="77" fillId="34" borderId="67" xfId="0" applyFont="1" applyFill="1" applyBorder="1" applyAlignment="1">
      <alignment horizontal="center" vertical="center" wrapText="1"/>
    </xf>
    <xf numFmtId="0" fontId="42" fillId="34" borderId="61" xfId="0" applyFont="1" applyFill="1" applyBorder="1" applyAlignment="1">
      <alignment horizontal="left" vertical="center" wrapText="1"/>
    </xf>
    <xf numFmtId="0" fontId="42" fillId="34" borderId="62" xfId="0" applyFont="1" applyFill="1" applyBorder="1" applyAlignment="1">
      <alignment horizontal="left" vertical="center" wrapText="1"/>
    </xf>
    <xf numFmtId="0" fontId="77" fillId="34" borderId="0" xfId="0" applyFont="1" applyFill="1" applyBorder="1" applyAlignment="1">
      <alignment horizontal="center" vertical="center" wrapText="1"/>
    </xf>
    <xf numFmtId="0" fontId="77" fillId="34" borderId="79" xfId="0" applyFont="1" applyFill="1" applyBorder="1" applyAlignment="1">
      <alignment horizontal="center" vertical="center" wrapText="1"/>
    </xf>
    <xf numFmtId="0" fontId="42" fillId="34" borderId="98" xfId="0" applyFont="1" applyFill="1" applyBorder="1" applyAlignment="1">
      <alignment horizontal="left" vertical="center" wrapText="1"/>
    </xf>
    <xf numFmtId="0" fontId="42" fillId="34" borderId="67" xfId="0" applyFont="1" applyFill="1" applyBorder="1" applyAlignment="1">
      <alignment horizontal="left" vertical="center" wrapText="1"/>
    </xf>
    <xf numFmtId="0" fontId="42" fillId="38" borderId="63" xfId="0" applyFont="1" applyFill="1" applyBorder="1" applyAlignment="1">
      <alignment horizontal="left" vertical="center" wrapText="1"/>
    </xf>
    <xf numFmtId="0" fontId="42" fillId="38" borderId="64" xfId="0" applyFont="1" applyFill="1" applyBorder="1" applyAlignment="1">
      <alignment horizontal="left" vertical="center" wrapText="1"/>
    </xf>
    <xf numFmtId="0" fontId="77" fillId="34" borderId="12" xfId="0" applyFont="1" applyFill="1" applyBorder="1" applyAlignment="1">
      <alignment horizontal="center" vertical="center" wrapText="1"/>
    </xf>
    <xf numFmtId="0" fontId="77" fillId="34" borderId="13" xfId="0" applyFont="1" applyFill="1" applyBorder="1" applyAlignment="1">
      <alignment horizontal="center" vertical="center" wrapText="1"/>
    </xf>
    <xf numFmtId="0" fontId="36" fillId="38" borderId="101" xfId="0" applyFont="1" applyFill="1" applyBorder="1" applyAlignment="1">
      <alignment horizontal="left" vertical="center" wrapText="1"/>
    </xf>
    <xf numFmtId="0" fontId="36" fillId="38" borderId="61" xfId="0" applyFont="1" applyFill="1" applyBorder="1" applyAlignment="1">
      <alignment horizontal="left" vertical="center" wrapText="1"/>
    </xf>
    <xf numFmtId="0" fontId="36" fillId="38" borderId="73" xfId="0" applyFont="1" applyFill="1" applyBorder="1" applyAlignment="1">
      <alignment horizontal="left" vertical="center" wrapText="1"/>
    </xf>
    <xf numFmtId="0" fontId="36" fillId="34" borderId="102" xfId="0" applyFont="1" applyFill="1" applyBorder="1" applyAlignment="1">
      <alignment horizontal="left" vertical="center" wrapText="1"/>
    </xf>
    <xf numFmtId="0" fontId="36" fillId="34" borderId="63" xfId="0" applyFont="1" applyFill="1" applyBorder="1" applyAlignment="1">
      <alignment horizontal="left" vertical="center" wrapText="1"/>
    </xf>
    <xf numFmtId="0" fontId="36" fillId="34" borderId="64" xfId="0" applyFont="1" applyFill="1" applyBorder="1" applyAlignment="1">
      <alignment horizontal="left" vertical="center" wrapText="1"/>
    </xf>
    <xf numFmtId="0" fontId="36" fillId="34" borderId="70" xfId="0" applyFont="1" applyFill="1" applyBorder="1" applyAlignment="1">
      <alignment horizontal="left" vertical="center" wrapText="1"/>
    </xf>
    <xf numFmtId="0" fontId="36" fillId="34" borderId="12" xfId="0" applyFont="1" applyFill="1" applyBorder="1" applyAlignment="1">
      <alignment horizontal="center" vertical="center"/>
    </xf>
    <xf numFmtId="0" fontId="36" fillId="34" borderId="13" xfId="0" applyFont="1" applyFill="1" applyBorder="1" applyAlignment="1">
      <alignment horizontal="center" vertical="center"/>
    </xf>
    <xf numFmtId="0" fontId="0" fillId="34" borderId="13" xfId="0" applyFont="1" applyFill="1" applyBorder="1" applyAlignment="1">
      <alignment horizontal="center" vertical="center"/>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0"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Hyperlink" xfId="48"/>
    <cellStyle name="Followed Hyperlink" xfId="49"/>
    <cellStyle name="Incorrecto" xfId="50"/>
    <cellStyle name="Comma" xfId="51"/>
    <cellStyle name="Comma [0]" xfId="52"/>
    <cellStyle name="Millares 2" xfId="53"/>
    <cellStyle name="Millares 3" xfId="54"/>
    <cellStyle name="Millares 4" xfId="55"/>
    <cellStyle name="Millares 5" xfId="56"/>
    <cellStyle name="Millares 6" xfId="57"/>
    <cellStyle name="Millares 7" xfId="58"/>
    <cellStyle name="Millares 8" xfId="59"/>
    <cellStyle name="Millares 9" xfId="60"/>
    <cellStyle name="Currency" xfId="61"/>
    <cellStyle name="Currency [0]" xfId="62"/>
    <cellStyle name="Moneda 2" xfId="63"/>
    <cellStyle name="Neutral" xfId="64"/>
    <cellStyle name="Normal 2" xfId="65"/>
    <cellStyle name="Normal 3" xfId="66"/>
    <cellStyle name="Normal 4" xfId="67"/>
    <cellStyle name="Normal 5" xfId="68"/>
    <cellStyle name="Normal 6" xfId="69"/>
    <cellStyle name="Notas" xfId="70"/>
    <cellStyle name="Percent" xfId="71"/>
    <cellStyle name="Porcentual 2" xfId="72"/>
    <cellStyle name="Porcentual 3" xfId="73"/>
    <cellStyle name="Porcentual 4" xfId="74"/>
    <cellStyle name="Salida" xfId="75"/>
    <cellStyle name="Text" xfId="76"/>
    <cellStyle name="Texto de advertencia" xfId="77"/>
    <cellStyle name="Texto explicativo" xfId="78"/>
    <cellStyle name="Título" xfId="79"/>
    <cellStyle name="Título 2" xfId="80"/>
    <cellStyle name="Título 3" xfId="81"/>
    <cellStyle name="Total" xfId="82"/>
    <cellStyle name="ДАТА" xfId="83"/>
    <cellStyle name="ДЕНЕЖНЫЙ_BOPENGC" xfId="84"/>
    <cellStyle name="ЗАГОЛОВОК1" xfId="85"/>
    <cellStyle name="ЗАГОЛОВОК2" xfId="86"/>
    <cellStyle name="ИТОГОВЫЙ" xfId="87"/>
    <cellStyle name="Обычный_BOPENGC" xfId="88"/>
    <cellStyle name="ПРОЦЕНТНЫЙ_BOPENGC" xfId="89"/>
    <cellStyle name="ТЕКСТ" xfId="90"/>
    <cellStyle name="ФИКСИРОВАННЫЙ" xfId="91"/>
    <cellStyle name="ФИНАНСОВЫЙ_BOPENGC"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2733675</xdr:colOff>
      <xdr:row>2</xdr:row>
      <xdr:rowOff>66675</xdr:rowOff>
    </xdr:to>
    <xdr:pic>
      <xdr:nvPicPr>
        <xdr:cNvPr id="1" name="6 Imagen" descr="LOGO_INFORME WORD.png"/>
        <xdr:cNvPicPr preferRelativeResize="1">
          <a:picLocks noChangeAspect="1"/>
        </xdr:cNvPicPr>
      </xdr:nvPicPr>
      <xdr:blipFill>
        <a:blip r:embed="rId1"/>
        <a:srcRect l="67181"/>
        <a:stretch>
          <a:fillRect/>
        </a:stretch>
      </xdr:blipFill>
      <xdr:spPr>
        <a:xfrm>
          <a:off x="114300" y="0"/>
          <a:ext cx="261937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B1:P42"/>
  <sheetViews>
    <sheetView view="pageBreakPreview" zoomScale="70" zoomScaleNormal="85" zoomScaleSheetLayoutView="70" zoomScalePageLayoutView="0" workbookViewId="0" topLeftCell="A1">
      <pane xSplit="3" ySplit="5" topLeftCell="D6" activePane="bottomRight" state="frozen"/>
      <selection pane="topLeft" activeCell="C19" sqref="C19"/>
      <selection pane="topRight" activeCell="C19" sqref="C19"/>
      <selection pane="bottomLeft" activeCell="C19" sqref="C19"/>
      <selection pane="bottomRight" activeCell="C19" sqref="C19"/>
    </sheetView>
  </sheetViews>
  <sheetFormatPr defaultColWidth="11.421875" defaultRowHeight="15"/>
  <cols>
    <col min="1" max="1" width="2.421875" style="4" customWidth="1"/>
    <col min="2" max="2" width="45.28125" style="4" customWidth="1"/>
    <col min="3" max="3" width="27.140625" style="4" customWidth="1"/>
    <col min="4" max="7" width="20.7109375" style="4" customWidth="1"/>
    <col min="8" max="8" width="19.421875" style="4" customWidth="1"/>
    <col min="9" max="9" width="20.7109375" style="4" customWidth="1"/>
    <col min="10" max="10" width="19.28125" style="4" customWidth="1"/>
    <col min="11" max="11" width="23.00390625" style="4" customWidth="1"/>
    <col min="12" max="12" width="20.7109375" style="4" customWidth="1"/>
    <col min="13" max="13" width="15.7109375" style="4" customWidth="1"/>
    <col min="14" max="14" width="14.28125" style="4" customWidth="1"/>
    <col min="15" max="15" width="23.7109375" style="4" customWidth="1"/>
    <col min="16" max="16" width="23.00390625" style="4" customWidth="1"/>
    <col min="17" max="16384" width="11.421875" style="4" customWidth="1"/>
  </cols>
  <sheetData>
    <row r="1" ht="15.75">
      <c r="B1" s="2"/>
    </row>
    <row r="2" spans="2:16" ht="21">
      <c r="B2" s="686" t="s">
        <v>28</v>
      </c>
      <c r="C2" s="686"/>
      <c r="D2" s="686"/>
      <c r="E2" s="686"/>
      <c r="F2" s="686"/>
      <c r="G2" s="686"/>
      <c r="H2" s="686"/>
      <c r="I2" s="686"/>
      <c r="J2" s="686"/>
      <c r="K2" s="686"/>
      <c r="L2" s="686"/>
      <c r="M2" s="686"/>
      <c r="N2" s="686"/>
      <c r="O2" s="686"/>
      <c r="P2" s="686"/>
    </row>
    <row r="3" ht="18" customHeight="1"/>
    <row r="4" ht="24" customHeight="1"/>
    <row r="5" spans="2:16" ht="29.25" customHeight="1">
      <c r="B5" s="8" t="s">
        <v>31</v>
      </c>
      <c r="C5" s="3" t="s">
        <v>15</v>
      </c>
      <c r="D5" s="9" t="s">
        <v>16</v>
      </c>
      <c r="E5" s="9" t="s">
        <v>17</v>
      </c>
      <c r="F5" s="9" t="s">
        <v>18</v>
      </c>
      <c r="G5" s="9" t="s">
        <v>19</v>
      </c>
      <c r="H5" s="9" t="s">
        <v>20</v>
      </c>
      <c r="I5" s="9" t="s">
        <v>21</v>
      </c>
      <c r="J5" s="9" t="s">
        <v>22</v>
      </c>
      <c r="K5" s="9" t="s">
        <v>23</v>
      </c>
      <c r="L5" s="9" t="s">
        <v>24</v>
      </c>
      <c r="M5" s="9" t="s">
        <v>25</v>
      </c>
      <c r="N5" s="9" t="s">
        <v>26</v>
      </c>
      <c r="O5" s="9" t="s">
        <v>27</v>
      </c>
      <c r="P5" s="9" t="s">
        <v>29</v>
      </c>
    </row>
    <row r="6" spans="2:16" ht="18.75">
      <c r="B6" s="1" t="s">
        <v>0</v>
      </c>
      <c r="C6" s="52">
        <v>33005000000</v>
      </c>
      <c r="D6" s="12">
        <v>33005000000</v>
      </c>
      <c r="E6" s="11"/>
      <c r="F6" s="11"/>
      <c r="G6" s="11"/>
      <c r="H6" s="11"/>
      <c r="I6" s="11"/>
      <c r="J6" s="11"/>
      <c r="K6" s="11"/>
      <c r="L6" s="11"/>
      <c r="M6" s="11"/>
      <c r="N6" s="11"/>
      <c r="O6" s="11"/>
      <c r="P6" s="13">
        <f>SUM(D6:O6)</f>
        <v>33005000000</v>
      </c>
    </row>
    <row r="7" spans="2:16" ht="30" customHeight="1">
      <c r="B7" s="1" t="s">
        <v>1</v>
      </c>
      <c r="C7" s="52">
        <v>34823000000</v>
      </c>
      <c r="D7" s="5"/>
      <c r="E7" s="5">
        <v>9867000000</v>
      </c>
      <c r="F7" s="5"/>
      <c r="G7" s="5">
        <v>24956000000</v>
      </c>
      <c r="H7" s="5"/>
      <c r="I7" s="5"/>
      <c r="J7" s="5"/>
      <c r="K7" s="5"/>
      <c r="L7" s="5"/>
      <c r="M7" s="5"/>
      <c r="N7" s="5"/>
      <c r="O7" s="5"/>
      <c r="P7" s="14">
        <f aca="true" t="shared" si="0" ref="P7:P24">SUM(D7:O7)</f>
        <v>34823000000</v>
      </c>
    </row>
    <row r="8" spans="2:16" ht="30" customHeight="1">
      <c r="B8" s="7" t="s">
        <v>2</v>
      </c>
      <c r="C8" s="11">
        <v>407240000000</v>
      </c>
      <c r="D8" s="12"/>
      <c r="E8" s="11"/>
      <c r="F8" s="11"/>
      <c r="G8" s="11"/>
      <c r="H8" s="11"/>
      <c r="I8" s="11">
        <v>187983000000</v>
      </c>
      <c r="J8" s="11"/>
      <c r="K8" s="11"/>
      <c r="L8" s="11">
        <v>219257000000</v>
      </c>
      <c r="M8" s="11"/>
      <c r="N8" s="11"/>
      <c r="O8" s="11"/>
      <c r="P8" s="13">
        <f t="shared" si="0"/>
        <v>407240000000</v>
      </c>
    </row>
    <row r="9" spans="2:16" ht="30" customHeight="1">
      <c r="B9" s="687" t="s">
        <v>3</v>
      </c>
      <c r="C9" s="52">
        <v>29250000000</v>
      </c>
      <c r="D9" s="5"/>
      <c r="E9" s="5"/>
      <c r="F9" s="5"/>
      <c r="G9" s="5"/>
      <c r="H9" s="5"/>
      <c r="I9" s="5">
        <v>29250000000</v>
      </c>
      <c r="J9" s="5"/>
      <c r="K9" s="5"/>
      <c r="L9" s="5"/>
      <c r="M9" s="5"/>
      <c r="N9" s="5"/>
      <c r="O9" s="5"/>
      <c r="P9" s="14">
        <f t="shared" si="0"/>
        <v>29250000000</v>
      </c>
    </row>
    <row r="10" spans="2:16" ht="30" customHeight="1">
      <c r="B10" s="689"/>
      <c r="C10" s="52">
        <v>100000000000</v>
      </c>
      <c r="D10" s="5"/>
      <c r="E10" s="5"/>
      <c r="F10" s="5"/>
      <c r="G10" s="5"/>
      <c r="H10" s="5"/>
      <c r="I10" s="5">
        <v>100000000000</v>
      </c>
      <c r="J10" s="5"/>
      <c r="K10" s="5"/>
      <c r="L10" s="5"/>
      <c r="M10" s="5"/>
      <c r="N10" s="5"/>
      <c r="O10" s="5"/>
      <c r="P10" s="14">
        <f t="shared" si="0"/>
        <v>100000000000</v>
      </c>
    </row>
    <row r="11" spans="2:16" ht="30" customHeight="1">
      <c r="B11" s="7" t="s">
        <v>4</v>
      </c>
      <c r="C11" s="11">
        <v>200000000000</v>
      </c>
      <c r="D11" s="12"/>
      <c r="E11" s="11"/>
      <c r="F11" s="11"/>
      <c r="G11" s="11"/>
      <c r="H11" s="11"/>
      <c r="I11" s="11"/>
      <c r="J11" s="11"/>
      <c r="K11" s="11"/>
      <c r="L11" s="11"/>
      <c r="M11" s="11"/>
      <c r="N11" s="11"/>
      <c r="O11" s="11">
        <v>200000000000</v>
      </c>
      <c r="P11" s="13">
        <f t="shared" si="0"/>
        <v>200000000000</v>
      </c>
    </row>
    <row r="12" spans="2:16" ht="30" customHeight="1">
      <c r="B12" s="1" t="s">
        <v>5</v>
      </c>
      <c r="C12" s="52">
        <v>77755000000</v>
      </c>
      <c r="D12" s="5"/>
      <c r="E12" s="5">
        <v>77755000000</v>
      </c>
      <c r="F12" s="5"/>
      <c r="G12" s="5"/>
      <c r="H12" s="5"/>
      <c r="I12" s="5"/>
      <c r="J12" s="5"/>
      <c r="K12" s="5"/>
      <c r="L12" s="5"/>
      <c r="M12" s="5"/>
      <c r="N12" s="5"/>
      <c r="O12" s="5"/>
      <c r="P12" s="14">
        <f t="shared" si="0"/>
        <v>77755000000</v>
      </c>
    </row>
    <row r="13" spans="2:16" ht="30" customHeight="1">
      <c r="B13" s="7" t="s">
        <v>6</v>
      </c>
      <c r="C13" s="52">
        <v>20186756656.324</v>
      </c>
      <c r="D13" s="12"/>
      <c r="E13" s="11"/>
      <c r="F13" s="11">
        <v>20186756656.324</v>
      </c>
      <c r="G13" s="11"/>
      <c r="H13" s="11"/>
      <c r="I13" s="11"/>
      <c r="J13" s="11"/>
      <c r="K13" s="11"/>
      <c r="L13" s="11"/>
      <c r="M13" s="11"/>
      <c r="N13" s="11"/>
      <c r="O13" s="11"/>
      <c r="P13" s="13">
        <f t="shared" si="0"/>
        <v>20186756656.324</v>
      </c>
    </row>
    <row r="14" spans="2:16" ht="30" customHeight="1">
      <c r="B14" s="1" t="s">
        <v>7</v>
      </c>
      <c r="C14" s="52">
        <v>81964000000</v>
      </c>
      <c r="D14" s="5"/>
      <c r="E14" s="5"/>
      <c r="F14" s="5"/>
      <c r="G14" s="5"/>
      <c r="H14" s="5"/>
      <c r="I14" s="5">
        <v>12565000000</v>
      </c>
      <c r="J14" s="5"/>
      <c r="K14" s="5"/>
      <c r="L14" s="5"/>
      <c r="M14" s="5"/>
      <c r="N14" s="5"/>
      <c r="O14" s="5">
        <v>69399000000</v>
      </c>
      <c r="P14" s="14">
        <f t="shared" si="0"/>
        <v>81964000000</v>
      </c>
    </row>
    <row r="15" spans="2:16" ht="30" customHeight="1">
      <c r="B15" s="7" t="s">
        <v>8</v>
      </c>
      <c r="C15" s="52">
        <v>19914000000</v>
      </c>
      <c r="D15" s="12"/>
      <c r="E15" s="11"/>
      <c r="F15" s="11"/>
      <c r="G15" s="11"/>
      <c r="H15" s="11">
        <v>19914000000</v>
      </c>
      <c r="I15" s="11"/>
      <c r="J15" s="11"/>
      <c r="K15" s="11"/>
      <c r="L15" s="11"/>
      <c r="M15" s="11"/>
      <c r="N15" s="11"/>
      <c r="O15" s="11"/>
      <c r="P15" s="13">
        <f t="shared" si="0"/>
        <v>19914000000</v>
      </c>
    </row>
    <row r="16" spans="2:16" ht="30" customHeight="1">
      <c r="B16" s="687" t="s">
        <v>9</v>
      </c>
      <c r="C16" s="52">
        <v>63000000000</v>
      </c>
      <c r="D16" s="5"/>
      <c r="E16" s="5"/>
      <c r="F16" s="5"/>
      <c r="G16" s="5"/>
      <c r="H16" s="5"/>
      <c r="I16" s="5"/>
      <c r="J16" s="5"/>
      <c r="K16" s="5"/>
      <c r="L16" s="5"/>
      <c r="M16" s="5"/>
      <c r="N16" s="5"/>
      <c r="O16" s="5">
        <v>63000000000</v>
      </c>
      <c r="P16" s="14">
        <f t="shared" si="0"/>
        <v>63000000000</v>
      </c>
    </row>
    <row r="17" spans="2:16" ht="30" customHeight="1">
      <c r="B17" s="688"/>
      <c r="C17" s="5">
        <v>22717512730</v>
      </c>
      <c r="D17" s="5"/>
      <c r="E17" s="5"/>
      <c r="F17" s="5"/>
      <c r="G17" s="5"/>
      <c r="H17" s="5"/>
      <c r="I17" s="5"/>
      <c r="J17" s="5"/>
      <c r="K17" s="5"/>
      <c r="L17" s="5"/>
      <c r="M17" s="5"/>
      <c r="N17" s="5"/>
      <c r="O17" s="5">
        <v>22717512730</v>
      </c>
      <c r="P17" s="14">
        <f t="shared" si="0"/>
        <v>22717512730</v>
      </c>
    </row>
    <row r="18" spans="2:16" ht="30" customHeight="1">
      <c r="B18" s="689"/>
      <c r="C18" s="5">
        <v>126300000000</v>
      </c>
      <c r="D18" s="5"/>
      <c r="E18" s="5"/>
      <c r="F18" s="5"/>
      <c r="G18" s="5"/>
      <c r="H18" s="5"/>
      <c r="I18" s="5"/>
      <c r="J18" s="5"/>
      <c r="K18" s="5"/>
      <c r="L18" s="5"/>
      <c r="M18" s="5"/>
      <c r="N18" s="5"/>
      <c r="O18" s="5">
        <v>126300000000</v>
      </c>
      <c r="P18" s="14">
        <f t="shared" si="0"/>
        <v>126300000000</v>
      </c>
    </row>
    <row r="19" spans="2:16" ht="30" customHeight="1">
      <c r="B19" s="7" t="s">
        <v>10</v>
      </c>
      <c r="C19" s="11">
        <v>152954108360</v>
      </c>
      <c r="D19" s="12"/>
      <c r="E19" s="11"/>
      <c r="F19" s="11"/>
      <c r="G19" s="11"/>
      <c r="H19" s="11"/>
      <c r="I19" s="11"/>
      <c r="J19" s="11"/>
      <c r="K19" s="11"/>
      <c r="L19" s="11"/>
      <c r="M19" s="11"/>
      <c r="N19" s="11"/>
      <c r="O19" s="11">
        <v>152954108360</v>
      </c>
      <c r="P19" s="13">
        <f t="shared" si="0"/>
        <v>152954108360</v>
      </c>
    </row>
    <row r="20" spans="2:16" ht="30" customHeight="1">
      <c r="B20" s="1" t="s">
        <v>11</v>
      </c>
      <c r="C20" s="5">
        <v>419453900000</v>
      </c>
      <c r="D20" s="5"/>
      <c r="E20" s="5"/>
      <c r="F20" s="5"/>
      <c r="G20" s="5"/>
      <c r="H20" s="5"/>
      <c r="I20" s="5"/>
      <c r="J20" s="5"/>
      <c r="K20" s="5">
        <v>419453900000</v>
      </c>
      <c r="L20" s="5"/>
      <c r="M20" s="5"/>
      <c r="N20" s="5"/>
      <c r="O20" s="5"/>
      <c r="P20" s="14">
        <f t="shared" si="0"/>
        <v>419453900000</v>
      </c>
    </row>
    <row r="21" spans="2:16" ht="30" customHeight="1">
      <c r="B21" s="7" t="s">
        <v>12</v>
      </c>
      <c r="C21" s="11">
        <v>417281400000</v>
      </c>
      <c r="D21" s="12"/>
      <c r="E21" s="11"/>
      <c r="F21" s="11">
        <v>2000000000</v>
      </c>
      <c r="G21" s="11"/>
      <c r="H21" s="11"/>
      <c r="I21" s="11"/>
      <c r="J21" s="11"/>
      <c r="K21" s="11">
        <f>+C21-F21</f>
        <v>415281400000</v>
      </c>
      <c r="L21" s="11"/>
      <c r="M21" s="11"/>
      <c r="N21" s="11"/>
      <c r="O21" s="11"/>
      <c r="P21" s="13">
        <f t="shared" si="0"/>
        <v>417281400000</v>
      </c>
    </row>
    <row r="22" spans="2:16" ht="30" customHeight="1">
      <c r="B22" s="1" t="s">
        <v>13</v>
      </c>
      <c r="C22" s="5">
        <v>312597900000</v>
      </c>
      <c r="D22" s="5"/>
      <c r="E22" s="5"/>
      <c r="F22" s="5">
        <v>5000000000</v>
      </c>
      <c r="G22" s="5"/>
      <c r="H22" s="5"/>
      <c r="I22" s="5"/>
      <c r="J22" s="5"/>
      <c r="K22" s="5">
        <f>+C22-F22</f>
        <v>307597900000</v>
      </c>
      <c r="L22" s="5"/>
      <c r="M22" s="5"/>
      <c r="N22" s="5"/>
      <c r="O22" s="5"/>
      <c r="P22" s="14">
        <f t="shared" si="0"/>
        <v>312597900000</v>
      </c>
    </row>
    <row r="23" spans="2:16" ht="30" customHeight="1">
      <c r="B23" s="7" t="s">
        <v>14</v>
      </c>
      <c r="C23" s="11">
        <v>555958000000</v>
      </c>
      <c r="D23" s="12"/>
      <c r="E23" s="11"/>
      <c r="F23" s="11"/>
      <c r="G23" s="11"/>
      <c r="H23" s="11"/>
      <c r="I23" s="11"/>
      <c r="J23" s="11"/>
      <c r="K23" s="11"/>
      <c r="L23" s="11"/>
      <c r="M23" s="11"/>
      <c r="N23" s="11"/>
      <c r="O23" s="11">
        <v>555958000000</v>
      </c>
      <c r="P23" s="13">
        <f t="shared" si="0"/>
        <v>555958000000</v>
      </c>
    </row>
    <row r="24" spans="2:16" ht="30" customHeight="1">
      <c r="B24" s="1" t="s">
        <v>30</v>
      </c>
      <c r="C24" s="5">
        <v>111642114000</v>
      </c>
      <c r="D24" s="5"/>
      <c r="E24" s="5"/>
      <c r="F24" s="5"/>
      <c r="G24" s="5"/>
      <c r="H24" s="5"/>
      <c r="I24" s="5"/>
      <c r="J24" s="5">
        <v>37000000000</v>
      </c>
      <c r="K24" s="5"/>
      <c r="L24" s="5"/>
      <c r="M24" s="5"/>
      <c r="N24" s="5"/>
      <c r="O24" s="5">
        <f>C24-J24</f>
        <v>74642114000</v>
      </c>
      <c r="P24" s="13">
        <f t="shared" si="0"/>
        <v>111642114000</v>
      </c>
    </row>
    <row r="25" ht="15" hidden="1"/>
    <row r="26" ht="15" hidden="1"/>
    <row r="27" ht="15" hidden="1"/>
    <row r="28" ht="15" hidden="1"/>
    <row r="29" ht="15" hidden="1"/>
    <row r="30" ht="15" hidden="1"/>
    <row r="31" ht="15" hidden="1"/>
    <row r="32" ht="15" hidden="1"/>
    <row r="33" spans="2:16" ht="37.5">
      <c r="B33" s="15" t="s">
        <v>33</v>
      </c>
      <c r="C33" s="5">
        <v>47244737062</v>
      </c>
      <c r="D33" s="5"/>
      <c r="E33" s="5">
        <v>47244737062</v>
      </c>
      <c r="F33" s="5"/>
      <c r="G33" s="5"/>
      <c r="H33" s="5"/>
      <c r="I33" s="5"/>
      <c r="J33" s="5"/>
      <c r="K33" s="5"/>
      <c r="L33" s="5"/>
      <c r="M33" s="5"/>
      <c r="N33" s="5"/>
      <c r="O33" s="5"/>
      <c r="P33" s="13">
        <f>SUM(D33:O33)</f>
        <v>47244737062</v>
      </c>
    </row>
    <row r="34" spans="2:16" ht="21">
      <c r="B34" s="16" t="s">
        <v>34</v>
      </c>
      <c r="C34" s="17">
        <f>SUM(C6:C33)</f>
        <v>3233287428808.324</v>
      </c>
      <c r="D34" s="18">
        <f aca="true" t="shared" si="1" ref="D34:P34">SUM(D6:D33)</f>
        <v>33005000000</v>
      </c>
      <c r="E34" s="18">
        <f t="shared" si="1"/>
        <v>134866737062</v>
      </c>
      <c r="F34" s="18">
        <f t="shared" si="1"/>
        <v>27186756656.324</v>
      </c>
      <c r="G34" s="18">
        <f t="shared" si="1"/>
        <v>24956000000</v>
      </c>
      <c r="H34" s="18">
        <f t="shared" si="1"/>
        <v>19914000000</v>
      </c>
      <c r="I34" s="18">
        <f t="shared" si="1"/>
        <v>329798000000</v>
      </c>
      <c r="J34" s="18">
        <f t="shared" si="1"/>
        <v>37000000000</v>
      </c>
      <c r="K34" s="18">
        <f t="shared" si="1"/>
        <v>1142333200000</v>
      </c>
      <c r="L34" s="18">
        <f t="shared" si="1"/>
        <v>219257000000</v>
      </c>
      <c r="M34" s="18">
        <f t="shared" si="1"/>
        <v>0</v>
      </c>
      <c r="N34" s="18">
        <f t="shared" si="1"/>
        <v>0</v>
      </c>
      <c r="O34" s="18">
        <f t="shared" si="1"/>
        <v>1264970735090</v>
      </c>
      <c r="P34" s="18">
        <f t="shared" si="1"/>
        <v>3233287428808.324</v>
      </c>
    </row>
    <row r="36" ht="15">
      <c r="B36" s="10" t="s">
        <v>32</v>
      </c>
    </row>
    <row r="40" ht="21">
      <c r="B40" s="6"/>
    </row>
    <row r="41" ht="15.75">
      <c r="B41" s="2"/>
    </row>
    <row r="42" ht="15.75">
      <c r="B42" s="2"/>
    </row>
  </sheetData>
  <sheetProtection/>
  <mergeCells count="3">
    <mergeCell ref="B2:P2"/>
    <mergeCell ref="B16:B18"/>
    <mergeCell ref="B9:B10"/>
  </mergeCells>
  <printOptions/>
  <pageMargins left="0.2362204724409449" right="0.15748031496062992" top="0.4724409448818898" bottom="0.4330708661417323" header="0.31496062992125984" footer="0.2362204724409449"/>
  <pageSetup horizontalDpi="600" verticalDpi="600" orientation="landscape" scale="40" r:id="rId1"/>
  <rowBreaks count="1" manualBreakCount="1">
    <brk id="38" max="8" man="1"/>
  </rowBreaks>
  <ignoredErrors>
    <ignoredError sqref="P6:P33" formulaRange="1"/>
  </ignoredErrors>
</worksheet>
</file>

<file path=xl/worksheets/sheet2.xml><?xml version="1.0" encoding="utf-8"?>
<worksheet xmlns="http://schemas.openxmlformats.org/spreadsheetml/2006/main" xmlns:r="http://schemas.openxmlformats.org/officeDocument/2006/relationships">
  <dimension ref="A2:P41"/>
  <sheetViews>
    <sheetView zoomScaleSheetLayoutView="74" zoomScalePageLayoutView="0" workbookViewId="0" topLeftCell="A28">
      <selection activeCell="C19" sqref="C19"/>
    </sheetView>
  </sheetViews>
  <sheetFormatPr defaultColWidth="11.421875" defaultRowHeight="15"/>
  <cols>
    <col min="1" max="1" width="31.140625" style="19" customWidth="1"/>
    <col min="2" max="2" width="20.00390625" style="19" customWidth="1"/>
    <col min="3" max="3" width="16.28125" style="19" customWidth="1"/>
    <col min="4" max="4" width="15.8515625" style="19" customWidth="1"/>
    <col min="5" max="5" width="17.00390625" style="19" customWidth="1"/>
    <col min="6" max="6" width="15.57421875" style="19" customWidth="1"/>
    <col min="7" max="7" width="16.140625" style="19" customWidth="1"/>
    <col min="8" max="8" width="17.421875" style="19" customWidth="1"/>
    <col min="9" max="9" width="15.8515625" style="19" customWidth="1"/>
    <col min="10" max="10" width="15.57421875" style="19" customWidth="1"/>
    <col min="11" max="11" width="16.421875" style="19" customWidth="1"/>
    <col min="12" max="12" width="16.140625" style="19" customWidth="1"/>
    <col min="13" max="13" width="16.28125" style="19" customWidth="1"/>
    <col min="14" max="14" width="17.00390625" style="19" customWidth="1"/>
    <col min="15" max="15" width="17.140625" style="19" customWidth="1"/>
    <col min="16" max="16" width="21.140625" style="19" bestFit="1" customWidth="1"/>
    <col min="17" max="16384" width="11.421875" style="19" customWidth="1"/>
  </cols>
  <sheetData>
    <row r="2" spans="1:15" s="44" customFormat="1" ht="19.5" customHeight="1">
      <c r="A2" s="42" t="s">
        <v>35</v>
      </c>
      <c r="B2" s="42" t="s">
        <v>15</v>
      </c>
      <c r="C2" s="43" t="s">
        <v>16</v>
      </c>
      <c r="D2" s="43" t="s">
        <v>17</v>
      </c>
      <c r="E2" s="43" t="s">
        <v>18</v>
      </c>
      <c r="F2" s="43" t="s">
        <v>19</v>
      </c>
      <c r="G2" s="43" t="s">
        <v>20</v>
      </c>
      <c r="H2" s="43" t="s">
        <v>21</v>
      </c>
      <c r="I2" s="43" t="s">
        <v>22</v>
      </c>
      <c r="J2" s="43" t="s">
        <v>23</v>
      </c>
      <c r="K2" s="43" t="s">
        <v>24</v>
      </c>
      <c r="L2" s="43" t="s">
        <v>25</v>
      </c>
      <c r="M2" s="43" t="s">
        <v>26</v>
      </c>
      <c r="N2" s="43" t="s">
        <v>27</v>
      </c>
      <c r="O2" s="43" t="s">
        <v>29</v>
      </c>
    </row>
    <row r="3" spans="1:16" s="44" customFormat="1" ht="66.75" customHeight="1">
      <c r="A3" s="53" t="s">
        <v>36</v>
      </c>
      <c r="B3" s="54">
        <v>123215298737</v>
      </c>
      <c r="C3" s="46">
        <v>18999262980</v>
      </c>
      <c r="D3" s="46">
        <f>277641826+923149470</f>
        <v>1200791296</v>
      </c>
      <c r="E3" s="46">
        <v>35277641826</v>
      </c>
      <c r="F3" s="46">
        <v>582909209.1485767</v>
      </c>
      <c r="G3" s="46">
        <v>582909209.1485767</v>
      </c>
      <c r="H3" s="46">
        <v>582909209.1485767</v>
      </c>
      <c r="I3" s="46">
        <v>17582909209.148575</v>
      </c>
      <c r="J3" s="46">
        <v>582909209.1485767</v>
      </c>
      <c r="K3" s="46">
        <v>10582909209.148577</v>
      </c>
      <c r="L3" s="46">
        <v>498251861.14857674</v>
      </c>
      <c r="M3" s="46">
        <v>10498251861.148577</v>
      </c>
      <c r="N3" s="46">
        <v>26243643658.148575</v>
      </c>
      <c r="O3" s="54">
        <f>SUM(C3:N3)</f>
        <v>123215298737.33717</v>
      </c>
      <c r="P3" s="47"/>
    </row>
    <row r="4" spans="1:15" s="44" customFormat="1" ht="37.5" customHeight="1">
      <c r="A4" s="53" t="s">
        <v>39</v>
      </c>
      <c r="B4" s="54">
        <v>3000000000</v>
      </c>
      <c r="C4" s="46"/>
      <c r="D4" s="46"/>
      <c r="E4" s="46"/>
      <c r="F4" s="46">
        <v>37564400</v>
      </c>
      <c r="G4" s="46">
        <v>300000000</v>
      </c>
      <c r="H4" s="46">
        <v>450352872</v>
      </c>
      <c r="I4" s="46">
        <v>441500000</v>
      </c>
      <c r="J4" s="46">
        <v>446082728</v>
      </c>
      <c r="K4" s="46">
        <v>441500000</v>
      </c>
      <c r="L4" s="46">
        <v>441500000</v>
      </c>
      <c r="M4" s="46">
        <v>441500000</v>
      </c>
      <c r="N4" s="46"/>
      <c r="O4" s="54">
        <f>SUM(C4:N4)</f>
        <v>3000000000</v>
      </c>
    </row>
    <row r="5" spans="1:16" s="44" customFormat="1" ht="73.5" customHeight="1">
      <c r="A5" s="53" t="s">
        <v>37</v>
      </c>
      <c r="B5" s="54">
        <v>67510468194</v>
      </c>
      <c r="C5" s="46">
        <v>0</v>
      </c>
      <c r="D5" s="46">
        <v>50000000</v>
      </c>
      <c r="E5" s="46">
        <v>20605000000</v>
      </c>
      <c r="F5" s="46">
        <v>655000000</v>
      </c>
      <c r="G5" s="46">
        <v>5830000000</v>
      </c>
      <c r="H5" s="46">
        <v>21080000000</v>
      </c>
      <c r="I5" s="46">
        <v>780000000</v>
      </c>
      <c r="J5" s="46">
        <v>930000000</v>
      </c>
      <c r="K5" s="46">
        <v>6440468194</v>
      </c>
      <c r="L5" s="46">
        <v>3830000000</v>
      </c>
      <c r="M5" s="46">
        <v>3180000000</v>
      </c>
      <c r="N5" s="46">
        <v>4130000000</v>
      </c>
      <c r="O5" s="54">
        <f>SUM(C5:N5)</f>
        <v>67510468194</v>
      </c>
      <c r="P5" s="47"/>
    </row>
    <row r="6" spans="1:16" s="44" customFormat="1" ht="70.5" customHeight="1">
      <c r="A6" s="53" t="s">
        <v>38</v>
      </c>
      <c r="B6" s="54">
        <f>SUM(B7:B30)</f>
        <v>11761197118.886393</v>
      </c>
      <c r="C6" s="54">
        <f aca="true" t="shared" si="0" ref="C6:N6">SUM(C7:C30)</f>
        <v>650240850.2405329</v>
      </c>
      <c r="D6" s="54">
        <f t="shared" si="0"/>
        <v>670240850.2405329</v>
      </c>
      <c r="E6" s="54">
        <f t="shared" si="0"/>
        <v>800240850.2405329</v>
      </c>
      <c r="F6" s="54">
        <f t="shared" si="0"/>
        <v>2110383676.5738661</v>
      </c>
      <c r="G6" s="54">
        <f t="shared" si="0"/>
        <v>524761813.5738661</v>
      </c>
      <c r="H6" s="54">
        <f t="shared" si="0"/>
        <v>585961813.5738661</v>
      </c>
      <c r="I6" s="54">
        <f t="shared" si="0"/>
        <v>274761813.5738661</v>
      </c>
      <c r="J6" s="54">
        <f t="shared" si="0"/>
        <v>2528358196.573866</v>
      </c>
      <c r="K6" s="54">
        <f t="shared" si="0"/>
        <v>524761813.5738661</v>
      </c>
      <c r="L6" s="54">
        <f t="shared" si="0"/>
        <v>686761813.5738661</v>
      </c>
      <c r="M6" s="54">
        <f t="shared" si="0"/>
        <v>1529761813.5738661</v>
      </c>
      <c r="N6" s="54">
        <f t="shared" si="0"/>
        <v>874961813.5738661</v>
      </c>
      <c r="O6" s="54">
        <f>SUM(O7:O30)</f>
        <v>11761197118.886393</v>
      </c>
      <c r="P6" s="47"/>
    </row>
    <row r="7" spans="1:15" s="44" customFormat="1" ht="12">
      <c r="A7" s="45" t="s">
        <v>42</v>
      </c>
      <c r="B7" s="46">
        <v>325306953</v>
      </c>
      <c r="C7" s="46">
        <f>+B7/3</f>
        <v>108435651</v>
      </c>
      <c r="D7" s="46">
        <v>108435651</v>
      </c>
      <c r="E7" s="46">
        <v>108435651</v>
      </c>
      <c r="F7" s="46"/>
      <c r="G7" s="46"/>
      <c r="H7" s="46"/>
      <c r="I7" s="46"/>
      <c r="J7" s="46"/>
      <c r="K7" s="46"/>
      <c r="L7" s="46"/>
      <c r="M7" s="46"/>
      <c r="N7" s="46"/>
      <c r="O7" s="46">
        <f>SUM(C7:N7)</f>
        <v>325306953</v>
      </c>
    </row>
    <row r="8" spans="1:15" s="44" customFormat="1" ht="12">
      <c r="A8" s="45" t="s">
        <v>43</v>
      </c>
      <c r="B8" s="46">
        <v>74787138</v>
      </c>
      <c r="C8" s="46">
        <v>24929046</v>
      </c>
      <c r="D8" s="46">
        <v>24929046</v>
      </c>
      <c r="E8" s="46">
        <v>24929046</v>
      </c>
      <c r="F8" s="46"/>
      <c r="G8" s="46"/>
      <c r="H8" s="46"/>
      <c r="I8" s="46"/>
      <c r="J8" s="46"/>
      <c r="K8" s="46"/>
      <c r="L8" s="46"/>
      <c r="M8" s="46"/>
      <c r="N8" s="46"/>
      <c r="O8" s="46">
        <f aca="true" t="shared" si="1" ref="O8:O30">SUM(C8:N8)</f>
        <v>74787138</v>
      </c>
    </row>
    <row r="9" spans="1:15" s="44" customFormat="1" ht="12">
      <c r="A9" s="45" t="s">
        <v>44</v>
      </c>
      <c r="B9" s="46">
        <v>63672270</v>
      </c>
      <c r="C9" s="46">
        <f aca="true" t="shared" si="2" ref="C9:C17">+B9/3</f>
        <v>21224090</v>
      </c>
      <c r="D9" s="46">
        <v>21224090</v>
      </c>
      <c r="E9" s="46">
        <v>21224090</v>
      </c>
      <c r="F9" s="46"/>
      <c r="G9" s="46"/>
      <c r="H9" s="46"/>
      <c r="I9" s="46"/>
      <c r="J9" s="46"/>
      <c r="K9" s="46"/>
      <c r="L9" s="46"/>
      <c r="M9" s="46"/>
      <c r="N9" s="46"/>
      <c r="O9" s="46">
        <f t="shared" si="1"/>
        <v>63672270</v>
      </c>
    </row>
    <row r="10" spans="1:15" s="44" customFormat="1" ht="12">
      <c r="A10" s="45" t="s">
        <v>45</v>
      </c>
      <c r="B10" s="46">
        <v>91258053</v>
      </c>
      <c r="C10" s="46">
        <f t="shared" si="2"/>
        <v>30419351</v>
      </c>
      <c r="D10" s="46">
        <v>30419351</v>
      </c>
      <c r="E10" s="46">
        <v>30419351</v>
      </c>
      <c r="F10" s="46"/>
      <c r="G10" s="46"/>
      <c r="H10" s="46"/>
      <c r="I10" s="46"/>
      <c r="J10" s="46"/>
      <c r="K10" s="46"/>
      <c r="L10" s="46"/>
      <c r="M10" s="46"/>
      <c r="N10" s="46"/>
      <c r="O10" s="46">
        <f t="shared" si="1"/>
        <v>91258053</v>
      </c>
    </row>
    <row r="11" spans="1:15" s="44" customFormat="1" ht="12">
      <c r="A11" s="45" t="s">
        <v>46</v>
      </c>
      <c r="B11" s="46">
        <v>193177014</v>
      </c>
      <c r="C11" s="46">
        <f t="shared" si="2"/>
        <v>64392338</v>
      </c>
      <c r="D11" s="46">
        <v>64392338</v>
      </c>
      <c r="E11" s="46">
        <v>64392338</v>
      </c>
      <c r="F11" s="46"/>
      <c r="G11" s="46"/>
      <c r="H11" s="46"/>
      <c r="I11" s="46"/>
      <c r="J11" s="46"/>
      <c r="K11" s="46"/>
      <c r="L11" s="46"/>
      <c r="M11" s="46"/>
      <c r="N11" s="46"/>
      <c r="O11" s="46">
        <f t="shared" si="1"/>
        <v>193177014</v>
      </c>
    </row>
    <row r="12" spans="1:15" s="44" customFormat="1" ht="12">
      <c r="A12" s="45" t="s">
        <v>48</v>
      </c>
      <c r="B12" s="46">
        <v>93982704</v>
      </c>
      <c r="C12" s="46">
        <f t="shared" si="2"/>
        <v>31327568</v>
      </c>
      <c r="D12" s="46">
        <v>31327568</v>
      </c>
      <c r="E12" s="46">
        <v>31327568</v>
      </c>
      <c r="F12" s="46"/>
      <c r="G12" s="46"/>
      <c r="H12" s="46"/>
      <c r="I12" s="46"/>
      <c r="J12" s="46"/>
      <c r="K12" s="46"/>
      <c r="L12" s="46"/>
      <c r="M12" s="46"/>
      <c r="N12" s="46"/>
      <c r="O12" s="46">
        <f t="shared" si="1"/>
        <v>93982704</v>
      </c>
    </row>
    <row r="13" spans="1:15" s="44" customFormat="1" ht="12">
      <c r="A13" s="45" t="s">
        <v>49</v>
      </c>
      <c r="B13" s="46">
        <v>260871516</v>
      </c>
      <c r="C13" s="46">
        <f t="shared" si="2"/>
        <v>86957172</v>
      </c>
      <c r="D13" s="46">
        <v>86957172</v>
      </c>
      <c r="E13" s="46">
        <v>86957172</v>
      </c>
      <c r="F13" s="46"/>
      <c r="G13" s="46"/>
      <c r="H13" s="46"/>
      <c r="I13" s="46"/>
      <c r="J13" s="46"/>
      <c r="K13" s="46"/>
      <c r="L13" s="46"/>
      <c r="M13" s="46"/>
      <c r="N13" s="46"/>
      <c r="O13" s="46">
        <f t="shared" si="1"/>
        <v>260871516</v>
      </c>
    </row>
    <row r="14" spans="1:15" s="44" customFormat="1" ht="12">
      <c r="A14" s="45" t="s">
        <v>50</v>
      </c>
      <c r="B14" s="46">
        <v>92482704</v>
      </c>
      <c r="C14" s="46">
        <f t="shared" si="2"/>
        <v>30827568</v>
      </c>
      <c r="D14" s="46">
        <v>30827568</v>
      </c>
      <c r="E14" s="46">
        <v>30827568</v>
      </c>
      <c r="F14" s="46"/>
      <c r="G14" s="46"/>
      <c r="H14" s="46"/>
      <c r="I14" s="46"/>
      <c r="J14" s="46"/>
      <c r="K14" s="46"/>
      <c r="L14" s="46"/>
      <c r="M14" s="46"/>
      <c r="N14" s="46"/>
      <c r="O14" s="46">
        <f t="shared" si="1"/>
        <v>92482704</v>
      </c>
    </row>
    <row r="15" spans="1:15" s="44" customFormat="1" ht="12">
      <c r="A15" s="45" t="s">
        <v>51</v>
      </c>
      <c r="B15" s="46">
        <v>54182460</v>
      </c>
      <c r="C15" s="46">
        <f t="shared" si="2"/>
        <v>18060820</v>
      </c>
      <c r="D15" s="46">
        <v>18060820</v>
      </c>
      <c r="E15" s="46">
        <v>18060820</v>
      </c>
      <c r="F15" s="46"/>
      <c r="G15" s="46"/>
      <c r="H15" s="46"/>
      <c r="I15" s="46"/>
      <c r="J15" s="46"/>
      <c r="K15" s="46"/>
      <c r="L15" s="46"/>
      <c r="M15" s="46"/>
      <c r="N15" s="46"/>
      <c r="O15" s="46">
        <f t="shared" si="1"/>
        <v>54182460</v>
      </c>
    </row>
    <row r="16" spans="1:15" s="44" customFormat="1" ht="12">
      <c r="A16" s="45" t="s">
        <v>61</v>
      </c>
      <c r="B16" s="46">
        <v>35670207</v>
      </c>
      <c r="C16" s="46">
        <f t="shared" si="2"/>
        <v>11890069</v>
      </c>
      <c r="D16" s="46">
        <v>11890069</v>
      </c>
      <c r="E16" s="46">
        <v>11890069</v>
      </c>
      <c r="F16" s="46"/>
      <c r="G16" s="46"/>
      <c r="H16" s="46"/>
      <c r="I16" s="46"/>
      <c r="J16" s="46"/>
      <c r="K16" s="46"/>
      <c r="L16" s="46"/>
      <c r="M16" s="46"/>
      <c r="N16" s="46"/>
      <c r="O16" s="46">
        <f t="shared" si="1"/>
        <v>35670207</v>
      </c>
    </row>
    <row r="17" spans="1:15" s="44" customFormat="1" ht="12">
      <c r="A17" s="45" t="s">
        <v>63</v>
      </c>
      <c r="B17" s="46">
        <v>171046091</v>
      </c>
      <c r="C17" s="46">
        <f t="shared" si="2"/>
        <v>57015363.666666664</v>
      </c>
      <c r="D17" s="46">
        <v>57015363.666666664</v>
      </c>
      <c r="E17" s="46">
        <v>57015363.666666664</v>
      </c>
      <c r="F17" s="46"/>
      <c r="G17" s="46"/>
      <c r="H17" s="46"/>
      <c r="I17" s="46"/>
      <c r="J17" s="46"/>
      <c r="K17" s="46"/>
      <c r="L17" s="46"/>
      <c r="M17" s="46"/>
      <c r="N17" s="46"/>
      <c r="O17" s="46">
        <f t="shared" si="1"/>
        <v>171046091</v>
      </c>
    </row>
    <row r="18" spans="1:16" s="44" customFormat="1" ht="33" customHeight="1">
      <c r="A18" s="45" t="s">
        <v>62</v>
      </c>
      <c r="B18" s="46">
        <v>2642330916</v>
      </c>
      <c r="C18" s="46">
        <v>145194243</v>
      </c>
      <c r="D18" s="46">
        <v>145194243</v>
      </c>
      <c r="E18" s="46">
        <v>295194243</v>
      </c>
      <c r="F18" s="46">
        <v>245194243</v>
      </c>
      <c r="G18" s="46">
        <v>245194243</v>
      </c>
      <c r="H18" s="46">
        <v>195194243</v>
      </c>
      <c r="I18" s="46">
        <v>245194243</v>
      </c>
      <c r="J18" s="46">
        <v>145194243</v>
      </c>
      <c r="K18" s="46">
        <v>345194243</v>
      </c>
      <c r="L18" s="46">
        <v>145194243</v>
      </c>
      <c r="M18" s="46">
        <v>145194243</v>
      </c>
      <c r="N18" s="46">
        <v>345194243</v>
      </c>
      <c r="O18" s="46">
        <f t="shared" si="1"/>
        <v>2642330916</v>
      </c>
      <c r="P18" s="47"/>
    </row>
    <row r="19" spans="1:15" s="44" customFormat="1" ht="12" customHeight="1">
      <c r="A19" s="45" t="s">
        <v>142</v>
      </c>
      <c r="B19" s="46">
        <v>973621863</v>
      </c>
      <c r="C19" s="46"/>
      <c r="D19" s="46"/>
      <c r="E19" s="46"/>
      <c r="F19" s="46">
        <v>973621863</v>
      </c>
      <c r="G19" s="46"/>
      <c r="H19" s="46"/>
      <c r="I19" s="46"/>
      <c r="J19" s="46"/>
      <c r="K19" s="46"/>
      <c r="L19" s="46"/>
      <c r="M19" s="46"/>
      <c r="N19" s="46"/>
      <c r="O19" s="46">
        <f t="shared" si="1"/>
        <v>973621863</v>
      </c>
    </row>
    <row r="20" spans="1:15" s="44" customFormat="1" ht="29.25" customHeight="1">
      <c r="A20" s="45" t="s">
        <v>138</v>
      </c>
      <c r="B20" s="46">
        <v>1865639025</v>
      </c>
      <c r="C20" s="46"/>
      <c r="D20" s="46"/>
      <c r="E20" s="46"/>
      <c r="F20" s="46"/>
      <c r="G20" s="46"/>
      <c r="H20" s="46"/>
      <c r="I20" s="46"/>
      <c r="J20" s="46">
        <f>+B20</f>
        <v>1865639025</v>
      </c>
      <c r="K20" s="46"/>
      <c r="L20" s="46"/>
      <c r="M20" s="46"/>
      <c r="N20" s="46"/>
      <c r="O20" s="46">
        <f t="shared" si="1"/>
        <v>1865639025</v>
      </c>
    </row>
    <row r="21" spans="1:15" s="44" customFormat="1" ht="12" customHeight="1">
      <c r="A21" s="45" t="s">
        <v>139</v>
      </c>
      <c r="B21" s="46">
        <v>1004000000</v>
      </c>
      <c r="C21" s="46"/>
      <c r="D21" s="46"/>
      <c r="E21" s="46"/>
      <c r="F21" s="46">
        <f>+B21/2</f>
        <v>502000000</v>
      </c>
      <c r="G21" s="46"/>
      <c r="H21" s="46"/>
      <c r="I21" s="46"/>
      <c r="J21" s="46"/>
      <c r="K21" s="46"/>
      <c r="L21" s="46">
        <v>502000000</v>
      </c>
      <c r="M21" s="46"/>
      <c r="N21" s="46"/>
      <c r="O21" s="46">
        <f t="shared" si="1"/>
        <v>1004000000</v>
      </c>
    </row>
    <row r="22" spans="1:15" s="44" customFormat="1" ht="24">
      <c r="A22" s="45" t="s">
        <v>140</v>
      </c>
      <c r="B22" s="46">
        <v>150600000</v>
      </c>
      <c r="C22" s="46"/>
      <c r="D22" s="46"/>
      <c r="E22" s="46"/>
      <c r="F22" s="46"/>
      <c r="G22" s="46"/>
      <c r="H22" s="46">
        <v>150600000</v>
      </c>
      <c r="I22" s="46"/>
      <c r="J22" s="46"/>
      <c r="K22" s="46"/>
      <c r="L22" s="46"/>
      <c r="M22" s="46"/>
      <c r="N22" s="46"/>
      <c r="O22" s="46">
        <f t="shared" si="1"/>
        <v>150600000</v>
      </c>
    </row>
    <row r="23" spans="1:15" s="44" customFormat="1" ht="12">
      <c r="A23" s="45" t="s">
        <v>141</v>
      </c>
      <c r="B23" s="46">
        <v>150600000</v>
      </c>
      <c r="C23" s="46"/>
      <c r="D23" s="46"/>
      <c r="E23" s="46"/>
      <c r="F23" s="46"/>
      <c r="G23" s="46"/>
      <c r="H23" s="46">
        <v>150600000</v>
      </c>
      <c r="I23" s="46"/>
      <c r="J23" s="46"/>
      <c r="K23" s="46"/>
      <c r="L23" s="46"/>
      <c r="M23" s="46"/>
      <c r="N23" s="46"/>
      <c r="O23" s="46">
        <f t="shared" si="1"/>
        <v>150600000</v>
      </c>
    </row>
    <row r="24" spans="1:15" s="44" customFormat="1" ht="12">
      <c r="A24" s="34" t="s">
        <v>40</v>
      </c>
      <c r="B24" s="46">
        <v>1000000000</v>
      </c>
      <c r="C24" s="46"/>
      <c r="D24" s="46"/>
      <c r="E24" s="46"/>
      <c r="F24" s="46">
        <v>350000000</v>
      </c>
      <c r="G24" s="46">
        <v>100000000</v>
      </c>
      <c r="H24" s="46"/>
      <c r="I24" s="46"/>
      <c r="J24" s="46">
        <v>250000000</v>
      </c>
      <c r="K24" s="46"/>
      <c r="L24" s="46"/>
      <c r="M24" s="46">
        <v>300000000</v>
      </c>
      <c r="N24" s="46"/>
      <c r="O24" s="46">
        <f t="shared" si="1"/>
        <v>1000000000</v>
      </c>
    </row>
    <row r="25" spans="1:15" s="44" customFormat="1" ht="12">
      <c r="A25" s="34" t="s">
        <v>41</v>
      </c>
      <c r="B25" s="46">
        <v>400000000</v>
      </c>
      <c r="C25" s="46"/>
      <c r="D25" s="46"/>
      <c r="E25" s="46"/>
      <c r="F25" s="46"/>
      <c r="G25" s="46">
        <v>150000000</v>
      </c>
      <c r="H25" s="46">
        <v>50000000</v>
      </c>
      <c r="I25" s="46"/>
      <c r="J25" s="46"/>
      <c r="K25" s="46">
        <v>150000000</v>
      </c>
      <c r="L25" s="46"/>
      <c r="M25" s="46">
        <v>50000000</v>
      </c>
      <c r="N25" s="46"/>
      <c r="O25" s="46">
        <f t="shared" si="1"/>
        <v>400000000</v>
      </c>
    </row>
    <row r="26" spans="1:15" s="44" customFormat="1" ht="12">
      <c r="A26" s="34" t="s">
        <v>47</v>
      </c>
      <c r="B26" s="46">
        <v>5000000</v>
      </c>
      <c r="C26" s="46"/>
      <c r="D26" s="46"/>
      <c r="E26" s="46"/>
      <c r="F26" s="46"/>
      <c r="G26" s="46"/>
      <c r="H26" s="46"/>
      <c r="I26" s="46"/>
      <c r="J26" s="46"/>
      <c r="K26" s="46"/>
      <c r="L26" s="46"/>
      <c r="M26" s="46">
        <v>5000000</v>
      </c>
      <c r="N26" s="46"/>
      <c r="O26" s="46">
        <f t="shared" si="1"/>
        <v>5000000</v>
      </c>
    </row>
    <row r="27" spans="1:15" s="44" customFormat="1" ht="12">
      <c r="A27" s="34" t="s">
        <v>52</v>
      </c>
      <c r="B27" s="46">
        <v>100000000</v>
      </c>
      <c r="C27" s="46"/>
      <c r="D27" s="46">
        <v>20000000</v>
      </c>
      <c r="E27" s="46"/>
      <c r="F27" s="46">
        <v>20000000</v>
      </c>
      <c r="G27" s="46"/>
      <c r="H27" s="46">
        <v>20000000</v>
      </c>
      <c r="I27" s="46"/>
      <c r="J27" s="46">
        <v>20000000</v>
      </c>
      <c r="K27" s="46"/>
      <c r="L27" s="46">
        <v>20000000</v>
      </c>
      <c r="M27" s="46"/>
      <c r="N27" s="46"/>
      <c r="O27" s="46">
        <f t="shared" si="1"/>
        <v>100000000</v>
      </c>
    </row>
    <row r="28" spans="1:15" s="44" customFormat="1" ht="12">
      <c r="A28" s="34" t="s">
        <v>57</v>
      </c>
      <c r="B28" s="46">
        <v>50200000</v>
      </c>
      <c r="C28" s="46"/>
      <c r="D28" s="46"/>
      <c r="E28" s="46"/>
      <c r="F28" s="46"/>
      <c r="G28" s="46">
        <v>10000000</v>
      </c>
      <c r="H28" s="46"/>
      <c r="I28" s="46">
        <v>10000000</v>
      </c>
      <c r="J28" s="46"/>
      <c r="K28" s="46">
        <v>10000000</v>
      </c>
      <c r="L28" s="46"/>
      <c r="M28" s="46">
        <v>10000000</v>
      </c>
      <c r="N28" s="46">
        <v>10200000</v>
      </c>
      <c r="O28" s="46">
        <f t="shared" si="1"/>
        <v>50200000</v>
      </c>
    </row>
    <row r="29" spans="1:16" s="44" customFormat="1" ht="12">
      <c r="A29" s="34" t="s">
        <v>58</v>
      </c>
      <c r="B29" s="46">
        <v>1727957358</v>
      </c>
      <c r="C29" s="46">
        <v>0</v>
      </c>
      <c r="D29" s="46">
        <v>0</v>
      </c>
      <c r="E29" s="46">
        <v>0</v>
      </c>
      <c r="F29" s="46">
        <v>0</v>
      </c>
      <c r="G29" s="46">
        <v>0</v>
      </c>
      <c r="H29" s="46">
        <v>0</v>
      </c>
      <c r="I29" s="46">
        <v>0</v>
      </c>
      <c r="J29" s="46">
        <v>227957358</v>
      </c>
      <c r="K29" s="46">
        <v>0</v>
      </c>
      <c r="L29" s="46">
        <v>0</v>
      </c>
      <c r="M29" s="46">
        <v>1000000000</v>
      </c>
      <c r="N29" s="46">
        <v>500000000</v>
      </c>
      <c r="O29" s="46">
        <f t="shared" si="1"/>
        <v>1727957358</v>
      </c>
      <c r="P29" s="47"/>
    </row>
    <row r="30" spans="1:16" s="44" customFormat="1" ht="12">
      <c r="A30" s="34" t="s">
        <v>59</v>
      </c>
      <c r="B30" s="46">
        <v>234810846.8863933</v>
      </c>
      <c r="C30" s="46">
        <v>19567570.57386611</v>
      </c>
      <c r="D30" s="46">
        <v>19567570.57386611</v>
      </c>
      <c r="E30" s="46">
        <v>19567570.57386611</v>
      </c>
      <c r="F30" s="46">
        <v>19567570.57386611</v>
      </c>
      <c r="G30" s="46">
        <v>19567570.57386611</v>
      </c>
      <c r="H30" s="46">
        <v>19567570.57386611</v>
      </c>
      <c r="I30" s="46">
        <v>19567570.57386611</v>
      </c>
      <c r="J30" s="46">
        <v>19567570.57386611</v>
      </c>
      <c r="K30" s="46">
        <v>19567570.57386611</v>
      </c>
      <c r="L30" s="46">
        <v>19567570.57386611</v>
      </c>
      <c r="M30" s="46">
        <v>19567570.57386611</v>
      </c>
      <c r="N30" s="46">
        <v>19567570.57386611</v>
      </c>
      <c r="O30" s="46">
        <f t="shared" si="1"/>
        <v>234810846.88639328</v>
      </c>
      <c r="P30" s="47"/>
    </row>
    <row r="31" spans="1:15" s="44" customFormat="1" ht="12">
      <c r="A31" s="34"/>
      <c r="B31" s="48"/>
      <c r="C31" s="46"/>
      <c r="D31" s="46"/>
      <c r="E31" s="46"/>
      <c r="F31" s="46"/>
      <c r="G31" s="46"/>
      <c r="H31" s="46"/>
      <c r="I31" s="46"/>
      <c r="J31" s="46"/>
      <c r="K31" s="46"/>
      <c r="L31" s="46"/>
      <c r="M31" s="46"/>
      <c r="N31" s="46"/>
      <c r="O31" s="46"/>
    </row>
    <row r="32" spans="1:16" s="44" customFormat="1" ht="12">
      <c r="A32" s="49" t="s">
        <v>29</v>
      </c>
      <c r="B32" s="54">
        <f>+B6+B5+B4+B3</f>
        <v>205486964049.8864</v>
      </c>
      <c r="C32" s="54">
        <f>+C6+C5+C4+C3</f>
        <v>19649503830.240532</v>
      </c>
      <c r="D32" s="54">
        <f aca="true" t="shared" si="3" ref="D32:N32">+D6+D5+D4+D3</f>
        <v>1921032146.2405329</v>
      </c>
      <c r="E32" s="54">
        <f t="shared" si="3"/>
        <v>56682882676.24053</v>
      </c>
      <c r="F32" s="54">
        <f t="shared" si="3"/>
        <v>3385857285.7224426</v>
      </c>
      <c r="G32" s="54">
        <f t="shared" si="3"/>
        <v>7237671022.722443</v>
      </c>
      <c r="H32" s="54">
        <f t="shared" si="3"/>
        <v>22699223894.722443</v>
      </c>
      <c r="I32" s="54">
        <f t="shared" si="3"/>
        <v>19079171022.722443</v>
      </c>
      <c r="J32" s="54">
        <f t="shared" si="3"/>
        <v>4487350133.722443</v>
      </c>
      <c r="K32" s="54">
        <f t="shared" si="3"/>
        <v>17989639216.722443</v>
      </c>
      <c r="L32" s="54">
        <f t="shared" si="3"/>
        <v>5456513674.722443</v>
      </c>
      <c r="M32" s="54">
        <f t="shared" si="3"/>
        <v>15649513674.722443</v>
      </c>
      <c r="N32" s="54">
        <f t="shared" si="3"/>
        <v>31248605471.722443</v>
      </c>
      <c r="O32" s="55">
        <f>SUM(C32:N32)</f>
        <v>205486964050.22357</v>
      </c>
      <c r="P32" s="47"/>
    </row>
    <row r="33" s="44" customFormat="1" ht="12"/>
    <row r="34" s="44" customFormat="1" ht="12">
      <c r="O34" s="47"/>
    </row>
    <row r="35" s="44" customFormat="1" ht="12">
      <c r="A35" s="44" t="s">
        <v>60</v>
      </c>
    </row>
    <row r="36" s="44" customFormat="1" ht="12"/>
    <row r="37" s="31" customFormat="1" ht="12">
      <c r="A37" s="33" t="s">
        <v>53</v>
      </c>
    </row>
    <row r="38" spans="1:2" s="31" customFormat="1" ht="90.75" customHeight="1">
      <c r="A38" s="35" t="s">
        <v>54</v>
      </c>
      <c r="B38" s="46">
        <v>10000000000</v>
      </c>
    </row>
    <row r="39" spans="1:2" s="31" customFormat="1" ht="61.5" customHeight="1">
      <c r="A39" s="35" t="s">
        <v>55</v>
      </c>
      <c r="B39" s="46">
        <v>4000000000</v>
      </c>
    </row>
    <row r="40" spans="1:2" s="31" customFormat="1" ht="24">
      <c r="A40" s="35" t="s">
        <v>56</v>
      </c>
      <c r="B40" s="46">
        <v>2500000000</v>
      </c>
    </row>
    <row r="41" spans="1:2" s="31" customFormat="1" ht="19.5" customHeight="1">
      <c r="A41" s="50" t="s">
        <v>29</v>
      </c>
      <c r="B41" s="51">
        <f>+B38+B39+B40</f>
        <v>16500000000</v>
      </c>
    </row>
    <row r="42" s="31" customFormat="1" ht="12"/>
    <row r="43" s="20" customFormat="1" ht="15.75"/>
  </sheetData>
  <sheetProtection/>
  <printOptions/>
  <pageMargins left="1.1811023622047245" right="0.7086614173228347" top="0.7480314960629921" bottom="0.7480314960629921" header="0.31496062992125984" footer="0.31496062992125984"/>
  <pageSetup horizontalDpi="600" verticalDpi="600" orientation="landscape" paperSize="143" scale="53" r:id="rId1"/>
  <headerFooter>
    <oddFooter>&amp;CPágina &amp;P</oddFooter>
  </headerFooter>
  <ignoredErrors>
    <ignoredError sqref="O3:O5" formulaRange="1"/>
  </ignoredErrors>
</worksheet>
</file>

<file path=xl/worksheets/sheet3.xml><?xml version="1.0" encoding="utf-8"?>
<worksheet xmlns="http://schemas.openxmlformats.org/spreadsheetml/2006/main" xmlns:r="http://schemas.openxmlformats.org/officeDocument/2006/relationships">
  <dimension ref="A1:AM121"/>
  <sheetViews>
    <sheetView showGridLines="0" tabSelected="1" zoomScale="110" zoomScaleNormal="110" zoomScalePageLayoutView="0" workbookViewId="0" topLeftCell="A1">
      <selection activeCell="A1" sqref="A1"/>
    </sheetView>
  </sheetViews>
  <sheetFormatPr defaultColWidth="11.421875" defaultRowHeight="15" outlineLevelCol="1"/>
  <cols>
    <col min="1" max="1" width="55.7109375" style="31" customWidth="1"/>
    <col min="2" max="2" width="16.7109375" style="32" customWidth="1"/>
    <col min="3" max="3" width="12.7109375" style="31" bestFit="1" customWidth="1"/>
    <col min="4" max="27" width="11.421875" style="31" hidden="1" customWidth="1" outlineLevel="1"/>
    <col min="28" max="28" width="12.8515625" style="31" bestFit="1" customWidth="1" collapsed="1"/>
    <col min="29" max="29" width="12.8515625" style="31" customWidth="1"/>
    <col min="30" max="30" width="11.8515625" style="31" bestFit="1" customWidth="1"/>
    <col min="31" max="31" width="11.8515625" style="31" customWidth="1"/>
    <col min="32" max="32" width="11.8515625" style="31" bestFit="1" customWidth="1"/>
    <col min="33" max="33" width="11.8515625" style="31" customWidth="1"/>
    <col min="34" max="34" width="11.8515625" style="31" bestFit="1" customWidth="1"/>
    <col min="35" max="35" width="11.8515625" style="31" customWidth="1"/>
    <col min="36" max="36" width="11.00390625" style="31" customWidth="1"/>
    <col min="37" max="16384" width="11.421875" style="31" customWidth="1"/>
  </cols>
  <sheetData>
    <row r="1" ht="51.75" customHeight="1">
      <c r="A1" s="31" t="s">
        <v>250</v>
      </c>
    </row>
    <row r="2" spans="1:34" ht="18.75">
      <c r="A2" s="698"/>
      <c r="B2" s="698"/>
      <c r="C2" s="698"/>
      <c r="D2" s="698"/>
      <c r="E2" s="698"/>
      <c r="F2" s="698"/>
      <c r="G2" s="698"/>
      <c r="H2" s="698"/>
      <c r="I2" s="698"/>
      <c r="J2" s="698"/>
      <c r="K2" s="698"/>
      <c r="L2" s="698"/>
      <c r="M2" s="698"/>
      <c r="N2" s="698"/>
      <c r="O2" s="698"/>
      <c r="P2" s="698"/>
      <c r="Q2" s="698"/>
      <c r="R2" s="698"/>
      <c r="S2" s="698"/>
      <c r="T2" s="698"/>
      <c r="U2" s="698"/>
      <c r="V2" s="698"/>
      <c r="W2" s="698"/>
      <c r="X2" s="698"/>
      <c r="Y2" s="698"/>
      <c r="Z2" s="698"/>
      <c r="AA2" s="698"/>
      <c r="AB2" s="698"/>
      <c r="AC2" s="698"/>
      <c r="AD2" s="698"/>
      <c r="AE2" s="698"/>
      <c r="AF2" s="698"/>
      <c r="AG2" s="698"/>
      <c r="AH2" s="698"/>
    </row>
    <row r="3" spans="1:34" ht="15.75">
      <c r="A3" s="700" t="s">
        <v>208</v>
      </c>
      <c r="B3" s="700"/>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row>
    <row r="4" spans="1:36" ht="8.25" customHeight="1">
      <c r="A4" s="170"/>
      <c r="B4" s="170"/>
      <c r="C4" s="170"/>
      <c r="D4" s="170"/>
      <c r="E4" s="378"/>
      <c r="F4" s="170"/>
      <c r="G4" s="378"/>
      <c r="H4" s="170"/>
      <c r="I4" s="378"/>
      <c r="J4" s="170"/>
      <c r="K4" s="378"/>
      <c r="L4" s="170"/>
      <c r="M4" s="378"/>
      <c r="N4" s="170"/>
      <c r="O4" s="378"/>
      <c r="P4" s="170"/>
      <c r="Q4" s="378"/>
      <c r="R4" s="170"/>
      <c r="S4" s="378"/>
      <c r="T4" s="170"/>
      <c r="U4" s="378"/>
      <c r="V4" s="170"/>
      <c r="W4" s="378"/>
      <c r="X4" s="170"/>
      <c r="Y4" s="378"/>
      <c r="Z4" s="170"/>
      <c r="AA4" s="378"/>
      <c r="AB4" s="170"/>
      <c r="AC4" s="378"/>
      <c r="AD4" s="170"/>
      <c r="AE4" s="378"/>
      <c r="AF4" s="170"/>
      <c r="AG4" s="378"/>
      <c r="AH4" s="62"/>
      <c r="AI4" s="378"/>
      <c r="AJ4" s="378"/>
    </row>
    <row r="5" spans="1:36" ht="15">
      <c r="A5" s="168" t="s">
        <v>200</v>
      </c>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row>
    <row r="6" spans="1:36" ht="24" customHeight="1">
      <c r="A6" s="150" t="s">
        <v>64</v>
      </c>
      <c r="B6" s="692" t="s">
        <v>130</v>
      </c>
      <c r="C6" s="694" t="s">
        <v>131</v>
      </c>
      <c r="D6" s="696" t="s">
        <v>152</v>
      </c>
      <c r="E6" s="697"/>
      <c r="F6" s="697" t="s">
        <v>153</v>
      </c>
      <c r="G6" s="697"/>
      <c r="H6" s="697" t="s">
        <v>154</v>
      </c>
      <c r="I6" s="697"/>
      <c r="J6" s="697" t="s">
        <v>155</v>
      </c>
      <c r="K6" s="697"/>
      <c r="L6" s="697" t="s">
        <v>156</v>
      </c>
      <c r="M6" s="697"/>
      <c r="N6" s="697" t="s">
        <v>157</v>
      </c>
      <c r="O6" s="697"/>
      <c r="P6" s="697" t="s">
        <v>158</v>
      </c>
      <c r="Q6" s="697"/>
      <c r="R6" s="697" t="s">
        <v>159</v>
      </c>
      <c r="S6" s="697"/>
      <c r="T6" s="697" t="s">
        <v>160</v>
      </c>
      <c r="U6" s="697"/>
      <c r="V6" s="697" t="s">
        <v>161</v>
      </c>
      <c r="W6" s="697"/>
      <c r="X6" s="697" t="s">
        <v>162</v>
      </c>
      <c r="Y6" s="697"/>
      <c r="Z6" s="697" t="s">
        <v>163</v>
      </c>
      <c r="AA6" s="701"/>
      <c r="AB6" s="690" t="s">
        <v>789</v>
      </c>
      <c r="AC6" s="691"/>
      <c r="AD6" s="690" t="s">
        <v>792</v>
      </c>
      <c r="AE6" s="691"/>
      <c r="AF6" s="690" t="s">
        <v>793</v>
      </c>
      <c r="AG6" s="691"/>
      <c r="AH6" s="690" t="s">
        <v>794</v>
      </c>
      <c r="AI6" s="691"/>
      <c r="AJ6" s="692" t="s">
        <v>796</v>
      </c>
    </row>
    <row r="7" spans="1:36" ht="24" customHeight="1">
      <c r="A7" s="150" t="s">
        <v>126</v>
      </c>
      <c r="B7" s="693"/>
      <c r="C7" s="695"/>
      <c r="D7" s="167" t="s">
        <v>137</v>
      </c>
      <c r="E7" s="167" t="s">
        <v>791</v>
      </c>
      <c r="F7" s="167" t="s">
        <v>137</v>
      </c>
      <c r="G7" s="167" t="s">
        <v>791</v>
      </c>
      <c r="H7" s="167" t="s">
        <v>137</v>
      </c>
      <c r="I7" s="167" t="s">
        <v>791</v>
      </c>
      <c r="J7" s="167" t="s">
        <v>137</v>
      </c>
      <c r="K7" s="167" t="s">
        <v>791</v>
      </c>
      <c r="L7" s="167" t="s">
        <v>137</v>
      </c>
      <c r="M7" s="167" t="s">
        <v>791</v>
      </c>
      <c r="N7" s="167" t="s">
        <v>137</v>
      </c>
      <c r="O7" s="167" t="s">
        <v>791</v>
      </c>
      <c r="P7" s="167" t="s">
        <v>137</v>
      </c>
      <c r="Q7" s="167" t="s">
        <v>791</v>
      </c>
      <c r="R7" s="167" t="s">
        <v>137</v>
      </c>
      <c r="S7" s="167" t="s">
        <v>791</v>
      </c>
      <c r="T7" s="167" t="s">
        <v>137</v>
      </c>
      <c r="U7" s="167" t="s">
        <v>791</v>
      </c>
      <c r="V7" s="167" t="s">
        <v>137</v>
      </c>
      <c r="W7" s="167" t="s">
        <v>791</v>
      </c>
      <c r="X7" s="167" t="s">
        <v>137</v>
      </c>
      <c r="Y7" s="167" t="s">
        <v>791</v>
      </c>
      <c r="Z7" s="167" t="s">
        <v>137</v>
      </c>
      <c r="AA7" s="167" t="s">
        <v>791</v>
      </c>
      <c r="AB7" s="150" t="s">
        <v>790</v>
      </c>
      <c r="AC7" s="150" t="s">
        <v>791</v>
      </c>
      <c r="AD7" s="150" t="s">
        <v>790</v>
      </c>
      <c r="AE7" s="150" t="s">
        <v>791</v>
      </c>
      <c r="AF7" s="150" t="s">
        <v>790</v>
      </c>
      <c r="AG7" s="150" t="s">
        <v>791</v>
      </c>
      <c r="AH7" s="150" t="s">
        <v>790</v>
      </c>
      <c r="AI7" s="150" t="s">
        <v>791</v>
      </c>
      <c r="AJ7" s="695"/>
    </row>
    <row r="8" spans="1:37" s="60" customFormat="1" ht="12.75">
      <c r="A8" s="233" t="s">
        <v>387</v>
      </c>
      <c r="B8" s="166" t="s">
        <v>388</v>
      </c>
      <c r="C8" s="363">
        <f>+'Metas por Proyecto'!E68+'Metas por Proyecto'!E76+'Metas por Proyecto'!E89+'Metas por Proyecto'!E96+'Metas por Proyecto'!E120+'Metas por Proyecto'!E125+'Metas por Proyecto'!E191+'Metas por Proyecto'!E199+'Metas por Proyecto'!E200+'Metas por Proyecto'!E201+'Metas por Proyecto'!E202+'Metas por Proyecto'!E203+'Metas por Proyecto'!E204+'Metas por Proyecto'!E251+'Metas por Proyecto'!E252+'Metas por Proyecto'!E253+'Metas por Proyecto'!E254+'Metas por Proyecto'!E260+'Metas por Proyecto'!E261+'Metas por Proyecto'!E262+'Metas por Proyecto'!E263+'Metas por Proyecto'!E277+'Metas por Proyecto'!E278+'Metas por Proyecto'!E279+'Metas por Proyecto'!E280+'Metas por Proyecto'!E205+'Metas por Proyecto'!E81+'Metas por Proyecto'!E108</f>
        <v>261.17</v>
      </c>
      <c r="D8" s="164">
        <f>+'Metas por Proyecto'!F68+'Metas por Proyecto'!F76+'Metas por Proyecto'!F89+'Metas por Proyecto'!F96+'Metas por Proyecto'!F120+'Metas por Proyecto'!F125+'Metas por Proyecto'!F191+'Metas por Proyecto'!F199+'Metas por Proyecto'!F200+'Metas por Proyecto'!F201+'Metas por Proyecto'!F202+'Metas por Proyecto'!F203+'Metas por Proyecto'!F204+'Metas por Proyecto'!F251+'Metas por Proyecto'!F252+'Metas por Proyecto'!F253+'Metas por Proyecto'!F254+'Metas por Proyecto'!F260+'Metas por Proyecto'!F261+'Metas por Proyecto'!F262+'Metas por Proyecto'!F263+'Metas por Proyecto'!F277+'Metas por Proyecto'!F278+'Metas por Proyecto'!F279+'Metas por Proyecto'!F280+'Metas por Proyecto'!F205+'Metas por Proyecto'!F81+'Metas por Proyecto'!F108</f>
        <v>6.803059121924857</v>
      </c>
      <c r="E8" s="427">
        <f>+'Metas por Proyecto'!G68+'Metas por Proyecto'!G76+'Metas por Proyecto'!G89+'Metas por Proyecto'!G96+'Metas por Proyecto'!G120+'Metas por Proyecto'!G125+'Metas por Proyecto'!G191+'Metas por Proyecto'!G199+'Metas por Proyecto'!G200+'Metas por Proyecto'!G201+'Metas por Proyecto'!G202+'Metas por Proyecto'!G203+'Metas por Proyecto'!G204+'Metas por Proyecto'!G251+'Metas por Proyecto'!G252+'Metas por Proyecto'!G253+'Metas por Proyecto'!G254+'Metas por Proyecto'!G260+'Metas por Proyecto'!G261+'Metas por Proyecto'!G262+'Metas por Proyecto'!G263+'Metas por Proyecto'!G277+'Metas por Proyecto'!G278+'Metas por Proyecto'!G279+'Metas por Proyecto'!G280+'Metas por Proyecto'!G205+'Metas por Proyecto'!G81+'Metas por Proyecto'!G108</f>
        <v>3.93</v>
      </c>
      <c r="F8" s="164">
        <f>+'Metas por Proyecto'!H68+'Metas por Proyecto'!H76+'Metas por Proyecto'!H89+'Metas por Proyecto'!H96+'Metas por Proyecto'!H120+'Metas por Proyecto'!H125+'Metas por Proyecto'!H191+'Metas por Proyecto'!H199+'Metas por Proyecto'!H200+'Metas por Proyecto'!H201+'Metas por Proyecto'!H202+'Metas por Proyecto'!H203+'Metas por Proyecto'!H204+'Metas por Proyecto'!H251+'Metas por Proyecto'!H252+'Metas por Proyecto'!H253+'Metas por Proyecto'!H254+'Metas por Proyecto'!H260+'Metas por Proyecto'!H261+'Metas por Proyecto'!H262+'Metas por Proyecto'!H263+'Metas por Proyecto'!H277+'Metas por Proyecto'!H278+'Metas por Proyecto'!H279+'Metas por Proyecto'!H280+'Metas por Proyecto'!H205+'Metas por Proyecto'!H81+'Metas por Proyecto'!H108</f>
        <v>7.339524287095118</v>
      </c>
      <c r="G8" s="427">
        <f>+'Metas por Proyecto'!I68+'Metas por Proyecto'!I76+'Metas por Proyecto'!I89+'Metas por Proyecto'!I96+'Metas por Proyecto'!I120+'Metas por Proyecto'!I125+'Metas por Proyecto'!I191+'Metas por Proyecto'!I199+'Metas por Proyecto'!I200+'Metas por Proyecto'!I201+'Metas por Proyecto'!I202+'Metas por Proyecto'!I203+'Metas por Proyecto'!I204+'Metas por Proyecto'!I251+'Metas por Proyecto'!I252+'Metas por Proyecto'!I253+'Metas por Proyecto'!I254+'Metas por Proyecto'!I260+'Metas por Proyecto'!I261+'Metas por Proyecto'!I262+'Metas por Proyecto'!I263+'Metas por Proyecto'!I277+'Metas por Proyecto'!I278+'Metas por Proyecto'!I279+'Metas por Proyecto'!I280+'Metas por Proyecto'!I205+'Metas por Proyecto'!I81+'Metas por Proyecto'!I108</f>
        <v>13.16</v>
      </c>
      <c r="H8" s="164">
        <f>+'Metas por Proyecto'!J68+'Metas por Proyecto'!J76+'Metas por Proyecto'!J89+'Metas por Proyecto'!J96+'Metas por Proyecto'!J120+'Metas por Proyecto'!J125+'Metas por Proyecto'!J191+'Metas por Proyecto'!J199+'Metas por Proyecto'!J200+'Metas por Proyecto'!J201+'Metas por Proyecto'!J202+'Metas por Proyecto'!J203+'Metas por Proyecto'!J204+'Metas por Proyecto'!J251+'Metas por Proyecto'!J252+'Metas por Proyecto'!J253+'Metas por Proyecto'!J254+'Metas por Proyecto'!J260+'Metas por Proyecto'!J261+'Metas por Proyecto'!J262+'Metas por Proyecto'!J263+'Metas por Proyecto'!J277+'Metas por Proyecto'!J278+'Metas por Proyecto'!J279+'Metas por Proyecto'!J280+'Metas por Proyecto'!J205+'Metas por Proyecto'!J81+'Metas por Proyecto'!J108</f>
        <v>12.52392348200498</v>
      </c>
      <c r="I8" s="427">
        <f>+'Metas por Proyecto'!K68+'Metas por Proyecto'!K76+'Metas por Proyecto'!K89+'Metas por Proyecto'!K96+'Metas por Proyecto'!K120+'Metas por Proyecto'!K125+'Metas por Proyecto'!K191+'Metas por Proyecto'!K199+'Metas por Proyecto'!K200+'Metas por Proyecto'!K201+'Metas por Proyecto'!K202+'Metas por Proyecto'!K203+'Metas por Proyecto'!K204+'Metas por Proyecto'!K251+'Metas por Proyecto'!K252+'Metas por Proyecto'!K253+'Metas por Proyecto'!K254+'Metas por Proyecto'!K260+'Metas por Proyecto'!K261+'Metas por Proyecto'!K262+'Metas por Proyecto'!K263+'Metas por Proyecto'!K277+'Metas por Proyecto'!K278+'Metas por Proyecto'!K279+'Metas por Proyecto'!K280+'Metas por Proyecto'!K205+'Metas por Proyecto'!K81+'Metas por Proyecto'!K108</f>
        <v>18.99</v>
      </c>
      <c r="J8" s="164">
        <f>+'Metas por Proyecto'!L68+'Metas por Proyecto'!L76+'Metas por Proyecto'!L89+'Metas por Proyecto'!L96+'Metas por Proyecto'!L120+'Metas por Proyecto'!L125+'Metas por Proyecto'!L191+'Metas por Proyecto'!L199+'Metas por Proyecto'!L200+'Metas por Proyecto'!L201+'Metas por Proyecto'!L202+'Metas por Proyecto'!L203+'Metas por Proyecto'!L204+'Metas por Proyecto'!L251+'Metas por Proyecto'!L252+'Metas por Proyecto'!L253+'Metas por Proyecto'!L254+'Metas por Proyecto'!L260+'Metas por Proyecto'!L261+'Metas por Proyecto'!L262+'Metas por Proyecto'!L263+'Metas por Proyecto'!L277+'Metas por Proyecto'!L278+'Metas por Proyecto'!L279+'Metas por Proyecto'!L280+'Metas por Proyecto'!L205+'Metas por Proyecto'!L81+'Metas por Proyecto'!L108</f>
        <v>18.402747989587386</v>
      </c>
      <c r="K8" s="427">
        <f>+'Metas por Proyecto'!M68+'Metas por Proyecto'!M76+'Metas por Proyecto'!M89+'Metas por Proyecto'!M96+'Metas por Proyecto'!M120+'Metas por Proyecto'!M125+'Metas por Proyecto'!M191+'Metas por Proyecto'!M199+'Metas por Proyecto'!M200+'Metas por Proyecto'!M201+'Metas por Proyecto'!M202+'Metas por Proyecto'!M203+'Metas por Proyecto'!M204+'Metas por Proyecto'!M251+'Metas por Proyecto'!M252+'Metas por Proyecto'!M253+'Metas por Proyecto'!M254+'Metas por Proyecto'!M260+'Metas por Proyecto'!M261+'Metas por Proyecto'!M262+'Metas por Proyecto'!M263+'Metas por Proyecto'!M277+'Metas por Proyecto'!M278+'Metas por Proyecto'!M279+'Metas por Proyecto'!M280+'Metas por Proyecto'!M205+'Metas por Proyecto'!M81+'Metas por Proyecto'!M108</f>
        <v>25.259999999999998</v>
      </c>
      <c r="L8" s="164">
        <f>+'Metas por Proyecto'!N68+'Metas por Proyecto'!N76+'Metas por Proyecto'!N89+'Metas por Proyecto'!N96+'Metas por Proyecto'!N120+'Metas por Proyecto'!N125+'Metas por Proyecto'!N191+'Metas por Proyecto'!N199+'Metas por Proyecto'!N200+'Metas por Proyecto'!N201+'Metas por Proyecto'!N202+'Metas por Proyecto'!N203+'Metas por Proyecto'!N204+'Metas por Proyecto'!N251+'Metas por Proyecto'!N252+'Metas por Proyecto'!N253+'Metas por Proyecto'!N254+'Metas por Proyecto'!N260+'Metas por Proyecto'!N261+'Metas por Proyecto'!N262+'Metas por Proyecto'!N263+'Metas por Proyecto'!N277+'Metas por Proyecto'!N278+'Metas por Proyecto'!N279+'Metas por Proyecto'!N280+'Metas por Proyecto'!N205+'Metas por Proyecto'!N81+'Metas por Proyecto'!N108</f>
        <v>16.575801670062905</v>
      </c>
      <c r="M8" s="427">
        <f>+'Metas por Proyecto'!O68+'Metas por Proyecto'!O76+'Metas por Proyecto'!O89+'Metas por Proyecto'!O96+'Metas por Proyecto'!O120+'Metas por Proyecto'!O125+'Metas por Proyecto'!O191+'Metas por Proyecto'!O199+'Metas por Proyecto'!O200+'Metas por Proyecto'!O201+'Metas por Proyecto'!O202+'Metas por Proyecto'!O203+'Metas por Proyecto'!O204+'Metas por Proyecto'!O251+'Metas por Proyecto'!O252+'Metas por Proyecto'!O253+'Metas por Proyecto'!O254+'Metas por Proyecto'!O260+'Metas por Proyecto'!O261+'Metas por Proyecto'!O262+'Metas por Proyecto'!O263+'Metas por Proyecto'!O277+'Metas por Proyecto'!O278+'Metas por Proyecto'!O279+'Metas por Proyecto'!O280+'Metas por Proyecto'!O205+'Metas por Proyecto'!O81+'Metas por Proyecto'!O108</f>
        <v>26.7</v>
      </c>
      <c r="N8" s="164">
        <f>+'Metas por Proyecto'!P68+'Metas por Proyecto'!P76+'Metas por Proyecto'!P89+'Metas por Proyecto'!P96+'Metas por Proyecto'!P120+'Metas por Proyecto'!P125+'Metas por Proyecto'!P191+'Metas por Proyecto'!P199+'Metas por Proyecto'!P200+'Metas por Proyecto'!P201+'Metas por Proyecto'!P202+'Metas por Proyecto'!P203+'Metas por Proyecto'!P204+'Metas por Proyecto'!P251+'Metas por Proyecto'!P252+'Metas por Proyecto'!P253+'Metas por Proyecto'!P254+'Metas por Proyecto'!P260+'Metas por Proyecto'!P261+'Metas por Proyecto'!P262+'Metas por Proyecto'!P263+'Metas por Proyecto'!P277+'Metas por Proyecto'!P278+'Metas por Proyecto'!P279+'Metas por Proyecto'!P280+'Metas por Proyecto'!P205+'Metas por Proyecto'!P81+'Metas por Proyecto'!P108</f>
        <v>21.02403660957976</v>
      </c>
      <c r="O8" s="164">
        <f>+'Metas por Proyecto'!Q68+'Metas por Proyecto'!Q76+'Metas por Proyecto'!Q89+'Metas por Proyecto'!Q96+'Metas por Proyecto'!Q120+'Metas por Proyecto'!Q125+'Metas por Proyecto'!Q191+'Metas por Proyecto'!Q199+'Metas por Proyecto'!Q200+'Metas por Proyecto'!Q201+'Metas por Proyecto'!Q202+'Metas por Proyecto'!Q203+'Metas por Proyecto'!Q204+'Metas por Proyecto'!Q251+'Metas por Proyecto'!Q252+'Metas por Proyecto'!Q253+'Metas por Proyecto'!Q254+'Metas por Proyecto'!Q260+'Metas por Proyecto'!Q261+'Metas por Proyecto'!Q262+'Metas por Proyecto'!Q263+'Metas por Proyecto'!Q277+'Metas por Proyecto'!Q278+'Metas por Proyecto'!Q279+'Metas por Proyecto'!Q280+'Metas por Proyecto'!Q205+'Metas por Proyecto'!Q81+'Metas por Proyecto'!Q108</f>
        <v>20.77</v>
      </c>
      <c r="P8" s="164">
        <f>+'Metas por Proyecto'!R68+'Metas por Proyecto'!R76+'Metas por Proyecto'!R89+'Metas por Proyecto'!R96+'Metas por Proyecto'!R120+'Metas por Proyecto'!R125+'Metas por Proyecto'!R191+'Metas por Proyecto'!R199+'Metas por Proyecto'!R200+'Metas por Proyecto'!R201+'Metas por Proyecto'!R202+'Metas por Proyecto'!R203+'Metas por Proyecto'!R204+'Metas por Proyecto'!R251+'Metas por Proyecto'!R252+'Metas por Proyecto'!R253+'Metas por Proyecto'!R254+'Metas por Proyecto'!R260+'Metas por Proyecto'!R261+'Metas por Proyecto'!R262+'Metas por Proyecto'!R263+'Metas por Proyecto'!R277+'Metas por Proyecto'!R278+'Metas por Proyecto'!R279+'Metas por Proyecto'!R280+'Metas por Proyecto'!R205+'Metas por Proyecto'!R81+'Metas por Proyecto'!R108</f>
        <v>22.723994091062487</v>
      </c>
      <c r="Q8" s="427">
        <f>+'Metas por Proyecto'!S68+'Metas por Proyecto'!S76+'Metas por Proyecto'!S89+'Metas por Proyecto'!S96+'Metas por Proyecto'!S120+'Metas por Proyecto'!S125+'Metas por Proyecto'!S191+'Metas por Proyecto'!S199+'Metas por Proyecto'!S200+'Metas por Proyecto'!S201+'Metas por Proyecto'!S202+'Metas por Proyecto'!S203+'Metas por Proyecto'!S204+'Metas por Proyecto'!S251+'Metas por Proyecto'!S252+'Metas por Proyecto'!S253+'Metas por Proyecto'!S254+'Metas por Proyecto'!S260+'Metas por Proyecto'!S261+'Metas por Proyecto'!S262+'Metas por Proyecto'!S263+'Metas por Proyecto'!S277+'Metas por Proyecto'!S278+'Metas por Proyecto'!S279+'Metas por Proyecto'!S280+'Metas por Proyecto'!S205+'Metas por Proyecto'!S81+'Metas por Proyecto'!S108</f>
        <v>8.129999999999999</v>
      </c>
      <c r="R8" s="164">
        <f>+'Metas por Proyecto'!T68+'Metas por Proyecto'!T76+'Metas por Proyecto'!T89+'Metas por Proyecto'!T96+'Metas por Proyecto'!T120+'Metas por Proyecto'!T125+'Metas por Proyecto'!T191+'Metas por Proyecto'!T199+'Metas por Proyecto'!T200+'Metas por Proyecto'!T201+'Metas por Proyecto'!T202+'Metas por Proyecto'!T203+'Metas por Proyecto'!T204+'Metas por Proyecto'!T251+'Metas por Proyecto'!T252+'Metas por Proyecto'!T253+'Metas por Proyecto'!T254+'Metas por Proyecto'!T260+'Metas por Proyecto'!T261+'Metas por Proyecto'!T262+'Metas por Proyecto'!T263+'Metas por Proyecto'!T277+'Metas por Proyecto'!T278+'Metas por Proyecto'!T279+'Metas por Proyecto'!T280+'Metas por Proyecto'!T205+'Metas por Proyecto'!T81+'Metas por Proyecto'!T108</f>
        <v>16.780951875702314</v>
      </c>
      <c r="S8" s="427">
        <f>+'Metas por Proyecto'!U68+'Metas por Proyecto'!U76+'Metas por Proyecto'!U89+'Metas por Proyecto'!U96+'Metas por Proyecto'!U120+'Metas por Proyecto'!U125+'Metas por Proyecto'!U191+'Metas por Proyecto'!U199+'Metas por Proyecto'!U200+'Metas por Proyecto'!U201+'Metas por Proyecto'!U202+'Metas por Proyecto'!U203+'Metas por Proyecto'!U204+'Metas por Proyecto'!U251+'Metas por Proyecto'!U252+'Metas por Proyecto'!U253+'Metas por Proyecto'!U254+'Metas por Proyecto'!U260+'Metas por Proyecto'!U261+'Metas por Proyecto'!U262+'Metas por Proyecto'!U263+'Metas por Proyecto'!U277+'Metas por Proyecto'!U278+'Metas por Proyecto'!U279+'Metas por Proyecto'!U280+'Metas por Proyecto'!U205+'Metas por Proyecto'!U81+'Metas por Proyecto'!U108</f>
        <v>20.92</v>
      </c>
      <c r="T8" s="164">
        <f>+'Metas por Proyecto'!V68+'Metas por Proyecto'!V76+'Metas por Proyecto'!V89+'Metas por Proyecto'!V96+'Metas por Proyecto'!V120+'Metas por Proyecto'!V125+'Metas por Proyecto'!V191+'Metas por Proyecto'!V199+'Metas por Proyecto'!V200+'Metas por Proyecto'!V201+'Metas por Proyecto'!V202+'Metas por Proyecto'!V203+'Metas por Proyecto'!V204+'Metas por Proyecto'!V251+'Metas por Proyecto'!V252+'Metas por Proyecto'!V253+'Metas por Proyecto'!V254+'Metas por Proyecto'!V260+'Metas por Proyecto'!V261+'Metas por Proyecto'!V262+'Metas por Proyecto'!V263+'Metas por Proyecto'!V277+'Metas por Proyecto'!V278+'Metas por Proyecto'!V279+'Metas por Proyecto'!V280+'Metas por Proyecto'!V205+'Metas por Proyecto'!V81+'Metas por Proyecto'!V108</f>
        <v>21.849907674156547</v>
      </c>
      <c r="U8" s="427">
        <f>+'Metas por Proyecto'!W68+'Metas por Proyecto'!W76+'Metas por Proyecto'!W89+'Metas por Proyecto'!W96+'Metas por Proyecto'!W120+'Metas por Proyecto'!W125+'Metas por Proyecto'!W191+'Metas por Proyecto'!W199+'Metas por Proyecto'!W200+'Metas por Proyecto'!W201+'Metas por Proyecto'!W202+'Metas por Proyecto'!W203+'Metas por Proyecto'!W204+'Metas por Proyecto'!W251+'Metas por Proyecto'!W252+'Metas por Proyecto'!W253+'Metas por Proyecto'!W254+'Metas por Proyecto'!W260+'Metas por Proyecto'!W261+'Metas por Proyecto'!W262+'Metas por Proyecto'!W263+'Metas por Proyecto'!W277+'Metas por Proyecto'!W278+'Metas por Proyecto'!W279+'Metas por Proyecto'!W280+'Metas por Proyecto'!W205+'Metas por Proyecto'!W81+'Metas por Proyecto'!W108</f>
        <v>15.34</v>
      </c>
      <c r="V8" s="164">
        <f>+'Metas por Proyecto'!X68+'Metas por Proyecto'!X76+'Metas por Proyecto'!X89+'Metas por Proyecto'!X96+'Metas por Proyecto'!X120+'Metas por Proyecto'!X125+'Metas por Proyecto'!X191+'Metas por Proyecto'!X199+'Metas por Proyecto'!X200+'Metas por Proyecto'!X201+'Metas por Proyecto'!X202+'Metas por Proyecto'!X203+'Metas por Proyecto'!X204+'Metas por Proyecto'!X251+'Metas por Proyecto'!X252+'Metas por Proyecto'!X253+'Metas por Proyecto'!X254+'Metas por Proyecto'!X260+'Metas por Proyecto'!X261+'Metas por Proyecto'!X262+'Metas por Proyecto'!X263+'Metas por Proyecto'!X277+'Metas por Proyecto'!X278+'Metas por Proyecto'!X279+'Metas por Proyecto'!X280+'Metas por Proyecto'!X205+'Metas por Proyecto'!X81+'Metas por Proyecto'!X108</f>
        <v>21.060245629259697</v>
      </c>
      <c r="W8" s="427">
        <f>+'Metas por Proyecto'!Y68+'Metas por Proyecto'!Y76+'Metas por Proyecto'!Y89+'Metas por Proyecto'!Y96+'Metas por Proyecto'!Y120+'Metas por Proyecto'!Y125+'Metas por Proyecto'!Y191+'Metas por Proyecto'!Y199+'Metas por Proyecto'!Y200+'Metas por Proyecto'!Y201+'Metas por Proyecto'!Y202+'Metas por Proyecto'!Y203+'Metas por Proyecto'!Y204+'Metas por Proyecto'!Y251+'Metas por Proyecto'!Y252+'Metas por Proyecto'!Y253+'Metas por Proyecto'!Y254+'Metas por Proyecto'!Y260+'Metas por Proyecto'!Y261+'Metas por Proyecto'!Y262+'Metas por Proyecto'!Y263+'Metas por Proyecto'!Y277+'Metas por Proyecto'!Y278+'Metas por Proyecto'!Y279+'Metas por Proyecto'!Y280+'Metas por Proyecto'!Y205+'Metas por Proyecto'!Y81+'Metas por Proyecto'!Y108</f>
        <v>19.030000000000005</v>
      </c>
      <c r="X8" s="164">
        <f>+'Metas por Proyecto'!Z68+'Metas por Proyecto'!Z76+'Metas por Proyecto'!Z89+'Metas por Proyecto'!Z96+'Metas por Proyecto'!Z120+'Metas por Proyecto'!Z125+'Metas por Proyecto'!Z191+'Metas por Proyecto'!Z199+'Metas por Proyecto'!Z200+'Metas por Proyecto'!Z201+'Metas por Proyecto'!Z202+'Metas por Proyecto'!Z203+'Metas por Proyecto'!Z204+'Metas por Proyecto'!Z251+'Metas por Proyecto'!Z252+'Metas por Proyecto'!Z253+'Metas por Proyecto'!Z254+'Metas por Proyecto'!Z260+'Metas por Proyecto'!Z261+'Metas por Proyecto'!Z262+'Metas por Proyecto'!Z263+'Metas por Proyecto'!Z277+'Metas por Proyecto'!Z278+'Metas por Proyecto'!Z279+'Metas por Proyecto'!Z280+'Metas por Proyecto'!Z205+'Metas por Proyecto'!Z81+'Metas por Proyecto'!Z108</f>
        <v>35.459964441723365</v>
      </c>
      <c r="Y8" s="427">
        <f>+'Metas por Proyecto'!AA68+'Metas por Proyecto'!AA76+'Metas por Proyecto'!AA89+'Metas por Proyecto'!AA96+'Metas por Proyecto'!AA120+'Metas por Proyecto'!AA125+'Metas por Proyecto'!AA191+'Metas por Proyecto'!AA199+'Metas por Proyecto'!AA200+'Metas por Proyecto'!AA201+'Metas por Proyecto'!AA202+'Metas por Proyecto'!AA203+'Metas por Proyecto'!AA204+'Metas por Proyecto'!AA251+'Metas por Proyecto'!AA252+'Metas por Proyecto'!AA253+'Metas por Proyecto'!AA254+'Metas por Proyecto'!AA260+'Metas por Proyecto'!AA261+'Metas por Proyecto'!AA262+'Metas por Proyecto'!AA263+'Metas por Proyecto'!AA277+'Metas por Proyecto'!AA278+'Metas por Proyecto'!AA279+'Metas por Proyecto'!AA280+'Metas por Proyecto'!AA205+'Metas por Proyecto'!AA81+'Metas por Proyecto'!AA108</f>
        <v>20.83</v>
      </c>
      <c r="Z8" s="164">
        <f>+'Metas por Proyecto'!AB68+'Metas por Proyecto'!AB76+'Metas por Proyecto'!AB89+'Metas por Proyecto'!AB96+'Metas por Proyecto'!AB120+'Metas por Proyecto'!AB125+'Metas por Proyecto'!AB191+'Metas por Proyecto'!AB199+'Metas por Proyecto'!AB200+'Metas por Proyecto'!AB201+'Metas por Proyecto'!AB202+'Metas por Proyecto'!AB203+'Metas por Proyecto'!AB204+'Metas por Proyecto'!AB251+'Metas por Proyecto'!AB252+'Metas por Proyecto'!AB253+'Metas por Proyecto'!AB254+'Metas por Proyecto'!AB260+'Metas por Proyecto'!AB261+'Metas por Proyecto'!AB262+'Metas por Proyecto'!AB263+'Metas por Proyecto'!AB277+'Metas por Proyecto'!AB278+'Metas por Proyecto'!AB279+'Metas por Proyecto'!AB280+'Metas por Proyecto'!AB205+'Metas por Proyecto'!AB81+'Metas por Proyecto'!AB108</f>
        <v>60.629999999999995</v>
      </c>
      <c r="AA8" s="164">
        <f>+'Metas por Proyecto'!AC68+'Metas por Proyecto'!AC76+'Metas por Proyecto'!AC89+'Metas por Proyecto'!AC96+'Metas por Proyecto'!AC120+'Metas por Proyecto'!AC125+'Metas por Proyecto'!AC191+'Metas por Proyecto'!AC199+'Metas por Proyecto'!AC200+'Metas por Proyecto'!AC201+'Metas por Proyecto'!AC202+'Metas por Proyecto'!AC203+'Metas por Proyecto'!AC204+'Metas por Proyecto'!AC251+'Metas por Proyecto'!AC252+'Metas por Proyecto'!AC253+'Metas por Proyecto'!AC254+'Metas por Proyecto'!AC260+'Metas por Proyecto'!AC261+'Metas por Proyecto'!AC262+'Metas por Proyecto'!AC263+'Metas por Proyecto'!AC277+'Metas por Proyecto'!AC278+'Metas por Proyecto'!AC279+'Metas por Proyecto'!AC280+'Metas por Proyecto'!AC205+'Metas por Proyecto'!AC81+'Metas por Proyecto'!AC108</f>
        <v>26.690000000000005</v>
      </c>
      <c r="AB8" s="164">
        <f>+D8+F8+H8</f>
        <v>26.666506891024955</v>
      </c>
      <c r="AC8" s="427">
        <f>+E8+G8+I8</f>
        <v>36.08</v>
      </c>
      <c r="AD8" s="164">
        <f>+J8+L8+N8</f>
        <v>56.00258626923005</v>
      </c>
      <c r="AE8" s="427">
        <f>+K8+M8+O8</f>
        <v>72.72999999999999</v>
      </c>
      <c r="AF8" s="164">
        <f>+P8+R8+T8</f>
        <v>61.35485364092135</v>
      </c>
      <c r="AG8" s="427">
        <f>+Q8+S8+U8</f>
        <v>44.39</v>
      </c>
      <c r="AH8" s="164">
        <f>+V8+X8+Z8</f>
        <v>117.15021007098306</v>
      </c>
      <c r="AI8" s="427">
        <f>+W8+Y8+AA8</f>
        <v>66.55000000000001</v>
      </c>
      <c r="AJ8" s="164">
        <f>+AI8+AG8+AE8+AC8</f>
        <v>219.75</v>
      </c>
      <c r="AK8" s="612"/>
    </row>
    <row r="9" spans="1:36" s="60" customFormat="1" ht="12.75" hidden="1">
      <c r="A9" s="233" t="s">
        <v>201</v>
      </c>
      <c r="B9" s="166" t="s">
        <v>388</v>
      </c>
      <c r="C9" s="164"/>
      <c r="D9" s="164"/>
      <c r="E9" s="427"/>
      <c r="F9" s="164"/>
      <c r="G9" s="427"/>
      <c r="H9" s="164"/>
      <c r="I9" s="427"/>
      <c r="J9" s="164"/>
      <c r="K9" s="427"/>
      <c r="L9" s="164"/>
      <c r="M9" s="427"/>
      <c r="N9" s="164"/>
      <c r="O9" s="164"/>
      <c r="P9" s="164"/>
      <c r="Q9" s="427"/>
      <c r="R9" s="164"/>
      <c r="S9" s="427"/>
      <c r="T9" s="164"/>
      <c r="U9" s="427"/>
      <c r="V9" s="164"/>
      <c r="W9" s="427"/>
      <c r="X9" s="164"/>
      <c r="Y9" s="427"/>
      <c r="Z9" s="164"/>
      <c r="AA9" s="164"/>
      <c r="AB9" s="164"/>
      <c r="AC9" s="427"/>
      <c r="AD9" s="164"/>
      <c r="AE9" s="427"/>
      <c r="AF9" s="164"/>
      <c r="AG9" s="427"/>
      <c r="AH9" s="164"/>
      <c r="AI9" s="427"/>
      <c r="AJ9" s="164"/>
    </row>
    <row r="10" spans="1:37" s="60" customFormat="1" ht="12.75">
      <c r="A10" s="233" t="s">
        <v>464</v>
      </c>
      <c r="B10" s="166" t="s">
        <v>388</v>
      </c>
      <c r="C10" s="164">
        <f>+'Metas por Proyecto'!E126+'Metas por Proyecto'!E255+'Metas por Proyecto'!E186</f>
        <v>39.11000000000001</v>
      </c>
      <c r="D10" s="164">
        <f>+'Metas por Proyecto'!F126+'Metas por Proyecto'!F255+'Metas por Proyecto'!F186</f>
        <v>3.5676876515023186</v>
      </c>
      <c r="E10" s="427">
        <f>+'Metas por Proyecto'!G126+'Metas por Proyecto'!G255+'Metas por Proyecto'!G186</f>
        <v>3.3</v>
      </c>
      <c r="F10" s="164">
        <f>+'Metas por Proyecto'!H126+'Metas por Proyecto'!H255+'Metas por Proyecto'!H186</f>
        <v>6.800671944696036</v>
      </c>
      <c r="G10" s="427">
        <f>+'Metas por Proyecto'!I126+'Metas por Proyecto'!I255+'Metas por Proyecto'!I186</f>
        <v>2.26</v>
      </c>
      <c r="H10" s="164">
        <f>+'Metas por Proyecto'!J126+'Metas por Proyecto'!J255+'Metas por Proyecto'!J186</f>
        <v>3.7941553048867416</v>
      </c>
      <c r="I10" s="427">
        <f>+'Metas por Proyecto'!K126+'Metas por Proyecto'!K255+'Metas por Proyecto'!K186</f>
        <v>3.54</v>
      </c>
      <c r="J10" s="164">
        <f>+'Metas por Proyecto'!L126+'Metas por Proyecto'!L255+'Metas por Proyecto'!L186</f>
        <v>4.200671944696036</v>
      </c>
      <c r="K10" s="427">
        <f>+'Metas por Proyecto'!M126+'Metas por Proyecto'!M255+'Metas por Proyecto'!M186</f>
        <v>4.31</v>
      </c>
      <c r="L10" s="164">
        <f>+'Metas por Proyecto'!N126+'Metas por Proyecto'!N255+'Metas por Proyecto'!N186</f>
        <v>4.065166398092938</v>
      </c>
      <c r="M10" s="427">
        <f>+'Metas por Proyecto'!O126+'Metas por Proyecto'!O255+'Metas por Proyecto'!O186</f>
        <v>2.9</v>
      </c>
      <c r="N10" s="164">
        <f>+'Metas por Proyecto'!P126+'Metas por Proyecto'!P255+'Metas por Proyecto'!P186</f>
        <v>2.0459881085180243</v>
      </c>
      <c r="O10" s="164">
        <f>+'Metas por Proyecto'!Q126+'Metas por Proyecto'!Q255+'Metas por Proyecto'!Q186</f>
        <v>0</v>
      </c>
      <c r="P10" s="164">
        <f>+'Metas por Proyecto'!R126+'Metas por Proyecto'!R255+'Metas por Proyecto'!R186</f>
        <v>1.4158424436426769</v>
      </c>
      <c r="Q10" s="427">
        <f>+'Metas por Proyecto'!S126+'Metas por Proyecto'!S255+'Metas por Proyecto'!S186</f>
        <v>7.62</v>
      </c>
      <c r="R10" s="164">
        <f>+'Metas por Proyecto'!T126+'Metas por Proyecto'!T255+'Metas por Proyecto'!T186</f>
        <v>1.6325136315546755</v>
      </c>
      <c r="S10" s="427">
        <f>+'Metas por Proyecto'!U126+'Metas por Proyecto'!U255+'Metas por Proyecto'!U186</f>
        <v>0.67</v>
      </c>
      <c r="T10" s="164">
        <f>+'Metas por Proyecto'!V126+'Metas por Proyecto'!V255+'Metas por Proyecto'!V186</f>
        <v>1.2241366682038897</v>
      </c>
      <c r="U10" s="427">
        <f>+'Metas por Proyecto'!W126+'Metas por Proyecto'!W255+'Metas por Proyecto'!W186</f>
        <v>4.96</v>
      </c>
      <c r="V10" s="164">
        <f>+'Metas por Proyecto'!X126+'Metas por Proyecto'!X255+'Metas por Proyecto'!X186</f>
        <v>0.9870466321243523</v>
      </c>
      <c r="W10" s="427">
        <f>+'Metas por Proyecto'!Y126+'Metas por Proyecto'!Y255+'Metas por Proyecto'!Y186</f>
        <v>3.89</v>
      </c>
      <c r="X10" s="164">
        <f>+'Metas por Proyecto'!Z126+'Metas por Proyecto'!Z255+'Metas por Proyecto'!Z186</f>
        <v>1.0199481865284974</v>
      </c>
      <c r="Y10" s="427">
        <f>+'Metas por Proyecto'!AA126+'Metas por Proyecto'!AA255+'Metas por Proyecto'!AA186</f>
        <v>0</v>
      </c>
      <c r="Z10" s="164">
        <f>+'Metas por Proyecto'!AB126+'Metas por Proyecto'!AB255+'Metas por Proyecto'!AB186</f>
        <v>8.358220101512106</v>
      </c>
      <c r="AA10" s="164">
        <f>+'Metas por Proyecto'!AC126+'Metas por Proyecto'!AC255+'Metas por Proyecto'!AC186</f>
        <v>3.2</v>
      </c>
      <c r="AB10" s="164">
        <f aca="true" t="shared" si="0" ref="AB10:AC16">+D10+F10+H10</f>
        <v>14.162514901085096</v>
      </c>
      <c r="AC10" s="427">
        <f t="shared" si="0"/>
        <v>9.1</v>
      </c>
      <c r="AD10" s="164">
        <f aca="true" t="shared" si="1" ref="AD10:AD16">+J10+L10+N10</f>
        <v>10.311826451306999</v>
      </c>
      <c r="AE10" s="427">
        <f aca="true" t="shared" si="2" ref="AE10:AE16">+K10+M10+O10</f>
        <v>7.209999999999999</v>
      </c>
      <c r="AF10" s="164">
        <f aca="true" t="shared" si="3" ref="AF10:AF16">+P10+R10+T10</f>
        <v>4.2724927434012425</v>
      </c>
      <c r="AG10" s="427">
        <f aca="true" t="shared" si="4" ref="AG10:AG16">+Q10+S10+U10</f>
        <v>13.25</v>
      </c>
      <c r="AH10" s="164">
        <f aca="true" t="shared" si="5" ref="AH10:AH16">+V10+X10+Z10</f>
        <v>10.365214920164956</v>
      </c>
      <c r="AI10" s="427">
        <f aca="true" t="shared" si="6" ref="AI10:AI16">+W10+Y10+AA10</f>
        <v>7.09</v>
      </c>
      <c r="AJ10" s="164">
        <f aca="true" t="shared" si="7" ref="AJ10:AJ16">+AI10+AG10+AE10+AC10</f>
        <v>36.65</v>
      </c>
      <c r="AK10" s="612"/>
    </row>
    <row r="11" spans="1:37" s="60" customFormat="1" ht="12.75">
      <c r="A11" s="233" t="s">
        <v>742</v>
      </c>
      <c r="B11" s="166" t="s">
        <v>98</v>
      </c>
      <c r="C11" s="164">
        <f>+'Metas por Proyecto'!E69+'Metas por Proyecto'!E121+'Metas por Proyecto'!E128+'Metas por Proyecto'!E129+'Metas por Proyecto'!E135+'Metas por Proyecto'!E182+'Metas por Proyecto'!E103+'Metas por Proyecto'!E281+'Metas por Proyecto'!E282+'Metas por Proyecto'!E238+'Metas por Proyecto'!E283+'Metas por Proyecto'!E284</f>
        <v>379.41</v>
      </c>
      <c r="D11" s="164">
        <f>+'Metas por Proyecto'!F69+'Metas por Proyecto'!F121+'Metas por Proyecto'!F128+'Metas por Proyecto'!F129+'Metas por Proyecto'!F135+'Metas por Proyecto'!F182+'Metas por Proyecto'!F103+'Metas por Proyecto'!F281+'Metas por Proyecto'!F282+'Metas por Proyecto'!F238+'Metas por Proyecto'!F283+'Metas por Proyecto'!F284</f>
        <v>38.370383296383324</v>
      </c>
      <c r="E11" s="427">
        <f>+'Metas por Proyecto'!G69+'Metas por Proyecto'!G121+'Metas por Proyecto'!G128+'Metas por Proyecto'!G129+'Metas por Proyecto'!G135+'Metas por Proyecto'!G182+'Metas por Proyecto'!G103+'Metas por Proyecto'!G281+'Metas por Proyecto'!G282+'Metas por Proyecto'!G238+'Metas por Proyecto'!G283+'Metas por Proyecto'!G284</f>
        <v>95.62000000000002</v>
      </c>
      <c r="F11" s="164">
        <f>+'Metas por Proyecto'!H69+'Metas por Proyecto'!H121+'Metas por Proyecto'!H128+'Metas por Proyecto'!H129+'Metas por Proyecto'!H135+'Metas por Proyecto'!H182+'Metas por Proyecto'!H103+'Metas por Proyecto'!H281+'Metas por Proyecto'!H282+'Metas por Proyecto'!H238+'Metas por Proyecto'!H283+'Metas por Proyecto'!H284</f>
        <v>47.91492875092877</v>
      </c>
      <c r="G11" s="427">
        <f>+'Metas por Proyecto'!I69+'Metas por Proyecto'!I121+'Metas por Proyecto'!I128+'Metas por Proyecto'!I129+'Metas por Proyecto'!I135+'Metas por Proyecto'!I182+'Metas por Proyecto'!I103+'Metas por Proyecto'!I281+'Metas por Proyecto'!I282+'Metas por Proyecto'!I238+'Metas por Proyecto'!I283+'Metas por Proyecto'!I284</f>
        <v>31.1</v>
      </c>
      <c r="H11" s="164">
        <f>+'Metas por Proyecto'!J69+'Metas por Proyecto'!J121+'Metas por Proyecto'!J128+'Metas por Proyecto'!J129+'Metas por Proyecto'!J135+'Metas por Proyecto'!J182+'Metas por Proyecto'!J103+'Metas por Proyecto'!J281+'Metas por Proyecto'!J282+'Metas por Proyecto'!J238+'Metas por Proyecto'!J283+'Metas por Proyecto'!J284</f>
        <v>48.664692873883965</v>
      </c>
      <c r="I11" s="427">
        <f>+'Metas por Proyecto'!K69+'Metas por Proyecto'!K121+'Metas por Proyecto'!K128+'Metas por Proyecto'!K129+'Metas por Proyecto'!K135+'Metas por Proyecto'!K182+'Metas por Proyecto'!K103+'Metas por Proyecto'!K281+'Metas por Proyecto'!K282+'Metas por Proyecto'!K238+'Metas por Proyecto'!K283+'Metas por Proyecto'!K284</f>
        <v>42.64</v>
      </c>
      <c r="J11" s="164">
        <f>+'Metas por Proyecto'!L69+'Metas por Proyecto'!L121+'Metas por Proyecto'!L128+'Metas por Proyecto'!L129+'Metas por Proyecto'!L135+'Metas por Proyecto'!L182+'Metas por Proyecto'!L103+'Metas por Proyecto'!L281+'Metas por Proyecto'!L282+'Metas por Proyecto'!L238+'Metas por Proyecto'!L283+'Metas por Proyecto'!L284</f>
        <v>48.96272609848646</v>
      </c>
      <c r="K11" s="427">
        <f>+'Metas por Proyecto'!M69+'Metas por Proyecto'!M121+'Metas por Proyecto'!M128+'Metas por Proyecto'!M129+'Metas por Proyecto'!M135+'Metas por Proyecto'!M182+'Metas por Proyecto'!M103+'Metas por Proyecto'!M281+'Metas por Proyecto'!M282+'Metas por Proyecto'!M238+'Metas por Proyecto'!M283+'Metas por Proyecto'!M284</f>
        <v>51.38999999999999</v>
      </c>
      <c r="L11" s="164">
        <f>+'Metas por Proyecto'!N69+'Metas por Proyecto'!N121+'Metas por Proyecto'!N128+'Metas por Proyecto'!N129+'Metas por Proyecto'!N135+'Metas por Proyecto'!N182+'Metas por Proyecto'!N103+'Metas por Proyecto'!N281+'Metas por Proyecto'!N282+'Metas por Proyecto'!N238+'Metas por Proyecto'!N283+'Metas por Proyecto'!N284</f>
        <v>49.53687676715121</v>
      </c>
      <c r="M11" s="427">
        <f>+'Metas por Proyecto'!O69+'Metas por Proyecto'!O121+'Metas por Proyecto'!O128+'Metas por Proyecto'!O129+'Metas por Proyecto'!O135+'Metas por Proyecto'!O182+'Metas por Proyecto'!O103+'Metas por Proyecto'!O281+'Metas por Proyecto'!O282+'Metas por Proyecto'!O238+'Metas por Proyecto'!O283+'Metas por Proyecto'!O284</f>
        <v>94.07</v>
      </c>
      <c r="N11" s="164">
        <f>+'Metas por Proyecto'!P69+'Metas por Proyecto'!P121+'Metas por Proyecto'!P128+'Metas por Proyecto'!P129+'Metas por Proyecto'!P135+'Metas por Proyecto'!P182+'Metas por Proyecto'!P103+'Metas por Proyecto'!P281+'Metas por Proyecto'!P282+'Metas por Proyecto'!P238+'Metas por Proyecto'!P283+'Metas por Proyecto'!P284</f>
        <v>44.08891434202553</v>
      </c>
      <c r="O11" s="164">
        <f>+'Metas por Proyecto'!Q69+'Metas por Proyecto'!Q121+'Metas por Proyecto'!Q128+'Metas por Proyecto'!Q129+'Metas por Proyecto'!Q135+'Metas por Proyecto'!Q182+'Metas por Proyecto'!Q103+'Metas por Proyecto'!Q281+'Metas por Proyecto'!Q282+'Metas por Proyecto'!Q238+'Metas por Proyecto'!Q283+'Metas por Proyecto'!Q284</f>
        <v>21.9</v>
      </c>
      <c r="P11" s="164">
        <f>+'Metas por Proyecto'!R69+'Metas por Proyecto'!R121+'Metas por Proyecto'!R128+'Metas por Proyecto'!R129+'Metas por Proyecto'!R135+'Metas por Proyecto'!R182+'Metas por Proyecto'!R103+'Metas por Proyecto'!R281+'Metas por Proyecto'!R282+'Metas por Proyecto'!R238+'Metas por Proyecto'!R283+'Metas por Proyecto'!R284</f>
        <v>19.22292980380044</v>
      </c>
      <c r="Q11" s="427">
        <f>+'Metas por Proyecto'!S69+'Metas por Proyecto'!S121+'Metas por Proyecto'!S128+'Metas por Proyecto'!S129+'Metas por Proyecto'!S135+'Metas por Proyecto'!S182+'Metas por Proyecto'!S103+'Metas por Proyecto'!S281+'Metas por Proyecto'!S282+'Metas por Proyecto'!S238+'Metas por Proyecto'!S283+'Metas por Proyecto'!S284</f>
        <v>71.39</v>
      </c>
      <c r="R11" s="164">
        <f>+'Metas por Proyecto'!T69+'Metas por Proyecto'!T121+'Metas por Proyecto'!T128+'Metas por Proyecto'!T129+'Metas por Proyecto'!T135+'Metas por Proyecto'!T182+'Metas por Proyecto'!T103+'Metas por Proyecto'!T281+'Metas por Proyecto'!T282+'Metas por Proyecto'!T238+'Metas por Proyecto'!T283+'Metas por Proyecto'!T284</f>
        <v>20.137598687575267</v>
      </c>
      <c r="S11" s="427">
        <f>+'Metas por Proyecto'!U69+'Metas por Proyecto'!U121+'Metas por Proyecto'!U128+'Metas por Proyecto'!U129+'Metas por Proyecto'!U135+'Metas por Proyecto'!U182+'Metas por Proyecto'!U103+'Metas por Proyecto'!U281+'Metas por Proyecto'!U282+'Metas por Proyecto'!U238+'Metas por Proyecto'!U283+'Metas por Proyecto'!U284</f>
        <v>19.380000000000003</v>
      </c>
      <c r="T11" s="164">
        <f>+'Metas por Proyecto'!V69+'Metas por Proyecto'!V121+'Metas por Proyecto'!V128+'Metas por Proyecto'!V129+'Metas por Proyecto'!V135+'Metas por Proyecto'!V182+'Metas por Proyecto'!V103+'Metas por Proyecto'!V281+'Metas por Proyecto'!V282+'Metas por Proyecto'!V238+'Metas por Proyecto'!V283+'Metas por Proyecto'!V284</f>
        <v>17.637598687575267</v>
      </c>
      <c r="U11" s="427">
        <f>+'Metas por Proyecto'!W69+'Metas por Proyecto'!W121+'Metas por Proyecto'!W128+'Metas por Proyecto'!W129+'Metas por Proyecto'!W135+'Metas por Proyecto'!W182+'Metas por Proyecto'!W103+'Metas por Proyecto'!W281+'Metas por Proyecto'!W282+'Metas por Proyecto'!W238+'Metas por Proyecto'!W283+'Metas por Proyecto'!W284</f>
        <v>27.249999999999996</v>
      </c>
      <c r="V11" s="164">
        <f>+'Metas por Proyecto'!X69+'Metas por Proyecto'!X121+'Metas por Proyecto'!X128+'Metas por Proyecto'!X129+'Metas por Proyecto'!X135+'Metas por Proyecto'!X182+'Metas por Proyecto'!X103+'Metas por Proyecto'!X281+'Metas por Proyecto'!X282+'Metas por Proyecto'!X238+'Metas por Proyecto'!X283+'Metas por Proyecto'!X284</f>
        <v>15.248537216939281</v>
      </c>
      <c r="W11" s="427">
        <f>+'Metas por Proyecto'!Y69+'Metas por Proyecto'!Y121+'Metas por Proyecto'!Y128+'Metas por Proyecto'!Y129+'Metas por Proyecto'!Y135+'Metas por Proyecto'!Y182+'Metas por Proyecto'!Y103+'Metas por Proyecto'!Y281+'Metas por Proyecto'!Y282+'Metas por Proyecto'!Y238+'Metas por Proyecto'!Y283+'Metas por Proyecto'!Y284</f>
        <v>28.62</v>
      </c>
      <c r="X11" s="164">
        <f>+'Metas por Proyecto'!Z69+'Metas por Proyecto'!Z121+'Metas por Proyecto'!Z128+'Metas por Proyecto'!Z129+'Metas por Proyecto'!Z135+'Metas por Proyecto'!Z182+'Metas por Proyecto'!Z103+'Metas por Proyecto'!Z281+'Metas por Proyecto'!Z282+'Metas por Proyecto'!Z238+'Metas por Proyecto'!Z283+'Metas por Proyecto'!Z284</f>
        <v>14.422290177940468</v>
      </c>
      <c r="Y11" s="427">
        <f>+'Metas por Proyecto'!AA69+'Metas por Proyecto'!AA121+'Metas por Proyecto'!AA128+'Metas por Proyecto'!AA129+'Metas por Proyecto'!AA135+'Metas por Proyecto'!AA182+'Metas por Proyecto'!AA103+'Metas por Proyecto'!AA281+'Metas por Proyecto'!AA282+'Metas por Proyecto'!AA238+'Metas por Proyecto'!AA283+'Metas por Proyecto'!AA284</f>
        <v>3.6</v>
      </c>
      <c r="Z11" s="164">
        <f>+'Metas por Proyecto'!AB69+'Metas por Proyecto'!AB121+'Metas por Proyecto'!AB128+'Metas por Proyecto'!AB129+'Metas por Proyecto'!AB135+'Metas por Proyecto'!AB182+'Metas por Proyecto'!AB103+'Metas por Proyecto'!AB281+'Metas por Proyecto'!AB282+'Metas por Proyecto'!AB238+'Metas por Proyecto'!AB283+'Metas por Proyecto'!AB284</f>
        <v>15.211340923508699</v>
      </c>
      <c r="AA11" s="164">
        <f>+'Metas por Proyecto'!AC69+'Metas por Proyecto'!AC121+'Metas por Proyecto'!AC128+'Metas por Proyecto'!AC129+'Metas por Proyecto'!AC135+'Metas por Proyecto'!AC182+'Metas por Proyecto'!AC103+'Metas por Proyecto'!AC281+'Metas por Proyecto'!AC282+'Metas por Proyecto'!AC238+'Metas por Proyecto'!AC283+'Metas por Proyecto'!AC284</f>
        <v>0</v>
      </c>
      <c r="AB11" s="164">
        <f t="shared" si="0"/>
        <v>134.95000492119607</v>
      </c>
      <c r="AC11" s="427">
        <f t="shared" si="0"/>
        <v>169.36</v>
      </c>
      <c r="AD11" s="164">
        <f t="shared" si="1"/>
        <v>142.58851720766322</v>
      </c>
      <c r="AE11" s="427">
        <f t="shared" si="2"/>
        <v>167.35999999999999</v>
      </c>
      <c r="AF11" s="164">
        <f t="shared" si="3"/>
        <v>56.998127178950966</v>
      </c>
      <c r="AG11" s="427">
        <f t="shared" si="4"/>
        <v>118.02000000000001</v>
      </c>
      <c r="AH11" s="164">
        <f t="shared" si="5"/>
        <v>44.88216831838845</v>
      </c>
      <c r="AI11" s="427">
        <f t="shared" si="6"/>
        <v>32.22</v>
      </c>
      <c r="AJ11" s="164">
        <f t="shared" si="7"/>
        <v>486.96000000000004</v>
      </c>
      <c r="AK11" s="612"/>
    </row>
    <row r="12" spans="1:39" s="60" customFormat="1" ht="12.75">
      <c r="A12" s="233" t="s">
        <v>437</v>
      </c>
      <c r="B12" s="166" t="s">
        <v>124</v>
      </c>
      <c r="C12" s="165">
        <f>+'Metas por Proyecto'!E78+'Metas por Proyecto'!E112+'Metas por Proyecto'!E122+'Metas por Proyecto'!E265+'Metas por Proyecto'!E267+'Metas por Proyecto'!E268+'Metas por Proyecto'!E256</f>
        <v>18</v>
      </c>
      <c r="D12" s="165">
        <f>+'Metas por Proyecto'!F78+'Metas por Proyecto'!F112+'Metas por Proyecto'!F122+'Metas por Proyecto'!F265+'Metas por Proyecto'!F267+'Metas por Proyecto'!F268+'Metas por Proyecto'!F256</f>
        <v>0.33</v>
      </c>
      <c r="E12" s="428">
        <f>+'Metas por Proyecto'!G78+'Metas por Proyecto'!G112+'Metas por Proyecto'!G122+'Metas por Proyecto'!G265+'Metas por Proyecto'!G267+'Metas por Proyecto'!G268+'Metas por Proyecto'!G256</f>
        <v>0</v>
      </c>
      <c r="F12" s="165">
        <f>+'Metas por Proyecto'!H78+'Metas por Proyecto'!H112+'Metas por Proyecto'!H122+'Metas por Proyecto'!H265+'Metas por Proyecto'!H267+'Metas por Proyecto'!H268+'Metas por Proyecto'!H256</f>
        <v>0.3333333333333333</v>
      </c>
      <c r="G12" s="428">
        <f>+'Metas por Proyecto'!I78+'Metas por Proyecto'!I112+'Metas por Proyecto'!I122+'Metas por Proyecto'!I265+'Metas por Proyecto'!I267+'Metas por Proyecto'!I268+'Metas por Proyecto'!I256</f>
        <v>0</v>
      </c>
      <c r="H12" s="165">
        <f>+'Metas por Proyecto'!J78+'Metas por Proyecto'!J112+'Metas por Proyecto'!J122+'Metas por Proyecto'!J265+'Metas por Proyecto'!J267+'Metas por Proyecto'!J268+'Metas por Proyecto'!J256</f>
        <v>0.33</v>
      </c>
      <c r="I12" s="428">
        <f>+'Metas por Proyecto'!K78+'Metas por Proyecto'!K112+'Metas por Proyecto'!K122+'Metas por Proyecto'!K265+'Metas por Proyecto'!K267+'Metas por Proyecto'!K268+'Metas por Proyecto'!K256</f>
        <v>0</v>
      </c>
      <c r="J12" s="165">
        <f>+'Metas por Proyecto'!L78+'Metas por Proyecto'!L112+'Metas por Proyecto'!L122+'Metas por Proyecto'!L265+'Metas por Proyecto'!L267+'Metas por Proyecto'!L268+'Metas por Proyecto'!L256</f>
        <v>1</v>
      </c>
      <c r="K12" s="428">
        <f>+'Metas por Proyecto'!M78+'Metas por Proyecto'!M112+'Metas por Proyecto'!M122+'Metas por Proyecto'!M265+'Metas por Proyecto'!M267+'Metas por Proyecto'!M268+'Metas por Proyecto'!M256</f>
        <v>1</v>
      </c>
      <c r="L12" s="165">
        <f>+'Metas por Proyecto'!N78+'Metas por Proyecto'!N112+'Metas por Proyecto'!N122+'Metas por Proyecto'!N265+'Metas por Proyecto'!N267+'Metas por Proyecto'!N268+'Metas por Proyecto'!N256</f>
        <v>1</v>
      </c>
      <c r="M12" s="428">
        <f>+'Metas por Proyecto'!O78+'Metas por Proyecto'!O112+'Metas por Proyecto'!O122+'Metas por Proyecto'!O265+'Metas por Proyecto'!O267+'Metas por Proyecto'!O268+'Metas por Proyecto'!O256</f>
        <v>1</v>
      </c>
      <c r="N12" s="165">
        <f>+'Metas por Proyecto'!P78+'Metas por Proyecto'!P112+'Metas por Proyecto'!P122+'Metas por Proyecto'!P265+'Metas por Proyecto'!P267+'Metas por Proyecto'!P268+'Metas por Proyecto'!P256</f>
        <v>0</v>
      </c>
      <c r="O12" s="165">
        <f>+'Metas por Proyecto'!Q78+'Metas por Proyecto'!Q112+'Metas por Proyecto'!Q122+'Metas por Proyecto'!Q265+'Metas por Proyecto'!Q267+'Metas por Proyecto'!Q268+'Metas por Proyecto'!Q256</f>
        <v>0</v>
      </c>
      <c r="P12" s="165">
        <f>+'Metas por Proyecto'!R78+'Metas por Proyecto'!R112+'Metas por Proyecto'!R122+'Metas por Proyecto'!R265+'Metas por Proyecto'!R267+'Metas por Proyecto'!R268+'Metas por Proyecto'!R256</f>
        <v>2</v>
      </c>
      <c r="Q12" s="428">
        <f>+'Metas por Proyecto'!S78+'Metas por Proyecto'!S112+'Metas por Proyecto'!S122+'Metas por Proyecto'!S265+'Metas por Proyecto'!S267+'Metas por Proyecto'!S268+'Metas por Proyecto'!S256</f>
        <v>7</v>
      </c>
      <c r="R12" s="165">
        <f>+'Metas por Proyecto'!T78+'Metas por Proyecto'!T112+'Metas por Proyecto'!T122+'Metas por Proyecto'!T265+'Metas por Proyecto'!T267+'Metas por Proyecto'!T268+'Metas por Proyecto'!T256</f>
        <v>0</v>
      </c>
      <c r="S12" s="428">
        <f>+'Metas por Proyecto'!U78+'Metas por Proyecto'!U112+'Metas por Proyecto'!U122+'Metas por Proyecto'!U265+'Metas por Proyecto'!U267+'Metas por Proyecto'!U268+'Metas por Proyecto'!U256</f>
        <v>2</v>
      </c>
      <c r="T12" s="165">
        <f>+'Metas por Proyecto'!V78+'Metas por Proyecto'!V112+'Metas por Proyecto'!V122+'Metas por Proyecto'!V265+'Metas por Proyecto'!V267+'Metas por Proyecto'!V268+'Metas por Proyecto'!V256</f>
        <v>2</v>
      </c>
      <c r="U12" s="428">
        <f>+'Metas por Proyecto'!W78+'Metas por Proyecto'!W112+'Metas por Proyecto'!W122+'Metas por Proyecto'!W265+'Metas por Proyecto'!W267+'Metas por Proyecto'!W268+'Metas por Proyecto'!W256</f>
        <v>2</v>
      </c>
      <c r="V12" s="165">
        <f>+'Metas por Proyecto'!X78+'Metas por Proyecto'!X112+'Metas por Proyecto'!X122+'Metas por Proyecto'!X265+'Metas por Proyecto'!X267+'Metas por Proyecto'!X268+'Metas por Proyecto'!X256</f>
        <v>2</v>
      </c>
      <c r="W12" s="428">
        <f>+'Metas por Proyecto'!Y78+'Metas por Proyecto'!Y112+'Metas por Proyecto'!Y122+'Metas por Proyecto'!Y265+'Metas por Proyecto'!Y267+'Metas por Proyecto'!Y268+'Metas por Proyecto'!Y256</f>
        <v>3</v>
      </c>
      <c r="X12" s="165">
        <f>+'Metas por Proyecto'!Z78+'Metas por Proyecto'!Z112+'Metas por Proyecto'!Z122+'Metas por Proyecto'!Z265+'Metas por Proyecto'!Z267+'Metas por Proyecto'!Z268+'Metas por Proyecto'!Z256</f>
        <v>2</v>
      </c>
      <c r="Y12" s="428">
        <f>+'Metas por Proyecto'!AA78+'Metas por Proyecto'!AA112+'Metas por Proyecto'!AA122+'Metas por Proyecto'!AA265+'Metas por Proyecto'!AA267+'Metas por Proyecto'!AA268+'Metas por Proyecto'!AA256</f>
        <v>2</v>
      </c>
      <c r="Z12" s="165">
        <f>+'Metas por Proyecto'!AB78+'Metas por Proyecto'!AB112+'Metas por Proyecto'!AB122+'Metas por Proyecto'!AB265+'Metas por Proyecto'!AB267+'Metas por Proyecto'!AB268+'Metas por Proyecto'!AB256</f>
        <v>7</v>
      </c>
      <c r="AA12" s="165">
        <f>+'Metas por Proyecto'!AC78+'Metas por Proyecto'!AC112+'Metas por Proyecto'!AC122+'Metas por Proyecto'!AC265+'Metas por Proyecto'!AC267+'Metas por Proyecto'!AC268+'Metas por Proyecto'!AC256</f>
        <v>2</v>
      </c>
      <c r="AB12" s="165">
        <f t="shared" si="0"/>
        <v>0.9933333333333334</v>
      </c>
      <c r="AC12" s="428">
        <f t="shared" si="0"/>
        <v>0</v>
      </c>
      <c r="AD12" s="165">
        <f t="shared" si="1"/>
        <v>2</v>
      </c>
      <c r="AE12" s="428">
        <f t="shared" si="2"/>
        <v>2</v>
      </c>
      <c r="AF12" s="165">
        <f t="shared" si="3"/>
        <v>4</v>
      </c>
      <c r="AG12" s="428">
        <f t="shared" si="4"/>
        <v>11</v>
      </c>
      <c r="AH12" s="165">
        <f t="shared" si="5"/>
        <v>11</v>
      </c>
      <c r="AI12" s="428">
        <f t="shared" si="6"/>
        <v>7</v>
      </c>
      <c r="AJ12" s="165">
        <f t="shared" si="7"/>
        <v>20</v>
      </c>
      <c r="AK12" s="612"/>
      <c r="AM12" s="612"/>
    </row>
    <row r="13" spans="1:37" s="60" customFormat="1" ht="12.75">
      <c r="A13" s="233" t="s">
        <v>438</v>
      </c>
      <c r="B13" s="166" t="s">
        <v>124</v>
      </c>
      <c r="C13" s="165">
        <f>+'Metas por Proyecto'!E102+'Metas por Proyecto'!E192+'Metas por Proyecto'!E210+'Metas por Proyecto'!E211+'Metas por Proyecto'!E212+'Metas por Proyecto'!E213+'Metas por Proyecto'!E214+'Metas por Proyecto'!E215+'Metas por Proyecto'!E216+'Metas por Proyecto'!E218+'Metas por Proyecto'!E219+'Metas por Proyecto'!E220+'Metas por Proyecto'!E221+'Metas por Proyecto'!E222+'Metas por Proyecto'!E239+'Metas por Proyecto'!E266+'Metas por Proyecto'!E217</f>
        <v>19</v>
      </c>
      <c r="D13" s="165">
        <f>+'Metas por Proyecto'!F102+'Metas por Proyecto'!F192+'Metas por Proyecto'!F210+'Metas por Proyecto'!F211+'Metas por Proyecto'!F212+'Metas por Proyecto'!F213+'Metas por Proyecto'!F214+'Metas por Proyecto'!F215+'Metas por Proyecto'!F216+'Metas por Proyecto'!F218+'Metas por Proyecto'!F219+'Metas por Proyecto'!F220+'Metas por Proyecto'!F221+'Metas por Proyecto'!F222+'Metas por Proyecto'!F239+'Metas por Proyecto'!F266+'Metas por Proyecto'!F217</f>
        <v>7.499999999999999</v>
      </c>
      <c r="E13" s="428">
        <f>+'Metas por Proyecto'!G102+'Metas por Proyecto'!G192+'Metas por Proyecto'!G210+'Metas por Proyecto'!G211+'Metas por Proyecto'!G212+'Metas por Proyecto'!G213+'Metas por Proyecto'!G214+'Metas por Proyecto'!G215+'Metas por Proyecto'!G216+'Metas por Proyecto'!G218+'Metas por Proyecto'!G219+'Metas por Proyecto'!G220+'Metas por Proyecto'!G221+'Metas por Proyecto'!G222+'Metas por Proyecto'!G239+'Metas por Proyecto'!G266+'Metas por Proyecto'!G217</f>
        <v>7.9859</v>
      </c>
      <c r="F13" s="165">
        <f>+'Metas por Proyecto'!H102+'Metas por Proyecto'!H192+'Metas por Proyecto'!H210+'Metas por Proyecto'!H211+'Metas por Proyecto'!H212+'Metas por Proyecto'!H213+'Metas por Proyecto'!H214+'Metas por Proyecto'!H215+'Metas por Proyecto'!H216+'Metas por Proyecto'!H218+'Metas por Proyecto'!H219+'Metas por Proyecto'!H220+'Metas por Proyecto'!H221+'Metas por Proyecto'!H222+'Metas por Proyecto'!H239+'Metas por Proyecto'!H266+'Metas por Proyecto'!H217</f>
        <v>2.2000000000000006</v>
      </c>
      <c r="G13" s="428">
        <f>+'Metas por Proyecto'!I102+'Metas por Proyecto'!I192+'Metas por Proyecto'!I210+'Metas por Proyecto'!I211+'Metas por Proyecto'!I212+'Metas por Proyecto'!I213+'Metas por Proyecto'!I214+'Metas por Proyecto'!I215+'Metas por Proyecto'!I216+'Metas por Proyecto'!I218+'Metas por Proyecto'!I219+'Metas por Proyecto'!I220+'Metas por Proyecto'!I221+'Metas por Proyecto'!I222+'Metas por Proyecto'!I239+'Metas por Proyecto'!I266+'Metas por Proyecto'!I217</f>
        <v>0.7591000000000001</v>
      </c>
      <c r="H13" s="165">
        <f>+'Metas por Proyecto'!J102+'Metas por Proyecto'!J192+'Metas por Proyecto'!J210+'Metas por Proyecto'!J211+'Metas por Proyecto'!J212+'Metas por Proyecto'!J213+'Metas por Proyecto'!J214+'Metas por Proyecto'!J215+'Metas por Proyecto'!J216+'Metas por Proyecto'!J218+'Metas por Proyecto'!J219+'Metas por Proyecto'!J220+'Metas por Proyecto'!J221+'Metas por Proyecto'!J222+'Metas por Proyecto'!J239+'Metas por Proyecto'!J266+'Metas por Proyecto'!J217</f>
        <v>2.0700000000000003</v>
      </c>
      <c r="I13" s="428">
        <f>+'Metas por Proyecto'!K102+'Metas por Proyecto'!K192+'Metas por Proyecto'!K210+'Metas por Proyecto'!K211+'Metas por Proyecto'!K212+'Metas por Proyecto'!K213+'Metas por Proyecto'!K214+'Metas por Proyecto'!K215+'Metas por Proyecto'!K216+'Metas por Proyecto'!K218+'Metas por Proyecto'!K219+'Metas por Proyecto'!K220+'Metas por Proyecto'!K221+'Metas por Proyecto'!K222+'Metas por Proyecto'!K239+'Metas por Proyecto'!K266+'Metas por Proyecto'!K217</f>
        <v>1.0698999999999996</v>
      </c>
      <c r="J13" s="165">
        <f>+'Metas por Proyecto'!L102+'Metas por Proyecto'!L192+'Metas por Proyecto'!L210+'Metas por Proyecto'!L211+'Metas por Proyecto'!L212+'Metas por Proyecto'!L213+'Metas por Proyecto'!L214+'Metas por Proyecto'!L215+'Metas por Proyecto'!L216+'Metas por Proyecto'!L218+'Metas por Proyecto'!L219+'Metas por Proyecto'!L220+'Metas por Proyecto'!L221+'Metas por Proyecto'!L222+'Metas por Proyecto'!L239+'Metas por Proyecto'!L266+'Metas por Proyecto'!L217</f>
        <v>2.09</v>
      </c>
      <c r="K13" s="428">
        <f>+'Metas por Proyecto'!M102+'Metas por Proyecto'!M192+'Metas por Proyecto'!M210+'Metas por Proyecto'!M211+'Metas por Proyecto'!M212+'Metas por Proyecto'!M213+'Metas por Proyecto'!M214+'Metas por Proyecto'!M215+'Metas por Proyecto'!M216+'Metas por Proyecto'!M218+'Metas por Proyecto'!M219+'Metas por Proyecto'!M220+'Metas por Proyecto'!M221+'Metas por Proyecto'!M222+'Metas por Proyecto'!M239+'Metas por Proyecto'!M266+'Metas por Proyecto'!M217</f>
        <v>0.9170999999999999</v>
      </c>
      <c r="L13" s="165">
        <f>+'Metas por Proyecto'!N102+'Metas por Proyecto'!N192+'Metas por Proyecto'!N210+'Metas por Proyecto'!N211+'Metas por Proyecto'!N212+'Metas por Proyecto'!N213+'Metas por Proyecto'!N214+'Metas por Proyecto'!N215+'Metas por Proyecto'!N216+'Metas por Proyecto'!N218+'Metas por Proyecto'!N219+'Metas por Proyecto'!N220+'Metas por Proyecto'!N221+'Metas por Proyecto'!N222+'Metas por Proyecto'!N239+'Metas por Proyecto'!N266+'Metas por Proyecto'!N217</f>
        <v>0.37</v>
      </c>
      <c r="M13" s="428">
        <f>+'Metas por Proyecto'!O102+'Metas por Proyecto'!O192+'Metas por Proyecto'!O210+'Metas por Proyecto'!O211+'Metas por Proyecto'!O212+'Metas por Proyecto'!O213+'Metas por Proyecto'!O214+'Metas por Proyecto'!O215+'Metas por Proyecto'!O216+'Metas por Proyecto'!O218+'Metas por Proyecto'!O219+'Metas por Proyecto'!O220+'Metas por Proyecto'!O221+'Metas por Proyecto'!O222+'Metas por Proyecto'!O239+'Metas por Proyecto'!O266+'Metas por Proyecto'!O217</f>
        <v>0.2274</v>
      </c>
      <c r="N13" s="165">
        <f>+'Metas por Proyecto'!P102+'Metas por Proyecto'!P192+'Metas por Proyecto'!P210+'Metas por Proyecto'!P211+'Metas por Proyecto'!P212+'Metas por Proyecto'!P213+'Metas por Proyecto'!P214+'Metas por Proyecto'!P215+'Metas por Proyecto'!P216+'Metas por Proyecto'!P218+'Metas por Proyecto'!P219+'Metas por Proyecto'!P220+'Metas por Proyecto'!P221+'Metas por Proyecto'!P222+'Metas por Proyecto'!P239+'Metas por Proyecto'!P266+'Metas por Proyecto'!P217</f>
        <v>0.37</v>
      </c>
      <c r="O13" s="165">
        <f>+'Metas por Proyecto'!Q102+'Metas por Proyecto'!Q192+'Metas por Proyecto'!Q210+'Metas por Proyecto'!Q211+'Metas por Proyecto'!Q212+'Metas por Proyecto'!Q213+'Metas por Proyecto'!Q214+'Metas por Proyecto'!Q215+'Metas por Proyecto'!Q216+'Metas por Proyecto'!Q218+'Metas por Proyecto'!Q219+'Metas por Proyecto'!Q220+'Metas por Proyecto'!Q221+'Metas por Proyecto'!Q222+'Metas por Proyecto'!Q239+'Metas por Proyecto'!Q266+'Metas por Proyecto'!Q217</f>
        <v>0.3894000000000001</v>
      </c>
      <c r="P13" s="165">
        <f>+'Metas por Proyecto'!R102+'Metas por Proyecto'!R192+'Metas por Proyecto'!R210+'Metas por Proyecto'!R211+'Metas por Proyecto'!R212+'Metas por Proyecto'!R213+'Metas por Proyecto'!R214+'Metas por Proyecto'!R215+'Metas por Proyecto'!R216+'Metas por Proyecto'!R218+'Metas por Proyecto'!R219+'Metas por Proyecto'!R220+'Metas por Proyecto'!R221+'Metas por Proyecto'!R222+'Metas por Proyecto'!R239+'Metas por Proyecto'!R266+'Metas por Proyecto'!R217</f>
        <v>0.37</v>
      </c>
      <c r="Q13" s="428">
        <f>+'Metas por Proyecto'!S102+'Metas por Proyecto'!S192+'Metas por Proyecto'!S210+'Metas por Proyecto'!S211+'Metas por Proyecto'!S212+'Metas por Proyecto'!S213+'Metas por Proyecto'!S214+'Metas por Proyecto'!S215+'Metas por Proyecto'!S216+'Metas por Proyecto'!S218+'Metas por Proyecto'!S219+'Metas por Proyecto'!S220+'Metas por Proyecto'!S221+'Metas por Proyecto'!S222+'Metas por Proyecto'!S239+'Metas por Proyecto'!S266+'Metas por Proyecto'!S217</f>
        <v>1.4351</v>
      </c>
      <c r="R13" s="165">
        <f>+'Metas por Proyecto'!T102+'Metas por Proyecto'!T192+'Metas por Proyecto'!T210+'Metas por Proyecto'!T211+'Metas por Proyecto'!T212+'Metas por Proyecto'!T213+'Metas por Proyecto'!T214+'Metas por Proyecto'!T215+'Metas por Proyecto'!T216+'Metas por Proyecto'!T218+'Metas por Proyecto'!T219+'Metas por Proyecto'!T220+'Metas por Proyecto'!T221+'Metas por Proyecto'!T222+'Metas por Proyecto'!T239+'Metas por Proyecto'!T266+'Metas por Proyecto'!T217</f>
        <v>0.37</v>
      </c>
      <c r="S13" s="428">
        <f>+'Metas por Proyecto'!U102+'Metas por Proyecto'!U192+'Metas por Proyecto'!U210+'Metas por Proyecto'!U211+'Metas por Proyecto'!U212+'Metas por Proyecto'!U213+'Metas por Proyecto'!U214+'Metas por Proyecto'!U215+'Metas por Proyecto'!U216+'Metas por Proyecto'!U218+'Metas por Proyecto'!U219+'Metas por Proyecto'!U220+'Metas por Proyecto'!U221+'Metas por Proyecto'!U222+'Metas por Proyecto'!U239+'Metas por Proyecto'!U266+'Metas por Proyecto'!U217</f>
        <v>0.393</v>
      </c>
      <c r="T13" s="165">
        <f>+'Metas por Proyecto'!V102+'Metas por Proyecto'!V192+'Metas por Proyecto'!V210+'Metas por Proyecto'!V211+'Metas por Proyecto'!V212+'Metas por Proyecto'!V213+'Metas por Proyecto'!V214+'Metas por Proyecto'!V215+'Metas por Proyecto'!V216+'Metas por Proyecto'!V218+'Metas por Proyecto'!V219+'Metas por Proyecto'!V220+'Metas por Proyecto'!V221+'Metas por Proyecto'!V222+'Metas por Proyecto'!V239+'Metas por Proyecto'!V266+'Metas por Proyecto'!V217</f>
        <v>0.37</v>
      </c>
      <c r="U13" s="428">
        <f>+'Metas por Proyecto'!W102+'Metas por Proyecto'!W192+'Metas por Proyecto'!W210+'Metas por Proyecto'!W211+'Metas por Proyecto'!W212+'Metas por Proyecto'!W213+'Metas por Proyecto'!W214+'Metas por Proyecto'!W215+'Metas por Proyecto'!W216+'Metas por Proyecto'!W218+'Metas por Proyecto'!W219+'Metas por Proyecto'!W220+'Metas por Proyecto'!W221+'Metas por Proyecto'!W222+'Metas por Proyecto'!W239+'Metas por Proyecto'!W266+'Metas por Proyecto'!W217</f>
        <v>1.8125</v>
      </c>
      <c r="V13" s="165">
        <f>+'Metas por Proyecto'!X102+'Metas por Proyecto'!X192+'Metas por Proyecto'!X210+'Metas por Proyecto'!X211+'Metas por Proyecto'!X212+'Metas por Proyecto'!X213+'Metas por Proyecto'!X214+'Metas por Proyecto'!X215+'Metas por Proyecto'!X216+'Metas por Proyecto'!X218+'Metas por Proyecto'!X219+'Metas por Proyecto'!X220+'Metas por Proyecto'!X221+'Metas por Proyecto'!X222+'Metas por Proyecto'!X239+'Metas por Proyecto'!X266+'Metas por Proyecto'!X217</f>
        <v>0.37</v>
      </c>
      <c r="W13" s="428">
        <f>+'Metas por Proyecto'!Y102+'Metas por Proyecto'!Y192+'Metas por Proyecto'!Y210+'Metas por Proyecto'!Y211+'Metas por Proyecto'!Y212+'Metas por Proyecto'!Y213+'Metas por Proyecto'!Y214+'Metas por Proyecto'!Y215+'Metas por Proyecto'!Y216+'Metas por Proyecto'!Y218+'Metas por Proyecto'!Y219+'Metas por Proyecto'!Y220+'Metas por Proyecto'!Y221+'Metas por Proyecto'!Y222+'Metas por Proyecto'!Y239+'Metas por Proyecto'!Y266+'Metas por Proyecto'!Y217</f>
        <v>0.214</v>
      </c>
      <c r="X13" s="165">
        <f>+'Metas por Proyecto'!Z102+'Metas por Proyecto'!Z192+'Metas por Proyecto'!Z210+'Metas por Proyecto'!Z211+'Metas por Proyecto'!Z212+'Metas por Proyecto'!Z213+'Metas por Proyecto'!Z214+'Metas por Proyecto'!Z215+'Metas por Proyecto'!Z216+'Metas por Proyecto'!Z218+'Metas por Proyecto'!Z219+'Metas por Proyecto'!Z220+'Metas por Proyecto'!Z221+'Metas por Proyecto'!Z222+'Metas por Proyecto'!Z239+'Metas por Proyecto'!Z266+'Metas por Proyecto'!Z217</f>
        <v>0.42000000000000004</v>
      </c>
      <c r="Y13" s="428">
        <f>+'Metas por Proyecto'!AA102+'Metas por Proyecto'!AA192+'Metas por Proyecto'!AA210+'Metas por Proyecto'!AA211+'Metas por Proyecto'!AA212+'Metas por Proyecto'!AA213+'Metas por Proyecto'!AA214+'Metas por Proyecto'!AA215+'Metas por Proyecto'!AA216+'Metas por Proyecto'!AA218+'Metas por Proyecto'!AA219+'Metas por Proyecto'!AA220+'Metas por Proyecto'!AA221+'Metas por Proyecto'!AA222+'Metas por Proyecto'!AA239+'Metas por Proyecto'!AA266+'Metas por Proyecto'!AA217</f>
        <v>0.2366</v>
      </c>
      <c r="Z13" s="165">
        <f>+'Metas por Proyecto'!AB102+'Metas por Proyecto'!AB192+'Metas por Proyecto'!AB210+'Metas por Proyecto'!AB211+'Metas por Proyecto'!AB212+'Metas por Proyecto'!AB213+'Metas por Proyecto'!AB214+'Metas por Proyecto'!AB215+'Metas por Proyecto'!AB216+'Metas por Proyecto'!AB218+'Metas por Proyecto'!AB219+'Metas por Proyecto'!AB220+'Metas por Proyecto'!AB221+'Metas por Proyecto'!AB222+'Metas por Proyecto'!AB239+'Metas por Proyecto'!AB266+'Metas por Proyecto'!AB217</f>
        <v>2.5</v>
      </c>
      <c r="AA13" s="165">
        <f>+'Metas por Proyecto'!AC102+'Metas por Proyecto'!AC192+'Metas por Proyecto'!AC210+'Metas por Proyecto'!AC211+'Metas por Proyecto'!AC212+'Metas por Proyecto'!AC213+'Metas por Proyecto'!AC214+'Metas por Proyecto'!AC215+'Metas por Proyecto'!AC216+'Metas por Proyecto'!AC218+'Metas por Proyecto'!AC219+'Metas por Proyecto'!AC220+'Metas por Proyecto'!AC221+'Metas por Proyecto'!AC222+'Metas por Proyecto'!AC239+'Metas por Proyecto'!AC266+'Metas por Proyecto'!AC217</f>
        <v>2.3209999999999997</v>
      </c>
      <c r="AB13" s="165">
        <f t="shared" si="0"/>
        <v>11.77</v>
      </c>
      <c r="AC13" s="428">
        <f t="shared" si="0"/>
        <v>9.814900000000002</v>
      </c>
      <c r="AD13" s="165">
        <f t="shared" si="1"/>
        <v>2.83</v>
      </c>
      <c r="AE13" s="428">
        <f t="shared" si="2"/>
        <v>1.5339</v>
      </c>
      <c r="AF13" s="165">
        <f t="shared" si="3"/>
        <v>1.1099999999999999</v>
      </c>
      <c r="AG13" s="428">
        <f t="shared" si="4"/>
        <v>3.6406</v>
      </c>
      <c r="AH13" s="165">
        <f t="shared" si="5"/>
        <v>3.29</v>
      </c>
      <c r="AI13" s="428">
        <f t="shared" si="6"/>
        <v>2.7716</v>
      </c>
      <c r="AJ13" s="165">
        <f t="shared" si="7"/>
        <v>17.761000000000003</v>
      </c>
      <c r="AK13" s="612"/>
    </row>
    <row r="14" spans="1:37" s="60" customFormat="1" ht="12.75">
      <c r="A14" s="233" t="s">
        <v>104</v>
      </c>
      <c r="B14" s="166" t="s">
        <v>98</v>
      </c>
      <c r="C14" s="165">
        <f>+'Metas por Proyecto'!E65+'Metas por Proyecto'!E70+'Metas por Proyecto'!E73+'Metas por Proyecto'!E82+'Metas por Proyecto'!E86+'Metas por Proyecto'!E90+'Metas por Proyecto'!E93+'Metas por Proyecto'!E97+'Metas por Proyecto'!E105+'Metas por Proyecto'!E109+'Metas por Proyecto'!E113+'Metas por Proyecto'!E117+'Metas por Proyecto'!E196+'Metas por Proyecto'!E206+'Metas por Proyecto'!E240+'Metas por Proyecto'!E248+'Metas por Proyecto'!E257+'Metas por Proyecto'!E270+'Metas por Proyecto'!E285</f>
        <v>3509.9700000000007</v>
      </c>
      <c r="D14" s="164"/>
      <c r="E14" s="427"/>
      <c r="F14" s="164"/>
      <c r="G14" s="427"/>
      <c r="H14" s="164"/>
      <c r="I14" s="427"/>
      <c r="J14" s="164"/>
      <c r="K14" s="427"/>
      <c r="L14" s="164"/>
      <c r="M14" s="427"/>
      <c r="N14" s="164"/>
      <c r="O14" s="164"/>
      <c r="P14" s="164"/>
      <c r="Q14" s="427"/>
      <c r="R14" s="164"/>
      <c r="S14" s="427"/>
      <c r="T14" s="164"/>
      <c r="U14" s="427"/>
      <c r="V14" s="164"/>
      <c r="W14" s="427"/>
      <c r="X14" s="164"/>
      <c r="Y14" s="427"/>
      <c r="Z14" s="164"/>
      <c r="AA14" s="164"/>
      <c r="AB14" s="165">
        <f>+C14</f>
        <v>3509.9700000000007</v>
      </c>
      <c r="AC14" s="428">
        <v>3523</v>
      </c>
      <c r="AD14" s="165">
        <f>+AB14</f>
        <v>3509.9700000000007</v>
      </c>
      <c r="AE14" s="428">
        <f t="shared" si="2"/>
        <v>0</v>
      </c>
      <c r="AF14" s="165">
        <f>+AD14</f>
        <v>3509.9700000000007</v>
      </c>
      <c r="AG14" s="428">
        <f t="shared" si="4"/>
        <v>0</v>
      </c>
      <c r="AH14" s="165">
        <f t="shared" si="5"/>
        <v>0</v>
      </c>
      <c r="AI14" s="428">
        <f t="shared" si="6"/>
        <v>0</v>
      </c>
      <c r="AJ14" s="165">
        <f t="shared" si="7"/>
        <v>3523</v>
      </c>
      <c r="AK14" s="612"/>
    </row>
    <row r="15" spans="1:37" s="60" customFormat="1" ht="12.75">
      <c r="A15" s="233" t="s">
        <v>144</v>
      </c>
      <c r="B15" s="166" t="s">
        <v>124</v>
      </c>
      <c r="C15" s="165">
        <f>+'Metas por Proyecto'!E224+'Metas por Proyecto'!E225+'Metas por Proyecto'!E226+'Metas por Proyecto'!E227+'Metas por Proyecto'!E228+'Metas por Proyecto'!E231+'Metas por Proyecto'!E232+'Metas por Proyecto'!E233+'Metas por Proyecto'!E234+'Metas por Proyecto'!E100+'Metas por Proyecto'!E101+'Metas por Proyecto'!E229</f>
        <v>12</v>
      </c>
      <c r="D15" s="165">
        <f>+'Metas por Proyecto'!F224+'Metas por Proyecto'!F225+'Metas por Proyecto'!F226+'Metas por Proyecto'!F227+'Metas por Proyecto'!F228+'Metas por Proyecto'!F231+'Metas por Proyecto'!F232+'Metas por Proyecto'!F233+'Metas por Proyecto'!F234+'Metas por Proyecto'!F100+'Metas por Proyecto'!F101+'Metas por Proyecto'!F229</f>
        <v>4.640000000000001</v>
      </c>
      <c r="E15" s="428">
        <f>+'Metas por Proyecto'!G224+'Metas por Proyecto'!G225+'Metas por Proyecto'!G226+'Metas por Proyecto'!G227+'Metas por Proyecto'!G228+'Metas por Proyecto'!G231+'Metas por Proyecto'!G232+'Metas por Proyecto'!G233+'Metas por Proyecto'!G234+'Metas por Proyecto'!G100+'Metas por Proyecto'!G101+'Metas por Proyecto'!G229</f>
        <v>4.494999999999999</v>
      </c>
      <c r="F15" s="165">
        <f>+'Metas por Proyecto'!H224+'Metas por Proyecto'!H225+'Metas por Proyecto'!H226+'Metas por Proyecto'!H227+'Metas por Proyecto'!H228+'Metas por Proyecto'!H231+'Metas por Proyecto'!H232+'Metas por Proyecto'!H233+'Metas por Proyecto'!H234+'Metas por Proyecto'!H100+'Metas por Proyecto'!H101+'Metas por Proyecto'!H229</f>
        <v>1.6100000000000003</v>
      </c>
      <c r="G15" s="428">
        <f>+'Metas por Proyecto'!I224+'Metas por Proyecto'!I225+'Metas por Proyecto'!I226+'Metas por Proyecto'!I227+'Metas por Proyecto'!I228+'Metas por Proyecto'!I231+'Metas por Proyecto'!I232+'Metas por Proyecto'!I233+'Metas por Proyecto'!I234+'Metas por Proyecto'!I100+'Metas por Proyecto'!I101+'Metas por Proyecto'!I229</f>
        <v>0.26</v>
      </c>
      <c r="H15" s="165">
        <f>+'Metas por Proyecto'!J224+'Metas por Proyecto'!J225+'Metas por Proyecto'!J226+'Metas por Proyecto'!J227+'Metas por Proyecto'!J228+'Metas por Proyecto'!J231+'Metas por Proyecto'!J232+'Metas por Proyecto'!J233+'Metas por Proyecto'!J234+'Metas por Proyecto'!J100+'Metas por Proyecto'!J101+'Metas por Proyecto'!J229</f>
        <v>1.2800000000000002</v>
      </c>
      <c r="I15" s="428">
        <f>+'Metas por Proyecto'!K224+'Metas por Proyecto'!K225+'Metas por Proyecto'!K226+'Metas por Proyecto'!K227+'Metas por Proyecto'!K228+'Metas por Proyecto'!K231+'Metas por Proyecto'!K232+'Metas por Proyecto'!K233+'Metas por Proyecto'!K234+'Metas por Proyecto'!K100+'Metas por Proyecto'!K101+'Metas por Proyecto'!K229</f>
        <v>0.0758</v>
      </c>
      <c r="J15" s="165">
        <f>+'Metas por Proyecto'!L224+'Metas por Proyecto'!L225+'Metas por Proyecto'!L226+'Metas por Proyecto'!L227+'Metas por Proyecto'!L228+'Metas por Proyecto'!L231+'Metas por Proyecto'!L232+'Metas por Proyecto'!L233+'Metas por Proyecto'!L234+'Metas por Proyecto'!L100+'Metas por Proyecto'!L101+'Metas por Proyecto'!L229</f>
        <v>0.35</v>
      </c>
      <c r="K15" s="428">
        <f>+'Metas por Proyecto'!M224+'Metas por Proyecto'!M225+'Metas por Proyecto'!M226+'Metas por Proyecto'!M227+'Metas por Proyecto'!M228+'Metas por Proyecto'!M231+'Metas por Proyecto'!M232+'Metas por Proyecto'!M233+'Metas por Proyecto'!M234+'Metas por Proyecto'!M100+'Metas por Proyecto'!M101+'Metas por Proyecto'!M229</f>
        <v>0.3492</v>
      </c>
      <c r="L15" s="165">
        <f>+'Metas por Proyecto'!N224+'Metas por Proyecto'!N225+'Metas por Proyecto'!N226+'Metas por Proyecto'!N227+'Metas por Proyecto'!N228+'Metas por Proyecto'!N231+'Metas por Proyecto'!N232+'Metas por Proyecto'!N233+'Metas por Proyecto'!N234+'Metas por Proyecto'!N100+'Metas por Proyecto'!N101+'Metas por Proyecto'!N229</f>
        <v>0.33999999999999997</v>
      </c>
      <c r="M15" s="428">
        <f>+'Metas por Proyecto'!O224+'Metas por Proyecto'!O225+'Metas por Proyecto'!O226+'Metas por Proyecto'!O227+'Metas por Proyecto'!O228+'Metas por Proyecto'!O231+'Metas por Proyecto'!O232+'Metas por Proyecto'!O233+'Metas por Proyecto'!O234+'Metas por Proyecto'!O100+'Metas por Proyecto'!O101+'Metas por Proyecto'!O229</f>
        <v>0.377</v>
      </c>
      <c r="N15" s="165">
        <f>+'Metas por Proyecto'!P224+'Metas por Proyecto'!P225+'Metas por Proyecto'!P226+'Metas por Proyecto'!P227+'Metas por Proyecto'!P228+'Metas por Proyecto'!P231+'Metas por Proyecto'!P232+'Metas por Proyecto'!P233+'Metas por Proyecto'!P234+'Metas por Proyecto'!P100+'Metas por Proyecto'!P101+'Metas por Proyecto'!P229</f>
        <v>0.33999999999999997</v>
      </c>
      <c r="O15" s="165">
        <f>+'Metas por Proyecto'!Q224+'Metas por Proyecto'!Q225+'Metas por Proyecto'!Q226+'Metas por Proyecto'!Q227+'Metas por Proyecto'!Q228+'Metas por Proyecto'!Q231+'Metas por Proyecto'!Q232+'Metas por Proyecto'!Q233+'Metas por Proyecto'!Q234+'Metas por Proyecto'!Q100+'Metas por Proyecto'!Q101+'Metas por Proyecto'!Q229</f>
        <v>0.047999999999999994</v>
      </c>
      <c r="P15" s="165">
        <f>+'Metas por Proyecto'!R224+'Metas por Proyecto'!R225+'Metas por Proyecto'!R226+'Metas por Proyecto'!R227+'Metas por Proyecto'!R228+'Metas por Proyecto'!R231+'Metas por Proyecto'!R232+'Metas por Proyecto'!R233+'Metas por Proyecto'!R234+'Metas por Proyecto'!R100+'Metas por Proyecto'!R101+'Metas por Proyecto'!R229</f>
        <v>0.52</v>
      </c>
      <c r="Q15" s="428">
        <f>+'Metas por Proyecto'!S224+'Metas por Proyecto'!S225+'Metas por Proyecto'!S226+'Metas por Proyecto'!S227+'Metas por Proyecto'!S228+'Metas por Proyecto'!S231+'Metas por Proyecto'!S232+'Metas por Proyecto'!S233+'Metas por Proyecto'!S234+'Metas por Proyecto'!S100+'Metas por Proyecto'!S101+'Metas por Proyecto'!S229</f>
        <v>0.034999999999999996</v>
      </c>
      <c r="R15" s="165">
        <f>+'Metas por Proyecto'!T224+'Metas por Proyecto'!T225+'Metas por Proyecto'!T226+'Metas por Proyecto'!T227+'Metas por Proyecto'!T228+'Metas por Proyecto'!T231+'Metas por Proyecto'!T232+'Metas por Proyecto'!T233+'Metas por Proyecto'!T234+'Metas por Proyecto'!T100+'Metas por Proyecto'!T101+'Metas por Proyecto'!T229</f>
        <v>0.51</v>
      </c>
      <c r="S15" s="428">
        <f>+'Metas por Proyecto'!U224+'Metas por Proyecto'!U225+'Metas por Proyecto'!U226+'Metas por Proyecto'!U227+'Metas por Proyecto'!U228+'Metas por Proyecto'!U231+'Metas por Proyecto'!U232+'Metas por Proyecto'!U233+'Metas por Proyecto'!U234+'Metas por Proyecto'!U100+'Metas por Proyecto'!U101+'Metas por Proyecto'!U229</f>
        <v>0.02</v>
      </c>
      <c r="T15" s="165">
        <f>+'Metas por Proyecto'!V224+'Metas por Proyecto'!V225+'Metas por Proyecto'!V226+'Metas por Proyecto'!V227+'Metas por Proyecto'!V228+'Metas por Proyecto'!V231+'Metas por Proyecto'!V232+'Metas por Proyecto'!V233+'Metas por Proyecto'!V234+'Metas por Proyecto'!V100+'Metas por Proyecto'!V101+'Metas por Proyecto'!V229</f>
        <v>0.41000000000000003</v>
      </c>
      <c r="U15" s="428">
        <f>+'Metas por Proyecto'!W224+'Metas por Proyecto'!W225+'Metas por Proyecto'!W226+'Metas por Proyecto'!W227+'Metas por Proyecto'!W228+'Metas por Proyecto'!W231+'Metas por Proyecto'!W232+'Metas por Proyecto'!W233+'Metas por Proyecto'!W234+'Metas por Proyecto'!W100+'Metas por Proyecto'!W101+'Metas por Proyecto'!W229</f>
        <v>1.1</v>
      </c>
      <c r="V15" s="165">
        <f>+'Metas por Proyecto'!X224+'Metas por Proyecto'!X225+'Metas por Proyecto'!X226+'Metas por Proyecto'!X227+'Metas por Proyecto'!X228+'Metas por Proyecto'!X231+'Metas por Proyecto'!X232+'Metas por Proyecto'!X233+'Metas por Proyecto'!X234+'Metas por Proyecto'!X100+'Metas por Proyecto'!X101+'Metas por Proyecto'!X229</f>
        <v>0</v>
      </c>
      <c r="W15" s="428">
        <f>+'Metas por Proyecto'!Y224+'Metas por Proyecto'!Y225+'Metas por Proyecto'!Y226+'Metas por Proyecto'!Y227+'Metas por Proyecto'!Y228+'Metas por Proyecto'!Y231+'Metas por Proyecto'!Y232+'Metas por Proyecto'!Y233+'Metas por Proyecto'!Y234+'Metas por Proyecto'!Y100+'Metas por Proyecto'!Y101+'Metas por Proyecto'!Y229</f>
        <v>0.8183</v>
      </c>
      <c r="X15" s="165">
        <f>+'Metas por Proyecto'!Z224+'Metas por Proyecto'!Z225+'Metas por Proyecto'!Z226+'Metas por Proyecto'!Z227+'Metas por Proyecto'!Z228+'Metas por Proyecto'!Z231+'Metas por Proyecto'!Z232+'Metas por Proyecto'!Z233+'Metas por Proyecto'!Z234+'Metas por Proyecto'!Z100+'Metas por Proyecto'!Z101+'Metas por Proyecto'!Z229</f>
        <v>0</v>
      </c>
      <c r="Y15" s="428">
        <f>+'Metas por Proyecto'!AA224+'Metas por Proyecto'!AA225+'Metas por Proyecto'!AA226+'Metas por Proyecto'!AA227+'Metas por Proyecto'!AA228+'Metas por Proyecto'!AA231+'Metas por Proyecto'!AA232+'Metas por Proyecto'!AA233+'Metas por Proyecto'!AA234+'Metas por Proyecto'!AA100+'Metas por Proyecto'!AA101+'Metas por Proyecto'!AA229</f>
        <v>0.0054</v>
      </c>
      <c r="Z15" s="165">
        <f>+'Metas por Proyecto'!AB224+'Metas por Proyecto'!AB225+'Metas por Proyecto'!AB226+'Metas por Proyecto'!AB227+'Metas por Proyecto'!AB228+'Metas por Proyecto'!AB231+'Metas por Proyecto'!AB232+'Metas por Proyecto'!AB233+'Metas por Proyecto'!AB234+'Metas por Proyecto'!AB100+'Metas por Proyecto'!AB101+'Metas por Proyecto'!AB229</f>
        <v>2</v>
      </c>
      <c r="AA15" s="165">
        <f>+'Metas por Proyecto'!AC224+'Metas por Proyecto'!AC225+'Metas por Proyecto'!AC226+'Metas por Proyecto'!AC227+'Metas por Proyecto'!AC228+'Metas por Proyecto'!AC231+'Metas por Proyecto'!AC232+'Metas por Proyecto'!AC233+'Metas por Proyecto'!AC234+'Metas por Proyecto'!AC100+'Metas por Proyecto'!AC101+'Metas por Proyecto'!AC229</f>
        <v>0.8500000000000001</v>
      </c>
      <c r="AB15" s="165">
        <f t="shared" si="0"/>
        <v>7.530000000000001</v>
      </c>
      <c r="AC15" s="428">
        <f t="shared" si="0"/>
        <v>4.830799999999999</v>
      </c>
      <c r="AD15" s="165">
        <f t="shared" si="1"/>
        <v>1.0299999999999998</v>
      </c>
      <c r="AE15" s="428">
        <f t="shared" si="2"/>
        <v>0.7742</v>
      </c>
      <c r="AF15" s="165">
        <f t="shared" si="3"/>
        <v>1.44</v>
      </c>
      <c r="AG15" s="428">
        <f t="shared" si="4"/>
        <v>1.155</v>
      </c>
      <c r="AH15" s="165">
        <f t="shared" si="5"/>
        <v>2</v>
      </c>
      <c r="AI15" s="428">
        <f t="shared" si="6"/>
        <v>1.6737000000000002</v>
      </c>
      <c r="AJ15" s="165">
        <f t="shared" si="7"/>
        <v>8.4337</v>
      </c>
      <c r="AK15" s="612"/>
    </row>
    <row r="16" spans="1:37" s="60" customFormat="1" ht="12.75">
      <c r="A16" s="233" t="s">
        <v>184</v>
      </c>
      <c r="B16" s="166" t="s">
        <v>124</v>
      </c>
      <c r="C16" s="165">
        <f>+'Metas por Proyecto'!E193</f>
        <v>1</v>
      </c>
      <c r="D16" s="165">
        <f>+'Metas por Proyecto'!F193</f>
        <v>0</v>
      </c>
      <c r="E16" s="428">
        <f>+'Metas por Proyecto'!G193</f>
        <v>1</v>
      </c>
      <c r="F16" s="165">
        <f>+'Metas por Proyecto'!H193</f>
        <v>1</v>
      </c>
      <c r="G16" s="428">
        <f>+'Metas por Proyecto'!I193</f>
        <v>0</v>
      </c>
      <c r="H16" s="165">
        <f>+'Metas por Proyecto'!J193</f>
        <v>0</v>
      </c>
      <c r="I16" s="428">
        <f>+'Metas por Proyecto'!K193</f>
        <v>0</v>
      </c>
      <c r="J16" s="165">
        <f>+'Metas por Proyecto'!L193</f>
        <v>0</v>
      </c>
      <c r="K16" s="428">
        <f>+'Metas por Proyecto'!M193</f>
        <v>0</v>
      </c>
      <c r="L16" s="165">
        <f>+'Metas por Proyecto'!N193</f>
        <v>0</v>
      </c>
      <c r="M16" s="428">
        <f>+'Metas por Proyecto'!O193</f>
        <v>0</v>
      </c>
      <c r="N16" s="165">
        <f>+'Metas por Proyecto'!P193</f>
        <v>0</v>
      </c>
      <c r="O16" s="165">
        <f>+'Metas por Proyecto'!Q193</f>
        <v>0</v>
      </c>
      <c r="P16" s="165">
        <f>+'Metas por Proyecto'!R193</f>
        <v>0</v>
      </c>
      <c r="Q16" s="428">
        <f>+'Metas por Proyecto'!S193</f>
        <v>0</v>
      </c>
      <c r="R16" s="165">
        <f>+'Metas por Proyecto'!T193</f>
        <v>0</v>
      </c>
      <c r="S16" s="428">
        <f>+'Metas por Proyecto'!U193</f>
        <v>0</v>
      </c>
      <c r="T16" s="165">
        <f>+'Metas por Proyecto'!V193</f>
        <v>0</v>
      </c>
      <c r="U16" s="428">
        <f>+'Metas por Proyecto'!W193</f>
        <v>0</v>
      </c>
      <c r="V16" s="165">
        <f>+'Metas por Proyecto'!X193</f>
        <v>0</v>
      </c>
      <c r="W16" s="428">
        <f>+'Metas por Proyecto'!Y193</f>
        <v>0</v>
      </c>
      <c r="X16" s="165">
        <f>+'Metas por Proyecto'!Z193</f>
        <v>0</v>
      </c>
      <c r="Y16" s="428">
        <f>+'Metas por Proyecto'!AA193</f>
        <v>0</v>
      </c>
      <c r="Z16" s="165">
        <f>+'Metas por Proyecto'!AB193</f>
        <v>0</v>
      </c>
      <c r="AA16" s="165">
        <f>+'Metas por Proyecto'!AC193</f>
        <v>0</v>
      </c>
      <c r="AB16" s="165">
        <f t="shared" si="0"/>
        <v>1</v>
      </c>
      <c r="AC16" s="428">
        <f t="shared" si="0"/>
        <v>1</v>
      </c>
      <c r="AD16" s="165">
        <f t="shared" si="1"/>
        <v>0</v>
      </c>
      <c r="AE16" s="428">
        <f t="shared" si="2"/>
        <v>0</v>
      </c>
      <c r="AF16" s="165">
        <f t="shared" si="3"/>
        <v>0</v>
      </c>
      <c r="AG16" s="428">
        <f t="shared" si="4"/>
        <v>0</v>
      </c>
      <c r="AH16" s="165">
        <f t="shared" si="5"/>
        <v>0</v>
      </c>
      <c r="AI16" s="428">
        <f t="shared" si="6"/>
        <v>0</v>
      </c>
      <c r="AJ16" s="165">
        <f t="shared" si="7"/>
        <v>1</v>
      </c>
      <c r="AK16" s="612"/>
    </row>
    <row r="17" spans="1:36" s="60" customFormat="1" ht="12.75">
      <c r="A17" s="223"/>
      <c r="B17" s="224"/>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row>
    <row r="18" spans="1:36" ht="12.75">
      <c r="A18" s="61" t="s">
        <v>164</v>
      </c>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row>
    <row r="19" spans="1:37" ht="12.75">
      <c r="A19" s="233" t="s">
        <v>439</v>
      </c>
      <c r="B19" s="166" t="s">
        <v>378</v>
      </c>
      <c r="C19" s="165">
        <f>+'Metas por Proyecto'!E13+'Metas por Proyecto'!E14+'Metas por Proyecto'!E15+'Metas por Proyecto'!E16+'Metas por Proyecto'!E17</f>
        <v>5</v>
      </c>
      <c r="D19" s="164">
        <f>+'Metas por Proyecto'!F13+'Metas por Proyecto'!F14+'Metas por Proyecto'!F15+'Metas por Proyecto'!F16+'Metas por Proyecto'!F17</f>
        <v>0</v>
      </c>
      <c r="E19" s="427">
        <f>+'Metas por Proyecto'!G13+'Metas por Proyecto'!G14+'Metas por Proyecto'!G15+'Metas por Proyecto'!G16+'Metas por Proyecto'!G17</f>
        <v>0</v>
      </c>
      <c r="F19" s="164">
        <f>+'Metas por Proyecto'!H13+'Metas por Proyecto'!H14+'Metas por Proyecto'!H15+'Metas por Proyecto'!H16+'Metas por Proyecto'!H17</f>
        <v>0</v>
      </c>
      <c r="G19" s="427">
        <f>+'Metas por Proyecto'!I13+'Metas por Proyecto'!I14+'Metas por Proyecto'!I15+'Metas por Proyecto'!I16+'Metas por Proyecto'!I17</f>
        <v>0</v>
      </c>
      <c r="H19" s="164">
        <f>+'Metas por Proyecto'!J13+'Metas por Proyecto'!J14+'Metas por Proyecto'!J15+'Metas por Proyecto'!J16+'Metas por Proyecto'!J17</f>
        <v>0</v>
      </c>
      <c r="I19" s="427">
        <f>+'Metas por Proyecto'!K13+'Metas por Proyecto'!K14+'Metas por Proyecto'!K15+'Metas por Proyecto'!K16+'Metas por Proyecto'!K17</f>
        <v>0</v>
      </c>
      <c r="J19" s="164">
        <f>+'Metas por Proyecto'!L13+'Metas por Proyecto'!L14+'Metas por Proyecto'!L15+'Metas por Proyecto'!L16+'Metas por Proyecto'!L17</f>
        <v>0</v>
      </c>
      <c r="K19" s="427">
        <f>+'Metas por Proyecto'!M13+'Metas por Proyecto'!M14+'Metas por Proyecto'!M15+'Metas por Proyecto'!M16+'Metas por Proyecto'!M17</f>
        <v>3</v>
      </c>
      <c r="L19" s="164">
        <f>+'Metas por Proyecto'!N13+'Metas por Proyecto'!N14+'Metas por Proyecto'!N15+'Metas por Proyecto'!N16+'Metas por Proyecto'!N17</f>
        <v>0</v>
      </c>
      <c r="M19" s="427">
        <f>+'Metas por Proyecto'!O13+'Metas por Proyecto'!O14+'Metas por Proyecto'!O15+'Metas por Proyecto'!O16+'Metas por Proyecto'!O17</f>
        <v>0</v>
      </c>
      <c r="N19" s="164">
        <f>+'Metas por Proyecto'!P13+'Metas por Proyecto'!P14+'Metas por Proyecto'!P15+'Metas por Proyecto'!P16+'Metas por Proyecto'!P17</f>
        <v>3</v>
      </c>
      <c r="O19" s="427">
        <f>+'Metas por Proyecto'!Q13+'Metas por Proyecto'!Q14+'Metas por Proyecto'!Q15+'Metas por Proyecto'!Q16+'Metas por Proyecto'!Q17</f>
        <v>2</v>
      </c>
      <c r="P19" s="164">
        <f>+'Metas por Proyecto'!R13+'Metas por Proyecto'!R14+'Metas por Proyecto'!R15+'Metas por Proyecto'!R16+'Metas por Proyecto'!R17</f>
        <v>0</v>
      </c>
      <c r="Q19" s="427">
        <f>+'Metas por Proyecto'!S13+'Metas por Proyecto'!S14+'Metas por Proyecto'!S15+'Metas por Proyecto'!S16+'Metas por Proyecto'!S17</f>
        <v>0</v>
      </c>
      <c r="R19" s="164">
        <f>+'Metas por Proyecto'!T13+'Metas por Proyecto'!T14+'Metas por Proyecto'!T15+'Metas por Proyecto'!T16+'Metas por Proyecto'!T17</f>
        <v>0</v>
      </c>
      <c r="S19" s="427">
        <f>+'Metas por Proyecto'!U13+'Metas por Proyecto'!U14+'Metas por Proyecto'!U15+'Metas por Proyecto'!U16+'Metas por Proyecto'!U17</f>
        <v>0</v>
      </c>
      <c r="T19" s="164">
        <f>+'Metas por Proyecto'!V13+'Metas por Proyecto'!V14+'Metas por Proyecto'!V15+'Metas por Proyecto'!V16+'Metas por Proyecto'!V17</f>
        <v>0</v>
      </c>
      <c r="U19" s="427">
        <f>+'Metas por Proyecto'!W13+'Metas por Proyecto'!W14+'Metas por Proyecto'!W15+'Metas por Proyecto'!W16+'Metas por Proyecto'!W17</f>
        <v>0</v>
      </c>
      <c r="V19" s="164">
        <f>+'Metas por Proyecto'!X13+'Metas por Proyecto'!X14+'Metas por Proyecto'!X15+'Metas por Proyecto'!X16+'Metas por Proyecto'!X17</f>
        <v>2</v>
      </c>
      <c r="W19" s="164">
        <f>+'Metas por Proyecto'!Y13+'Metas por Proyecto'!Y14+'Metas por Proyecto'!Y15+'Metas por Proyecto'!Y16+'Metas por Proyecto'!Y17</f>
        <v>0</v>
      </c>
      <c r="X19" s="164">
        <f>+'Metas por Proyecto'!Z13+'Metas por Proyecto'!Z14+'Metas por Proyecto'!Z15+'Metas por Proyecto'!Z16+'Metas por Proyecto'!Z17</f>
        <v>0</v>
      </c>
      <c r="Y19" s="427">
        <f>+'Metas por Proyecto'!AA13+'Metas por Proyecto'!AA14+'Metas por Proyecto'!AA15+'Metas por Proyecto'!AA16+'Metas por Proyecto'!AA17</f>
        <v>0</v>
      </c>
      <c r="Z19" s="164">
        <f>+'Metas por Proyecto'!AB13+'Metas por Proyecto'!AB14+'Metas por Proyecto'!AB15+'Metas por Proyecto'!AB16+'Metas por Proyecto'!AB17</f>
        <v>0</v>
      </c>
      <c r="AA19" s="427">
        <f>+'Metas por Proyecto'!AC13+'Metas por Proyecto'!AC14+'Metas por Proyecto'!AC15+'Metas por Proyecto'!AC16+'Metas por Proyecto'!AC17</f>
        <v>0</v>
      </c>
      <c r="AB19" s="165">
        <f aca="true" t="shared" si="8" ref="AB19:AC22">+D19+F19+H19</f>
        <v>0</v>
      </c>
      <c r="AC19" s="428">
        <f t="shared" si="8"/>
        <v>0</v>
      </c>
      <c r="AD19" s="165">
        <f aca="true" t="shared" si="9" ref="AD19:AE22">+J19+L19+N19</f>
        <v>3</v>
      </c>
      <c r="AE19" s="428">
        <f t="shared" si="9"/>
        <v>5</v>
      </c>
      <c r="AF19" s="165">
        <f aca="true" t="shared" si="10" ref="AF19:AG22">+P19+R19+T19</f>
        <v>0</v>
      </c>
      <c r="AG19" s="428">
        <f t="shared" si="10"/>
        <v>0</v>
      </c>
      <c r="AH19" s="165">
        <f aca="true" t="shared" si="11" ref="AH19:AI22">+V19+X19+Z19</f>
        <v>2</v>
      </c>
      <c r="AI19" s="428">
        <f t="shared" si="11"/>
        <v>0</v>
      </c>
      <c r="AJ19" s="165">
        <f>+AI19+AG19+AE19+AC19</f>
        <v>5</v>
      </c>
      <c r="AK19" s="612"/>
    </row>
    <row r="20" spans="1:37" ht="12.75">
      <c r="A20" s="233" t="s">
        <v>440</v>
      </c>
      <c r="B20" s="166" t="s">
        <v>378</v>
      </c>
      <c r="C20" s="165">
        <f>+'Metas por Proyecto'!E19+'Metas por Proyecto'!E20</f>
        <v>2</v>
      </c>
      <c r="D20" s="164">
        <f>+'Metas por Proyecto'!F19+'Metas por Proyecto'!F20</f>
        <v>0</v>
      </c>
      <c r="E20" s="427">
        <f>+'Metas por Proyecto'!G19+'Metas por Proyecto'!G20</f>
        <v>0</v>
      </c>
      <c r="F20" s="164">
        <f>+'Metas por Proyecto'!H19+'Metas por Proyecto'!H20</f>
        <v>0</v>
      </c>
      <c r="G20" s="427">
        <f>+'Metas por Proyecto'!I19+'Metas por Proyecto'!I20</f>
        <v>0</v>
      </c>
      <c r="H20" s="164">
        <f>+'Metas por Proyecto'!J19+'Metas por Proyecto'!J20</f>
        <v>0</v>
      </c>
      <c r="I20" s="427">
        <f>+'Metas por Proyecto'!K19+'Metas por Proyecto'!K20</f>
        <v>0</v>
      </c>
      <c r="J20" s="164">
        <f>+'Metas por Proyecto'!L19+'Metas por Proyecto'!L20</f>
        <v>0</v>
      </c>
      <c r="K20" s="427">
        <f>+'Metas por Proyecto'!M19+'Metas por Proyecto'!M20</f>
        <v>0</v>
      </c>
      <c r="L20" s="164">
        <f>+'Metas por Proyecto'!N19+'Metas por Proyecto'!N20</f>
        <v>0</v>
      </c>
      <c r="M20" s="427">
        <f>+'Metas por Proyecto'!O19+'Metas por Proyecto'!O20</f>
        <v>1</v>
      </c>
      <c r="N20" s="164">
        <f>+'Metas por Proyecto'!P19+'Metas por Proyecto'!P20</f>
        <v>0</v>
      </c>
      <c r="O20" s="427">
        <f>+'Metas por Proyecto'!Q19+'Metas por Proyecto'!Q20</f>
        <v>0</v>
      </c>
      <c r="P20" s="164">
        <f>+'Metas por Proyecto'!R19+'Metas por Proyecto'!R20</f>
        <v>0</v>
      </c>
      <c r="Q20" s="427">
        <f>+'Metas por Proyecto'!S19+'Metas por Proyecto'!S20</f>
        <v>0</v>
      </c>
      <c r="R20" s="164">
        <f>+'Metas por Proyecto'!T19+'Metas por Proyecto'!T20</f>
        <v>0</v>
      </c>
      <c r="S20" s="427">
        <f>+'Metas por Proyecto'!U19+'Metas por Proyecto'!U20</f>
        <v>0</v>
      </c>
      <c r="T20" s="164">
        <f>+'Metas por Proyecto'!V19+'Metas por Proyecto'!V20</f>
        <v>0</v>
      </c>
      <c r="U20" s="427">
        <f>+'Metas por Proyecto'!W19+'Metas por Proyecto'!W20</f>
        <v>0</v>
      </c>
      <c r="V20" s="164">
        <f>+'Metas por Proyecto'!X19+'Metas por Proyecto'!X20</f>
        <v>0</v>
      </c>
      <c r="W20" s="164">
        <f>+'Metas por Proyecto'!Y19+'Metas por Proyecto'!Y20</f>
        <v>0</v>
      </c>
      <c r="X20" s="164">
        <f>+'Metas por Proyecto'!Z19+'Metas por Proyecto'!Z20</f>
        <v>0</v>
      </c>
      <c r="Y20" s="427">
        <f>+'Metas por Proyecto'!AA19+'Metas por Proyecto'!AA20</f>
        <v>0</v>
      </c>
      <c r="Z20" s="164">
        <f>+'Metas por Proyecto'!AB19+'Metas por Proyecto'!AB20</f>
        <v>2</v>
      </c>
      <c r="AA20" s="427">
        <f>+'Metas por Proyecto'!AC19+'Metas por Proyecto'!AC20</f>
        <v>0</v>
      </c>
      <c r="AB20" s="165">
        <f t="shared" si="8"/>
        <v>0</v>
      </c>
      <c r="AC20" s="428">
        <f t="shared" si="8"/>
        <v>0</v>
      </c>
      <c r="AD20" s="165">
        <f t="shared" si="9"/>
        <v>0</v>
      </c>
      <c r="AE20" s="428">
        <f t="shared" si="9"/>
        <v>1</v>
      </c>
      <c r="AF20" s="165">
        <f t="shared" si="10"/>
        <v>0</v>
      </c>
      <c r="AG20" s="428">
        <f t="shared" si="10"/>
        <v>0</v>
      </c>
      <c r="AH20" s="165">
        <f t="shared" si="11"/>
        <v>2</v>
      </c>
      <c r="AI20" s="428">
        <f t="shared" si="11"/>
        <v>0</v>
      </c>
      <c r="AJ20" s="165">
        <f>+AI20+AG20+AE20+AC20</f>
        <v>1</v>
      </c>
      <c r="AK20" s="612"/>
    </row>
    <row r="21" spans="1:37" ht="12.75">
      <c r="A21" s="233" t="s">
        <v>815</v>
      </c>
      <c r="B21" s="166" t="s">
        <v>441</v>
      </c>
      <c r="C21" s="165">
        <f>+'Metas por Proyecto'!E28+'Metas por Proyecto'!E29</f>
        <v>43</v>
      </c>
      <c r="D21" s="165">
        <f>+'Metas por Proyecto'!F28+'Metas por Proyecto'!F29</f>
        <v>14</v>
      </c>
      <c r="E21" s="428">
        <f>+'Metas por Proyecto'!G28+'Metas por Proyecto'!G29</f>
        <v>14</v>
      </c>
      <c r="F21" s="165">
        <f>+'Metas por Proyecto'!H28+'Metas por Proyecto'!H29</f>
        <v>10</v>
      </c>
      <c r="G21" s="428">
        <f>+'Metas por Proyecto'!I28+'Metas por Proyecto'!I29</f>
        <v>10</v>
      </c>
      <c r="H21" s="165">
        <f>+'Metas por Proyecto'!J28+'Metas por Proyecto'!J29</f>
        <v>12</v>
      </c>
      <c r="I21" s="428">
        <f>+'Metas por Proyecto'!K28+'Metas por Proyecto'!K29</f>
        <v>12</v>
      </c>
      <c r="J21" s="165">
        <f>+'Metas por Proyecto'!L28+'Metas por Proyecto'!L29</f>
        <v>7</v>
      </c>
      <c r="K21" s="428">
        <f>+'Metas por Proyecto'!M28+'Metas por Proyecto'!M29</f>
        <v>9</v>
      </c>
      <c r="L21" s="165">
        <f>+'Metas por Proyecto'!N28+'Metas por Proyecto'!N29</f>
        <v>0</v>
      </c>
      <c r="M21" s="428">
        <f>+'Metas por Proyecto'!O28+'Metas por Proyecto'!O29</f>
        <v>7</v>
      </c>
      <c r="N21" s="165">
        <f>+'Metas por Proyecto'!P28+'Metas por Proyecto'!P29</f>
        <v>0</v>
      </c>
      <c r="O21" s="428">
        <f>+'Metas por Proyecto'!Q28+'Metas por Proyecto'!Q29</f>
        <v>6</v>
      </c>
      <c r="P21" s="165">
        <f>+'Metas por Proyecto'!R28+'Metas por Proyecto'!R29</f>
        <v>0</v>
      </c>
      <c r="Q21" s="428">
        <f>+'Metas por Proyecto'!S28+'Metas por Proyecto'!S29</f>
        <v>0</v>
      </c>
      <c r="R21" s="165">
        <f>+'Metas por Proyecto'!T28+'Metas por Proyecto'!T29</f>
        <v>0</v>
      </c>
      <c r="S21" s="428">
        <f>+'Metas por Proyecto'!U28+'Metas por Proyecto'!U29</f>
        <v>0</v>
      </c>
      <c r="T21" s="165">
        <f>+'Metas por Proyecto'!V28+'Metas por Proyecto'!V29</f>
        <v>0</v>
      </c>
      <c r="U21" s="428">
        <f>+'Metas por Proyecto'!W28+'Metas por Proyecto'!W29</f>
        <v>0</v>
      </c>
      <c r="V21" s="165">
        <f>+'Metas por Proyecto'!X28+'Metas por Proyecto'!X29</f>
        <v>0</v>
      </c>
      <c r="W21" s="165">
        <f>+'Metas por Proyecto'!Y28+'Metas por Proyecto'!Y29</f>
        <v>0</v>
      </c>
      <c r="X21" s="165">
        <f>+'Metas por Proyecto'!Z28+'Metas por Proyecto'!Z29</f>
        <v>0</v>
      </c>
      <c r="Y21" s="428">
        <f>+'Metas por Proyecto'!AA28+'Metas por Proyecto'!AA29</f>
        <v>0</v>
      </c>
      <c r="Z21" s="165">
        <f>+'Metas por Proyecto'!AB28+'Metas por Proyecto'!AB29</f>
        <v>0</v>
      </c>
      <c r="AA21" s="428">
        <f>+'Metas por Proyecto'!AC28+'Metas por Proyecto'!AC29</f>
        <v>0</v>
      </c>
      <c r="AB21" s="165">
        <f t="shared" si="8"/>
        <v>36</v>
      </c>
      <c r="AC21" s="428">
        <f t="shared" si="8"/>
        <v>36</v>
      </c>
      <c r="AD21" s="165">
        <f t="shared" si="9"/>
        <v>7</v>
      </c>
      <c r="AE21" s="428">
        <f t="shared" si="9"/>
        <v>22</v>
      </c>
      <c r="AF21" s="165">
        <f t="shared" si="10"/>
        <v>0</v>
      </c>
      <c r="AG21" s="428">
        <f t="shared" si="10"/>
        <v>0</v>
      </c>
      <c r="AH21" s="165">
        <f t="shared" si="11"/>
        <v>0</v>
      </c>
      <c r="AI21" s="428">
        <f t="shared" si="11"/>
        <v>0</v>
      </c>
      <c r="AJ21" s="165">
        <f>+AI21+AG21+AE21+AC21</f>
        <v>58</v>
      </c>
      <c r="AK21" s="612"/>
    </row>
    <row r="22" spans="1:37" ht="12.75">
      <c r="A22" s="233" t="s">
        <v>442</v>
      </c>
      <c r="B22" s="166" t="s">
        <v>98</v>
      </c>
      <c r="C22" s="165">
        <f>+'Metas por Proyecto'!E34+'Metas por Proyecto'!E35</f>
        <v>80</v>
      </c>
      <c r="D22" s="164">
        <f>+'Metas por Proyecto'!F34+'Metas por Proyecto'!F35</f>
        <v>0</v>
      </c>
      <c r="E22" s="427">
        <f>+'Metas por Proyecto'!G34+'Metas por Proyecto'!G35</f>
        <v>0</v>
      </c>
      <c r="F22" s="164">
        <f>+'Metas por Proyecto'!H34+'Metas por Proyecto'!H35</f>
        <v>0</v>
      </c>
      <c r="G22" s="427">
        <f>+'Metas por Proyecto'!I34+'Metas por Proyecto'!I35</f>
        <v>0</v>
      </c>
      <c r="H22" s="164">
        <f>+'Metas por Proyecto'!J34+'Metas por Proyecto'!J35</f>
        <v>16</v>
      </c>
      <c r="I22" s="427">
        <f>+'Metas por Proyecto'!K34+'Metas por Proyecto'!K35</f>
        <v>16</v>
      </c>
      <c r="J22" s="164">
        <f>+'Metas por Proyecto'!L34+'Metas por Proyecto'!L35</f>
        <v>16</v>
      </c>
      <c r="K22" s="427">
        <f>+'Metas por Proyecto'!M34+'Metas por Proyecto'!M35</f>
        <v>0</v>
      </c>
      <c r="L22" s="164">
        <f>+'Metas por Proyecto'!N34+'Metas por Proyecto'!N35</f>
        <v>16</v>
      </c>
      <c r="M22" s="427">
        <f>+'Metas por Proyecto'!O34+'Metas por Proyecto'!O35</f>
        <v>0</v>
      </c>
      <c r="N22" s="164">
        <f>+'Metas por Proyecto'!P34+'Metas por Proyecto'!P35</f>
        <v>16</v>
      </c>
      <c r="O22" s="427">
        <f>+'Metas por Proyecto'!Q34+'Metas por Proyecto'!Q35</f>
        <v>0</v>
      </c>
      <c r="P22" s="164">
        <f>+'Metas por Proyecto'!R34+'Metas por Proyecto'!R35</f>
        <v>16</v>
      </c>
      <c r="Q22" s="427">
        <f>+'Metas por Proyecto'!S34+'Metas por Proyecto'!S35</f>
        <v>0</v>
      </c>
      <c r="R22" s="164">
        <f>+'Metas por Proyecto'!T34+'Metas por Proyecto'!T35</f>
        <v>0</v>
      </c>
      <c r="S22" s="427">
        <f>+'Metas por Proyecto'!U34+'Metas por Proyecto'!U35</f>
        <v>0</v>
      </c>
      <c r="T22" s="164">
        <f>+'Metas por Proyecto'!V34+'Metas por Proyecto'!V35</f>
        <v>0</v>
      </c>
      <c r="U22" s="427">
        <f>+'Metas por Proyecto'!W34+'Metas por Proyecto'!W35</f>
        <v>10</v>
      </c>
      <c r="V22" s="164">
        <f>+'Metas por Proyecto'!X34+'Metas por Proyecto'!X35</f>
        <v>0</v>
      </c>
      <c r="W22" s="164">
        <f>+'Metas por Proyecto'!Y34+'Metas por Proyecto'!Y35</f>
        <v>18</v>
      </c>
      <c r="X22" s="164">
        <f>+'Metas por Proyecto'!Z34+'Metas por Proyecto'!Z35</f>
        <v>0</v>
      </c>
      <c r="Y22" s="427">
        <f>+'Metas por Proyecto'!AA34+'Metas por Proyecto'!AA35</f>
        <v>18</v>
      </c>
      <c r="Z22" s="164">
        <f>+'Metas por Proyecto'!AB34+'Metas por Proyecto'!AB35</f>
        <v>0</v>
      </c>
      <c r="AA22" s="427">
        <f>+'Metas por Proyecto'!AC34+'Metas por Proyecto'!AC35</f>
        <v>18</v>
      </c>
      <c r="AB22" s="165">
        <f t="shared" si="8"/>
        <v>16</v>
      </c>
      <c r="AC22" s="428">
        <f t="shared" si="8"/>
        <v>16</v>
      </c>
      <c r="AD22" s="165">
        <f t="shared" si="9"/>
        <v>48</v>
      </c>
      <c r="AE22" s="428">
        <f t="shared" si="9"/>
        <v>0</v>
      </c>
      <c r="AF22" s="165">
        <f t="shared" si="10"/>
        <v>16</v>
      </c>
      <c r="AG22" s="428">
        <f t="shared" si="10"/>
        <v>10</v>
      </c>
      <c r="AH22" s="165">
        <f t="shared" si="11"/>
        <v>0</v>
      </c>
      <c r="AI22" s="428">
        <f t="shared" si="11"/>
        <v>54</v>
      </c>
      <c r="AJ22" s="165">
        <f>+AI22+AG22+AE22+AC22</f>
        <v>80</v>
      </c>
      <c r="AK22" s="612"/>
    </row>
    <row r="23" spans="1:36" ht="12.75">
      <c r="A23" s="220"/>
      <c r="B23" s="221"/>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row>
    <row r="24" spans="1:36" ht="12.75">
      <c r="A24" s="61" t="s">
        <v>70</v>
      </c>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row>
    <row r="25" spans="1:37" ht="25.5">
      <c r="A25" s="159" t="str">
        <f>+'Metas por Proyecto'!A43</f>
        <v>Realizar el inventario de los puertos para aquellas concesiones que tienen interventoría</v>
      </c>
      <c r="B25" s="155" t="s">
        <v>172</v>
      </c>
      <c r="C25" s="156">
        <f>+'Metas por Proyecto'!E43</f>
        <v>13</v>
      </c>
      <c r="D25" s="156">
        <f>+'Metas por Proyecto'!F43</f>
        <v>0</v>
      </c>
      <c r="E25" s="429">
        <f>+'Metas por Proyecto'!G43</f>
        <v>0</v>
      </c>
      <c r="F25" s="156">
        <f>+'Metas por Proyecto'!H43</f>
        <v>0</v>
      </c>
      <c r="G25" s="429">
        <f>+'Metas por Proyecto'!I43</f>
        <v>0</v>
      </c>
      <c r="H25" s="156">
        <f>+'Metas por Proyecto'!J43</f>
        <v>0</v>
      </c>
      <c r="I25" s="429">
        <f>+'Metas por Proyecto'!K43</f>
        <v>0</v>
      </c>
      <c r="J25" s="156">
        <f>+'Metas por Proyecto'!L43</f>
        <v>0</v>
      </c>
      <c r="K25" s="429">
        <f>+'Metas por Proyecto'!M43</f>
        <v>0</v>
      </c>
      <c r="L25" s="156">
        <f>+'Metas por Proyecto'!N43</f>
        <v>0</v>
      </c>
      <c r="M25" s="429">
        <f>+'Metas por Proyecto'!O43</f>
        <v>0</v>
      </c>
      <c r="N25" s="156">
        <f>+'Metas por Proyecto'!P43</f>
        <v>0</v>
      </c>
      <c r="O25" s="429">
        <f>+'Metas por Proyecto'!Q43</f>
        <v>0</v>
      </c>
      <c r="P25" s="156">
        <f>+'Metas por Proyecto'!R43</f>
        <v>0</v>
      </c>
      <c r="Q25" s="429">
        <f>+'Metas por Proyecto'!S43</f>
        <v>4</v>
      </c>
      <c r="R25" s="156">
        <f>+'Metas por Proyecto'!T43</f>
        <v>0</v>
      </c>
      <c r="S25" s="429">
        <f>+'Metas por Proyecto'!U43</f>
        <v>0</v>
      </c>
      <c r="T25" s="156">
        <f>+'Metas por Proyecto'!V43</f>
        <v>0</v>
      </c>
      <c r="U25" s="429">
        <f>+'Metas por Proyecto'!W43</f>
        <v>2</v>
      </c>
      <c r="V25" s="156">
        <f>+'Metas por Proyecto'!X43</f>
        <v>0</v>
      </c>
      <c r="W25" s="156">
        <f>+'Metas por Proyecto'!Y43</f>
        <v>0</v>
      </c>
      <c r="X25" s="156">
        <f>+'Metas por Proyecto'!Z43</f>
        <v>0</v>
      </c>
      <c r="Y25" s="429">
        <f>+'Metas por Proyecto'!AA43</f>
        <v>0</v>
      </c>
      <c r="Z25" s="156">
        <f>+'Metas por Proyecto'!AB43</f>
        <v>13</v>
      </c>
      <c r="AA25" s="429">
        <f>+'Metas por Proyecto'!AC43</f>
        <v>0</v>
      </c>
      <c r="AB25" s="156">
        <f>+D25+F25+H25</f>
        <v>0</v>
      </c>
      <c r="AC25" s="428">
        <f>+E25+G25+I25</f>
        <v>0</v>
      </c>
      <c r="AD25" s="165">
        <f>+J25+L25+N25</f>
        <v>0</v>
      </c>
      <c r="AE25" s="428">
        <f>+K25+M25+O25</f>
        <v>0</v>
      </c>
      <c r="AF25" s="165">
        <f>+P25+R25+T25</f>
        <v>0</v>
      </c>
      <c r="AG25" s="428">
        <f>+Q25+S25+U25</f>
        <v>6</v>
      </c>
      <c r="AH25" s="165">
        <f>+V25+X25+Z25</f>
        <v>13</v>
      </c>
      <c r="AI25" s="428">
        <f>+W25+Y25+AA25</f>
        <v>0</v>
      </c>
      <c r="AJ25" s="165">
        <f>+AI25+AG25+AE25+AC25</f>
        <v>6</v>
      </c>
      <c r="AK25" s="612"/>
    </row>
    <row r="26" spans="1:37" ht="25.5">
      <c r="A26" s="159" t="str">
        <f>+'Metas por Proyecto'!A45</f>
        <v>Revisar el cumplimiento plan de inversiones (Informes de supervisión)</v>
      </c>
      <c r="B26" s="155" t="s">
        <v>69</v>
      </c>
      <c r="C26" s="156">
        <f>+'Metas por Proyecto'!E45</f>
        <v>56</v>
      </c>
      <c r="D26" s="156">
        <f>+'Metas por Proyecto'!F45</f>
        <v>0</v>
      </c>
      <c r="E26" s="429">
        <f>+'Metas por Proyecto'!G45</f>
        <v>0</v>
      </c>
      <c r="F26" s="156">
        <f>+'Metas por Proyecto'!H45</f>
        <v>0</v>
      </c>
      <c r="G26" s="429">
        <f>+'Metas por Proyecto'!I45</f>
        <v>0</v>
      </c>
      <c r="H26" s="156">
        <f>+'Metas por Proyecto'!J45</f>
        <v>14</v>
      </c>
      <c r="I26" s="429">
        <f>+'Metas por Proyecto'!K45</f>
        <v>0</v>
      </c>
      <c r="J26" s="156">
        <f>+'Metas por Proyecto'!L45</f>
        <v>0</v>
      </c>
      <c r="K26" s="429">
        <f>+'Metas por Proyecto'!M45</f>
        <v>0</v>
      </c>
      <c r="L26" s="156">
        <f>+'Metas por Proyecto'!N45</f>
        <v>0</v>
      </c>
      <c r="M26" s="429">
        <f>+'Metas por Proyecto'!O45</f>
        <v>0</v>
      </c>
      <c r="N26" s="156">
        <f>+'Metas por Proyecto'!P45</f>
        <v>14</v>
      </c>
      <c r="O26" s="429">
        <f>+'Metas por Proyecto'!Q45</f>
        <v>0</v>
      </c>
      <c r="P26" s="156">
        <f>+'Metas por Proyecto'!R45</f>
        <v>0</v>
      </c>
      <c r="Q26" s="429">
        <f>+'Metas por Proyecto'!S45</f>
        <v>0</v>
      </c>
      <c r="R26" s="156">
        <f>+'Metas por Proyecto'!T45</f>
        <v>0</v>
      </c>
      <c r="S26" s="429">
        <f>+'Metas por Proyecto'!U45</f>
        <v>0</v>
      </c>
      <c r="T26" s="156">
        <f>+'Metas por Proyecto'!V45</f>
        <v>14</v>
      </c>
      <c r="U26" s="429">
        <f>+'Metas por Proyecto'!W45</f>
        <v>18</v>
      </c>
      <c r="V26" s="156">
        <f>+'Metas por Proyecto'!X45</f>
        <v>0</v>
      </c>
      <c r="W26" s="156">
        <f>+'Metas por Proyecto'!Y45</f>
        <v>14</v>
      </c>
      <c r="X26" s="156">
        <f>+'Metas por Proyecto'!Z45</f>
        <v>0</v>
      </c>
      <c r="Y26" s="429">
        <f>+'Metas por Proyecto'!AA45</f>
        <v>10</v>
      </c>
      <c r="Z26" s="156">
        <f>+'Metas por Proyecto'!AB45</f>
        <v>14</v>
      </c>
      <c r="AA26" s="429">
        <f>+'Metas por Proyecto'!AC45</f>
        <v>14</v>
      </c>
      <c r="AB26" s="156">
        <f>+D26+F26+H26</f>
        <v>14</v>
      </c>
      <c r="AC26" s="428">
        <f>+E26+G26+I26</f>
        <v>0</v>
      </c>
      <c r="AD26" s="165">
        <f>+J26+L26+N26</f>
        <v>14</v>
      </c>
      <c r="AE26" s="428">
        <f>+K26+M26+O26</f>
        <v>0</v>
      </c>
      <c r="AF26" s="165">
        <f>+P26+R26+T26</f>
        <v>14</v>
      </c>
      <c r="AG26" s="428">
        <f>+Q26+S26+U26</f>
        <v>18</v>
      </c>
      <c r="AH26" s="165">
        <f>+V26+X26+Z26</f>
        <v>14</v>
      </c>
      <c r="AI26" s="428">
        <f>+W26+Y26+AA26</f>
        <v>38</v>
      </c>
      <c r="AJ26" s="165">
        <f>+AI26+AG26+AE26+AC26</f>
        <v>56</v>
      </c>
      <c r="AK26" s="612"/>
    </row>
    <row r="27" spans="1:36" ht="12.75">
      <c r="A27" s="220"/>
      <c r="B27" s="221"/>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row>
    <row r="28" spans="1:36" ht="12.75">
      <c r="A28" s="61" t="s">
        <v>173</v>
      </c>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row>
    <row r="29" spans="1:37" ht="12.75">
      <c r="A29" s="158" t="str">
        <f>+'Metas por Proyecto'!A47</f>
        <v>Construcción Aeropuerto de Santa Marta</v>
      </c>
      <c r="B29" s="153" t="str">
        <f>+'Metas por Proyecto'!D47</f>
        <v>Acta de Inicio</v>
      </c>
      <c r="C29" s="153">
        <f>+'Metas por Proyecto'!E47</f>
        <v>1</v>
      </c>
      <c r="D29" s="153">
        <f>+'Metas por Proyecto'!F47</f>
        <v>0</v>
      </c>
      <c r="E29" s="430">
        <f>+'Metas por Proyecto'!G47</f>
        <v>0</v>
      </c>
      <c r="F29" s="154">
        <f>+'Metas por Proyecto'!H47</f>
        <v>1</v>
      </c>
      <c r="G29" s="430">
        <f>+'Metas por Proyecto'!I47</f>
        <v>1</v>
      </c>
      <c r="H29" s="154">
        <f>+'Metas por Proyecto'!J47</f>
        <v>0</v>
      </c>
      <c r="I29" s="430">
        <f>+'Metas por Proyecto'!K47</f>
        <v>0</v>
      </c>
      <c r="J29" s="154">
        <f>+'Metas por Proyecto'!L47</f>
        <v>0</v>
      </c>
      <c r="K29" s="430">
        <f>+'Metas por Proyecto'!M47</f>
        <v>0</v>
      </c>
      <c r="L29" s="154">
        <f>+'Metas por Proyecto'!N47</f>
        <v>0</v>
      </c>
      <c r="M29" s="430">
        <f>+'Metas por Proyecto'!O47</f>
        <v>0</v>
      </c>
      <c r="N29" s="154">
        <f>+'Metas por Proyecto'!P47</f>
        <v>0</v>
      </c>
      <c r="O29" s="430">
        <f>+'Metas por Proyecto'!Q47</f>
        <v>0</v>
      </c>
      <c r="P29" s="154">
        <f>+'Metas por Proyecto'!R47</f>
        <v>0</v>
      </c>
      <c r="Q29" s="430">
        <f>+'Metas por Proyecto'!S47</f>
        <v>0</v>
      </c>
      <c r="R29" s="154">
        <f>+'Metas por Proyecto'!T47</f>
        <v>0</v>
      </c>
      <c r="S29" s="430">
        <f>+'Metas por Proyecto'!U47</f>
        <v>0</v>
      </c>
      <c r="T29" s="154">
        <f>+'Metas por Proyecto'!V47</f>
        <v>0</v>
      </c>
      <c r="U29" s="430">
        <f>+'Metas por Proyecto'!W47</f>
        <v>0</v>
      </c>
      <c r="V29" s="154">
        <f>+'Metas por Proyecto'!X47</f>
        <v>0</v>
      </c>
      <c r="W29" s="430">
        <f>+'Metas por Proyecto'!Y47</f>
        <v>0</v>
      </c>
      <c r="X29" s="154">
        <f>+'Metas por Proyecto'!Z47</f>
        <v>0</v>
      </c>
      <c r="Y29" s="430">
        <f>+'Metas por Proyecto'!AA47</f>
        <v>0</v>
      </c>
      <c r="Z29" s="154">
        <f>+'Metas por Proyecto'!AB47</f>
        <v>0</v>
      </c>
      <c r="AA29" s="430">
        <f>+'Metas por Proyecto'!AC47</f>
        <v>0</v>
      </c>
      <c r="AB29" s="153">
        <f aca="true" t="shared" si="12" ref="AB29:AB42">+D29+F29+H29</f>
        <v>1</v>
      </c>
      <c r="AC29" s="431">
        <f>+'Metas por Proyecto'!AE47</f>
        <v>1</v>
      </c>
      <c r="AD29" s="153">
        <f aca="true" t="shared" si="13" ref="AD29:AD42">+J29+L29+N29</f>
        <v>0</v>
      </c>
      <c r="AE29" s="431">
        <f>+'Metas por Proyecto'!AG47</f>
        <v>0</v>
      </c>
      <c r="AF29" s="153">
        <f aca="true" t="shared" si="14" ref="AF29:AF42">+P29+R29+T29</f>
        <v>0</v>
      </c>
      <c r="AG29" s="431">
        <f>+'Metas por Proyecto'!AI47</f>
        <v>0</v>
      </c>
      <c r="AH29" s="432">
        <f aca="true" t="shared" si="15" ref="AH29:AH42">+V29+X29+Z29</f>
        <v>0</v>
      </c>
      <c r="AI29" s="431">
        <f>+'Metas por Proyecto'!AK47</f>
        <v>0</v>
      </c>
      <c r="AJ29" s="153">
        <f aca="true" t="shared" si="16" ref="AJ29:AJ42">+AI29+AG29+AE29+AC29</f>
        <v>1</v>
      </c>
      <c r="AK29" s="612"/>
    </row>
    <row r="30" spans="1:37" ht="12.75">
      <c r="A30" s="158" t="str">
        <f>+'Metas por Proyecto'!A48</f>
        <v>Climatización Aeropuerto Cúcuta</v>
      </c>
      <c r="B30" s="153" t="str">
        <f>+'Metas por Proyecto'!D48</f>
        <v>Acta de Inicio</v>
      </c>
      <c r="C30" s="153">
        <f>+'Metas por Proyecto'!E48</f>
        <v>1</v>
      </c>
      <c r="D30" s="154">
        <f>+'Metas por Proyecto'!F48</f>
        <v>0</v>
      </c>
      <c r="E30" s="430">
        <f>+'Metas por Proyecto'!G48</f>
        <v>0</v>
      </c>
      <c r="F30" s="154">
        <f>+'Metas por Proyecto'!H48</f>
        <v>0</v>
      </c>
      <c r="G30" s="430">
        <f>+'Metas por Proyecto'!I48</f>
        <v>0</v>
      </c>
      <c r="H30" s="154">
        <f>+'Metas por Proyecto'!J48</f>
        <v>1</v>
      </c>
      <c r="I30" s="430">
        <f>+'Metas por Proyecto'!K48</f>
        <v>1</v>
      </c>
      <c r="J30" s="154">
        <f>+'Metas por Proyecto'!L48</f>
        <v>0</v>
      </c>
      <c r="K30" s="430">
        <f>+'Metas por Proyecto'!M48</f>
        <v>0</v>
      </c>
      <c r="L30" s="154">
        <f>+'Metas por Proyecto'!N48</f>
        <v>0</v>
      </c>
      <c r="M30" s="430">
        <f>+'Metas por Proyecto'!O48</f>
        <v>0</v>
      </c>
      <c r="N30" s="154">
        <f>+'Metas por Proyecto'!P48</f>
        <v>0</v>
      </c>
      <c r="O30" s="430">
        <f>+'Metas por Proyecto'!Q48</f>
        <v>0</v>
      </c>
      <c r="P30" s="154">
        <f>+'Metas por Proyecto'!R48</f>
        <v>0</v>
      </c>
      <c r="Q30" s="430">
        <f>+'Metas por Proyecto'!S48</f>
        <v>0</v>
      </c>
      <c r="R30" s="154">
        <f>+'Metas por Proyecto'!T48</f>
        <v>0</v>
      </c>
      <c r="S30" s="430">
        <f>+'Metas por Proyecto'!U48</f>
        <v>0</v>
      </c>
      <c r="T30" s="154">
        <f>+'Metas por Proyecto'!V48</f>
        <v>0</v>
      </c>
      <c r="U30" s="430">
        <f>+'Metas por Proyecto'!W48</f>
        <v>0</v>
      </c>
      <c r="V30" s="154">
        <f>+'Metas por Proyecto'!X48</f>
        <v>0</v>
      </c>
      <c r="W30" s="430">
        <f>+'Metas por Proyecto'!Y48</f>
        <v>0</v>
      </c>
      <c r="X30" s="154">
        <f>+'Metas por Proyecto'!Z48</f>
        <v>0</v>
      </c>
      <c r="Y30" s="430">
        <f>+'Metas por Proyecto'!AA48</f>
        <v>0</v>
      </c>
      <c r="Z30" s="154">
        <f>+'Metas por Proyecto'!AB48</f>
        <v>0</v>
      </c>
      <c r="AA30" s="430">
        <f>+'Metas por Proyecto'!AC48</f>
        <v>0</v>
      </c>
      <c r="AB30" s="153">
        <f t="shared" si="12"/>
        <v>1</v>
      </c>
      <c r="AC30" s="431">
        <f>+'Metas por Proyecto'!AE48</f>
        <v>1</v>
      </c>
      <c r="AD30" s="153">
        <f t="shared" si="13"/>
        <v>0</v>
      </c>
      <c r="AE30" s="431">
        <f>+'Metas por Proyecto'!AG48</f>
        <v>0</v>
      </c>
      <c r="AF30" s="153">
        <f t="shared" si="14"/>
        <v>0</v>
      </c>
      <c r="AG30" s="431">
        <f>+'Metas por Proyecto'!AI48</f>
        <v>0</v>
      </c>
      <c r="AH30" s="432">
        <f t="shared" si="15"/>
        <v>0</v>
      </c>
      <c r="AI30" s="431">
        <f>+'Metas por Proyecto'!AK48</f>
        <v>0</v>
      </c>
      <c r="AJ30" s="153">
        <f t="shared" si="16"/>
        <v>1</v>
      </c>
      <c r="AK30" s="612"/>
    </row>
    <row r="31" spans="1:37" ht="12.75">
      <c r="A31" s="158" t="str">
        <f>+'Metas por Proyecto'!A49</f>
        <v>Climatización Aeropuerto Valledupar</v>
      </c>
      <c r="B31" s="153" t="str">
        <f>+'Metas por Proyecto'!D49</f>
        <v>Acta de Inicio</v>
      </c>
      <c r="C31" s="153">
        <f>+'Metas por Proyecto'!E49</f>
        <v>1</v>
      </c>
      <c r="D31" s="154">
        <f>+'Metas por Proyecto'!F49</f>
        <v>0</v>
      </c>
      <c r="E31" s="430">
        <f>+'Metas por Proyecto'!G49</f>
        <v>0</v>
      </c>
      <c r="F31" s="154">
        <f>+'Metas por Proyecto'!H49</f>
        <v>0</v>
      </c>
      <c r="G31" s="430">
        <f>+'Metas por Proyecto'!I49</f>
        <v>0</v>
      </c>
      <c r="H31" s="154">
        <f>+'Metas por Proyecto'!J49</f>
        <v>1</v>
      </c>
      <c r="I31" s="430">
        <f>+'Metas por Proyecto'!K49</f>
        <v>1</v>
      </c>
      <c r="J31" s="154">
        <f>+'Metas por Proyecto'!L49</f>
        <v>0</v>
      </c>
      <c r="K31" s="430">
        <f>+'Metas por Proyecto'!M49</f>
        <v>0</v>
      </c>
      <c r="L31" s="154">
        <f>+'Metas por Proyecto'!N49</f>
        <v>0</v>
      </c>
      <c r="M31" s="430">
        <f>+'Metas por Proyecto'!O49</f>
        <v>0</v>
      </c>
      <c r="N31" s="154">
        <f>+'Metas por Proyecto'!P49</f>
        <v>0</v>
      </c>
      <c r="O31" s="430">
        <f>+'Metas por Proyecto'!Q49</f>
        <v>0</v>
      </c>
      <c r="P31" s="154">
        <f>+'Metas por Proyecto'!R49</f>
        <v>0</v>
      </c>
      <c r="Q31" s="430">
        <f>+'Metas por Proyecto'!S49</f>
        <v>0</v>
      </c>
      <c r="R31" s="154">
        <f>+'Metas por Proyecto'!T49</f>
        <v>0</v>
      </c>
      <c r="S31" s="430">
        <f>+'Metas por Proyecto'!U49</f>
        <v>0</v>
      </c>
      <c r="T31" s="154">
        <f>+'Metas por Proyecto'!V49</f>
        <v>0</v>
      </c>
      <c r="U31" s="430">
        <f>+'Metas por Proyecto'!W49</f>
        <v>0</v>
      </c>
      <c r="V31" s="154">
        <f>+'Metas por Proyecto'!X49</f>
        <v>0</v>
      </c>
      <c r="W31" s="430">
        <f>+'Metas por Proyecto'!Y49</f>
        <v>0</v>
      </c>
      <c r="X31" s="154">
        <f>+'Metas por Proyecto'!Z49</f>
        <v>0</v>
      </c>
      <c r="Y31" s="430">
        <f>+'Metas por Proyecto'!AA49</f>
        <v>0</v>
      </c>
      <c r="Z31" s="154">
        <f>+'Metas por Proyecto'!AB49</f>
        <v>0</v>
      </c>
      <c r="AA31" s="430">
        <f>+'Metas por Proyecto'!AC49</f>
        <v>0</v>
      </c>
      <c r="AB31" s="153">
        <f t="shared" si="12"/>
        <v>1</v>
      </c>
      <c r="AC31" s="431">
        <f>+'Metas por Proyecto'!AE49</f>
        <v>1</v>
      </c>
      <c r="AD31" s="153">
        <f t="shared" si="13"/>
        <v>0</v>
      </c>
      <c r="AE31" s="431">
        <f>+'Metas por Proyecto'!AG49</f>
        <v>0</v>
      </c>
      <c r="AF31" s="153">
        <f t="shared" si="14"/>
        <v>0</v>
      </c>
      <c r="AG31" s="431">
        <f>+'Metas por Proyecto'!AI49</f>
        <v>0</v>
      </c>
      <c r="AH31" s="432">
        <f t="shared" si="15"/>
        <v>0</v>
      </c>
      <c r="AI31" s="431">
        <f>+'Metas por Proyecto'!AK49</f>
        <v>0</v>
      </c>
      <c r="AJ31" s="153">
        <f t="shared" si="16"/>
        <v>1</v>
      </c>
      <c r="AK31" s="612"/>
    </row>
    <row r="32" spans="1:37" ht="12.75">
      <c r="A32" s="158" t="str">
        <f>+'Metas por Proyecto'!A50</f>
        <v> Pavimentación pista Aeropuerto - Corozal</v>
      </c>
      <c r="B32" s="153" t="str">
        <f>+'Metas por Proyecto'!D50</f>
        <v>Actas de Recibo</v>
      </c>
      <c r="C32" s="153">
        <f>+'Metas por Proyecto'!E50</f>
        <v>1</v>
      </c>
      <c r="D32" s="154">
        <f>+'Metas por Proyecto'!F50</f>
        <v>0</v>
      </c>
      <c r="E32" s="430">
        <f>+'Metas por Proyecto'!G50</f>
        <v>0</v>
      </c>
      <c r="F32" s="154">
        <f>+'Metas por Proyecto'!H50</f>
        <v>0</v>
      </c>
      <c r="G32" s="430">
        <f>+'Metas por Proyecto'!I50</f>
        <v>0</v>
      </c>
      <c r="H32" s="154">
        <f>+'Metas por Proyecto'!J50</f>
        <v>0</v>
      </c>
      <c r="I32" s="430">
        <f>+'Metas por Proyecto'!K50</f>
        <v>0</v>
      </c>
      <c r="J32" s="154">
        <f>+'Metas por Proyecto'!L50</f>
        <v>0</v>
      </c>
      <c r="K32" s="430">
        <f>+'Metas por Proyecto'!M50</f>
        <v>0</v>
      </c>
      <c r="L32" s="154">
        <f>+'Metas por Proyecto'!N50</f>
        <v>0</v>
      </c>
      <c r="M32" s="430">
        <f>+'Metas por Proyecto'!O50</f>
        <v>0</v>
      </c>
      <c r="N32" s="154">
        <f>+'Metas por Proyecto'!P50</f>
        <v>0</v>
      </c>
      <c r="O32" s="430">
        <f>+'Metas por Proyecto'!Q50</f>
        <v>0</v>
      </c>
      <c r="P32" s="154">
        <f>+'Metas por Proyecto'!R50</f>
        <v>0</v>
      </c>
      <c r="Q32" s="430">
        <f>+'Metas por Proyecto'!S50</f>
        <v>0</v>
      </c>
      <c r="R32" s="154">
        <f>+'Metas por Proyecto'!T50</f>
        <v>1</v>
      </c>
      <c r="S32" s="430">
        <f>+'Metas por Proyecto'!U50</f>
        <v>0</v>
      </c>
      <c r="T32" s="154">
        <f>+'Metas por Proyecto'!V50</f>
        <v>0</v>
      </c>
      <c r="U32" s="430">
        <f>+'Metas por Proyecto'!W50</f>
        <v>0</v>
      </c>
      <c r="V32" s="154">
        <f>+'Metas por Proyecto'!X50</f>
        <v>0</v>
      </c>
      <c r="W32" s="430">
        <f>+'Metas por Proyecto'!Y50</f>
        <v>0</v>
      </c>
      <c r="X32" s="154">
        <f>+'Metas por Proyecto'!Z50</f>
        <v>0</v>
      </c>
      <c r="Y32" s="430">
        <f>+'Metas por Proyecto'!AA50</f>
        <v>0</v>
      </c>
      <c r="Z32" s="154">
        <f>+'Metas por Proyecto'!AB50</f>
        <v>0</v>
      </c>
      <c r="AA32" s="430">
        <f>+'Metas por Proyecto'!AC50</f>
        <v>0</v>
      </c>
      <c r="AB32" s="153">
        <f t="shared" si="12"/>
        <v>0</v>
      </c>
      <c r="AC32" s="431">
        <f>+'Metas por Proyecto'!AE50</f>
        <v>0</v>
      </c>
      <c r="AD32" s="153">
        <f t="shared" si="13"/>
        <v>0</v>
      </c>
      <c r="AE32" s="431">
        <f>+'Metas por Proyecto'!AG50</f>
        <v>0</v>
      </c>
      <c r="AF32" s="153">
        <f t="shared" si="14"/>
        <v>1</v>
      </c>
      <c r="AG32" s="431">
        <f>+'Metas por Proyecto'!AI50</f>
        <v>0</v>
      </c>
      <c r="AH32" s="432">
        <f t="shared" si="15"/>
        <v>0</v>
      </c>
      <c r="AI32" s="431">
        <f>+'Metas por Proyecto'!AK50</f>
        <v>0</v>
      </c>
      <c r="AJ32" s="153">
        <f t="shared" si="16"/>
        <v>0</v>
      </c>
      <c r="AK32" s="612"/>
    </row>
    <row r="33" spans="1:37" ht="12.75">
      <c r="A33" s="158" t="str">
        <f>+'Metas por Proyecto'!A51</f>
        <v> Pavimentación pista Aeropuerto - Monteria</v>
      </c>
      <c r="B33" s="153" t="str">
        <f>+'Metas por Proyecto'!D51</f>
        <v>Acta de Inicio</v>
      </c>
      <c r="C33" s="153">
        <f>+'Metas por Proyecto'!E51</f>
        <v>1</v>
      </c>
      <c r="D33" s="154">
        <f>+'Metas por Proyecto'!F51</f>
        <v>0</v>
      </c>
      <c r="E33" s="430">
        <f>+'Metas por Proyecto'!G51</f>
        <v>0</v>
      </c>
      <c r="F33" s="154">
        <f>+'Metas por Proyecto'!H51</f>
        <v>1</v>
      </c>
      <c r="G33" s="430">
        <f>+'Metas por Proyecto'!I51</f>
        <v>0</v>
      </c>
      <c r="H33" s="154">
        <f>+'Metas por Proyecto'!J51</f>
        <v>0</v>
      </c>
      <c r="I33" s="430">
        <f>+'Metas por Proyecto'!K51</f>
        <v>1</v>
      </c>
      <c r="J33" s="154">
        <f>+'Metas por Proyecto'!L51</f>
        <v>0</v>
      </c>
      <c r="K33" s="430">
        <f>+'Metas por Proyecto'!M51</f>
        <v>0</v>
      </c>
      <c r="L33" s="154">
        <f>+'Metas por Proyecto'!N51</f>
        <v>0</v>
      </c>
      <c r="M33" s="430">
        <f>+'Metas por Proyecto'!O51</f>
        <v>0</v>
      </c>
      <c r="N33" s="154">
        <f>+'Metas por Proyecto'!P51</f>
        <v>0</v>
      </c>
      <c r="O33" s="430">
        <f>+'Metas por Proyecto'!Q51</f>
        <v>0</v>
      </c>
      <c r="P33" s="154">
        <f>+'Metas por Proyecto'!R51</f>
        <v>0</v>
      </c>
      <c r="Q33" s="430">
        <f>+'Metas por Proyecto'!S51</f>
        <v>0</v>
      </c>
      <c r="R33" s="154">
        <f>+'Metas por Proyecto'!T51</f>
        <v>0</v>
      </c>
      <c r="S33" s="430">
        <f>+'Metas por Proyecto'!U51</f>
        <v>0</v>
      </c>
      <c r="T33" s="154">
        <f>+'Metas por Proyecto'!V51</f>
        <v>0</v>
      </c>
      <c r="U33" s="430">
        <f>+'Metas por Proyecto'!W51</f>
        <v>0</v>
      </c>
      <c r="V33" s="154">
        <f>+'Metas por Proyecto'!X51</f>
        <v>0</v>
      </c>
      <c r="W33" s="430">
        <f>+'Metas por Proyecto'!Y51</f>
        <v>0</v>
      </c>
      <c r="X33" s="154">
        <f>+'Metas por Proyecto'!Z51</f>
        <v>0</v>
      </c>
      <c r="Y33" s="430">
        <f>+'Metas por Proyecto'!AA51</f>
        <v>0</v>
      </c>
      <c r="Z33" s="154">
        <f>+'Metas por Proyecto'!AB51</f>
        <v>0</v>
      </c>
      <c r="AA33" s="430">
        <f>+'Metas por Proyecto'!AC51</f>
        <v>0</v>
      </c>
      <c r="AB33" s="153">
        <f t="shared" si="12"/>
        <v>1</v>
      </c>
      <c r="AC33" s="431">
        <f>+'Metas por Proyecto'!AE51</f>
        <v>1</v>
      </c>
      <c r="AD33" s="153">
        <f t="shared" si="13"/>
        <v>0</v>
      </c>
      <c r="AE33" s="431">
        <f>+'Metas por Proyecto'!AG51</f>
        <v>0</v>
      </c>
      <c r="AF33" s="153">
        <f t="shared" si="14"/>
        <v>0</v>
      </c>
      <c r="AG33" s="431">
        <f>+'Metas por Proyecto'!AI51</f>
        <v>0</v>
      </c>
      <c r="AH33" s="432">
        <f t="shared" si="15"/>
        <v>0</v>
      </c>
      <c r="AI33" s="431">
        <f>+'Metas por Proyecto'!AK51</f>
        <v>0</v>
      </c>
      <c r="AJ33" s="153">
        <f t="shared" si="16"/>
        <v>1</v>
      </c>
      <c r="AK33" s="612"/>
    </row>
    <row r="34" spans="1:37" ht="12.75">
      <c r="A34" s="158" t="str">
        <f>+'Metas por Proyecto'!A52</f>
        <v> Pavimentación pista Aeropuerto - Jose Maria C</v>
      </c>
      <c r="B34" s="153" t="str">
        <f>+'Metas por Proyecto'!D52</f>
        <v>Actas de Recibo</v>
      </c>
      <c r="C34" s="153">
        <f>+'Metas por Proyecto'!E52</f>
        <v>1</v>
      </c>
      <c r="D34" s="154">
        <f>+'Metas por Proyecto'!F52</f>
        <v>0</v>
      </c>
      <c r="E34" s="430">
        <f>+'Metas por Proyecto'!G52</f>
        <v>0</v>
      </c>
      <c r="F34" s="154">
        <f>+'Metas por Proyecto'!H52</f>
        <v>0</v>
      </c>
      <c r="G34" s="430">
        <f>+'Metas por Proyecto'!I52</f>
        <v>0</v>
      </c>
      <c r="H34" s="154">
        <f>+'Metas por Proyecto'!J52</f>
        <v>0</v>
      </c>
      <c r="I34" s="430">
        <f>+'Metas por Proyecto'!K52</f>
        <v>0</v>
      </c>
      <c r="J34" s="154">
        <f>+'Metas por Proyecto'!L52</f>
        <v>0</v>
      </c>
      <c r="K34" s="430">
        <f>+'Metas por Proyecto'!M52</f>
        <v>0</v>
      </c>
      <c r="L34" s="154">
        <f>+'Metas por Proyecto'!N52</f>
        <v>0</v>
      </c>
      <c r="M34" s="430">
        <f>+'Metas por Proyecto'!O52</f>
        <v>0</v>
      </c>
      <c r="N34" s="154">
        <f>+'Metas por Proyecto'!P52</f>
        <v>0</v>
      </c>
      <c r="O34" s="430">
        <f>+'Metas por Proyecto'!Q52</f>
        <v>0</v>
      </c>
      <c r="P34" s="154">
        <f>+'Metas por Proyecto'!R52</f>
        <v>0</v>
      </c>
      <c r="Q34" s="430">
        <f>+'Metas por Proyecto'!S52</f>
        <v>0</v>
      </c>
      <c r="R34" s="154">
        <f>+'Metas por Proyecto'!T52</f>
        <v>1</v>
      </c>
      <c r="S34" s="430">
        <f>+'Metas por Proyecto'!U52</f>
        <v>0</v>
      </c>
      <c r="T34" s="154">
        <f>+'Metas por Proyecto'!V52</f>
        <v>0</v>
      </c>
      <c r="U34" s="430">
        <f>+'Metas por Proyecto'!W52</f>
        <v>0</v>
      </c>
      <c r="V34" s="154">
        <f>+'Metas por Proyecto'!X52</f>
        <v>0</v>
      </c>
      <c r="W34" s="430">
        <f>+'Metas por Proyecto'!Y52</f>
        <v>0</v>
      </c>
      <c r="X34" s="154">
        <f>+'Metas por Proyecto'!Z52</f>
        <v>0</v>
      </c>
      <c r="Y34" s="430">
        <f>+'Metas por Proyecto'!AA52</f>
        <v>0</v>
      </c>
      <c r="Z34" s="154">
        <f>+'Metas por Proyecto'!AB52</f>
        <v>0</v>
      </c>
      <c r="AA34" s="430">
        <f>+'Metas por Proyecto'!AC52</f>
        <v>1</v>
      </c>
      <c r="AB34" s="153">
        <f t="shared" si="12"/>
        <v>0</v>
      </c>
      <c r="AC34" s="431">
        <f>+'Metas por Proyecto'!AE52</f>
        <v>1</v>
      </c>
      <c r="AD34" s="153">
        <f t="shared" si="13"/>
        <v>0</v>
      </c>
      <c r="AE34" s="431">
        <f>+'Metas por Proyecto'!AG52</f>
        <v>0</v>
      </c>
      <c r="AF34" s="153">
        <f t="shared" si="14"/>
        <v>1</v>
      </c>
      <c r="AG34" s="431">
        <f>+'Metas por Proyecto'!AI52</f>
        <v>0</v>
      </c>
      <c r="AH34" s="432">
        <f t="shared" si="15"/>
        <v>0</v>
      </c>
      <c r="AI34" s="431">
        <f>+'Metas por Proyecto'!AK52</f>
        <v>0</v>
      </c>
      <c r="AJ34" s="153">
        <f t="shared" si="16"/>
        <v>1</v>
      </c>
      <c r="AK34" s="612"/>
    </row>
    <row r="35" spans="1:37" ht="12.75">
      <c r="A35" s="158" t="str">
        <f>+'Metas por Proyecto'!A53</f>
        <v> Pavimentación pista Aeropuerto - Olaya H</v>
      </c>
      <c r="B35" s="153" t="str">
        <f>+'Metas por Proyecto'!D53</f>
        <v>Acta de Inicio</v>
      </c>
      <c r="C35" s="153">
        <f>+'Metas por Proyecto'!E53</f>
        <v>1</v>
      </c>
      <c r="D35" s="154">
        <f>+'Metas por Proyecto'!F53</f>
        <v>0</v>
      </c>
      <c r="E35" s="430">
        <f>+'Metas por Proyecto'!G53</f>
        <v>0</v>
      </c>
      <c r="F35" s="154">
        <f>+'Metas por Proyecto'!H53</f>
        <v>1</v>
      </c>
      <c r="G35" s="430">
        <f>+'Metas por Proyecto'!I53</f>
        <v>0</v>
      </c>
      <c r="H35" s="154">
        <f>+'Metas por Proyecto'!J53</f>
        <v>0</v>
      </c>
      <c r="I35" s="430">
        <f>+'Metas por Proyecto'!K53</f>
        <v>1</v>
      </c>
      <c r="J35" s="154">
        <f>+'Metas por Proyecto'!L53</f>
        <v>0</v>
      </c>
      <c r="K35" s="430">
        <f>+'Metas por Proyecto'!M53</f>
        <v>0</v>
      </c>
      <c r="L35" s="154">
        <f>+'Metas por Proyecto'!N53</f>
        <v>0</v>
      </c>
      <c r="M35" s="430">
        <f>+'Metas por Proyecto'!O53</f>
        <v>0</v>
      </c>
      <c r="N35" s="154">
        <f>+'Metas por Proyecto'!P53</f>
        <v>0</v>
      </c>
      <c r="O35" s="430">
        <f>+'Metas por Proyecto'!Q53</f>
        <v>0</v>
      </c>
      <c r="P35" s="154">
        <f>+'Metas por Proyecto'!R53</f>
        <v>0</v>
      </c>
      <c r="Q35" s="430">
        <f>+'Metas por Proyecto'!S53</f>
        <v>0</v>
      </c>
      <c r="R35" s="154">
        <f>+'Metas por Proyecto'!T53</f>
        <v>0</v>
      </c>
      <c r="S35" s="430">
        <f>+'Metas por Proyecto'!U53</f>
        <v>0</v>
      </c>
      <c r="T35" s="154">
        <f>+'Metas por Proyecto'!V53</f>
        <v>0</v>
      </c>
      <c r="U35" s="430">
        <f>+'Metas por Proyecto'!W53</f>
        <v>0</v>
      </c>
      <c r="V35" s="154">
        <f>+'Metas por Proyecto'!X53</f>
        <v>0</v>
      </c>
      <c r="W35" s="430">
        <f>+'Metas por Proyecto'!Y53</f>
        <v>0</v>
      </c>
      <c r="X35" s="154">
        <f>+'Metas por Proyecto'!Z53</f>
        <v>0</v>
      </c>
      <c r="Y35" s="430">
        <f>+'Metas por Proyecto'!AA53</f>
        <v>0</v>
      </c>
      <c r="Z35" s="154">
        <f>+'Metas por Proyecto'!AB53</f>
        <v>0</v>
      </c>
      <c r="AA35" s="430">
        <f>+'Metas por Proyecto'!AC53</f>
        <v>0</v>
      </c>
      <c r="AB35" s="153">
        <f t="shared" si="12"/>
        <v>1</v>
      </c>
      <c r="AC35" s="431">
        <f>+'Metas por Proyecto'!AE53</f>
        <v>1</v>
      </c>
      <c r="AD35" s="153">
        <f t="shared" si="13"/>
        <v>0</v>
      </c>
      <c r="AE35" s="431">
        <f>+'Metas por Proyecto'!AG53</f>
        <v>0</v>
      </c>
      <c r="AF35" s="153">
        <f t="shared" si="14"/>
        <v>0</v>
      </c>
      <c r="AG35" s="431">
        <f>+'Metas por Proyecto'!AI53</f>
        <v>0</v>
      </c>
      <c r="AH35" s="432">
        <f t="shared" si="15"/>
        <v>0</v>
      </c>
      <c r="AI35" s="431">
        <f>+'Metas por Proyecto'!AK53</f>
        <v>0</v>
      </c>
      <c r="AJ35" s="153">
        <f t="shared" si="16"/>
        <v>1</v>
      </c>
      <c r="AK35" s="612"/>
    </row>
    <row r="36" spans="1:37" ht="12.75">
      <c r="A36" s="158" t="str">
        <f>+'Metas por Proyecto'!A54</f>
        <v>construcción del nuevo SEI - Cali</v>
      </c>
      <c r="B36" s="153" t="str">
        <f>+'Metas por Proyecto'!D54</f>
        <v>Actas de Recibo</v>
      </c>
      <c r="C36" s="153">
        <f>+'Metas por Proyecto'!E54</f>
        <v>1</v>
      </c>
      <c r="D36" s="154">
        <f>+'Metas por Proyecto'!F54</f>
        <v>0</v>
      </c>
      <c r="E36" s="430">
        <f>+'Metas por Proyecto'!G54</f>
        <v>0</v>
      </c>
      <c r="F36" s="154">
        <f>+'Metas por Proyecto'!H54</f>
        <v>0</v>
      </c>
      <c r="G36" s="430">
        <f>+'Metas por Proyecto'!I54</f>
        <v>0</v>
      </c>
      <c r="H36" s="154">
        <f>+'Metas por Proyecto'!J54</f>
        <v>0</v>
      </c>
      <c r="I36" s="430">
        <f>+'Metas por Proyecto'!K54</f>
        <v>0</v>
      </c>
      <c r="J36" s="154">
        <f>+'Metas por Proyecto'!L54</f>
        <v>0</v>
      </c>
      <c r="K36" s="430">
        <f>+'Metas por Proyecto'!M54</f>
        <v>0</v>
      </c>
      <c r="L36" s="154">
        <f>+'Metas por Proyecto'!N54</f>
        <v>0</v>
      </c>
      <c r="M36" s="430">
        <f>+'Metas por Proyecto'!O54</f>
        <v>0</v>
      </c>
      <c r="N36" s="154">
        <f>+'Metas por Proyecto'!P54</f>
        <v>1</v>
      </c>
      <c r="O36" s="430">
        <f>+'Metas por Proyecto'!Q54</f>
        <v>1</v>
      </c>
      <c r="P36" s="154">
        <f>+'Metas por Proyecto'!R54</f>
        <v>0</v>
      </c>
      <c r="Q36" s="430">
        <f>+'Metas por Proyecto'!S54</f>
        <v>0</v>
      </c>
      <c r="R36" s="154">
        <f>+'Metas por Proyecto'!T54</f>
        <v>0</v>
      </c>
      <c r="S36" s="430">
        <f>+'Metas por Proyecto'!U54</f>
        <v>0</v>
      </c>
      <c r="T36" s="154">
        <f>+'Metas por Proyecto'!V54</f>
        <v>0</v>
      </c>
      <c r="U36" s="430">
        <f>+'Metas por Proyecto'!W54</f>
        <v>0</v>
      </c>
      <c r="V36" s="154">
        <f>+'Metas por Proyecto'!X54</f>
        <v>0</v>
      </c>
      <c r="W36" s="430">
        <f>+'Metas por Proyecto'!Y54</f>
        <v>0</v>
      </c>
      <c r="X36" s="154">
        <f>+'Metas por Proyecto'!Z54</f>
        <v>0</v>
      </c>
      <c r="Y36" s="430">
        <f>+'Metas por Proyecto'!AA54</f>
        <v>0</v>
      </c>
      <c r="Z36" s="154">
        <f>+'Metas por Proyecto'!AB54</f>
        <v>0</v>
      </c>
      <c r="AA36" s="430">
        <f>+'Metas por Proyecto'!AC54</f>
        <v>0</v>
      </c>
      <c r="AB36" s="153">
        <f t="shared" si="12"/>
        <v>0</v>
      </c>
      <c r="AC36" s="431">
        <f>+'Metas por Proyecto'!AE54</f>
        <v>1</v>
      </c>
      <c r="AD36" s="153">
        <f t="shared" si="13"/>
        <v>1</v>
      </c>
      <c r="AE36" s="431">
        <f>+'Metas por Proyecto'!AG54</f>
        <v>0</v>
      </c>
      <c r="AF36" s="153">
        <f t="shared" si="14"/>
        <v>0</v>
      </c>
      <c r="AG36" s="431">
        <f>+'Metas por Proyecto'!AI54</f>
        <v>0</v>
      </c>
      <c r="AH36" s="432">
        <f t="shared" si="15"/>
        <v>0</v>
      </c>
      <c r="AI36" s="431">
        <f>+'Metas por Proyecto'!AK54</f>
        <v>0</v>
      </c>
      <c r="AJ36" s="153">
        <f t="shared" si="16"/>
        <v>1</v>
      </c>
      <c r="AK36" s="612"/>
    </row>
    <row r="37" spans="1:37" ht="12.75">
      <c r="A37" s="158" t="str">
        <f>+'Metas por Proyecto'!A55</f>
        <v>remodelación del satélite nacionaldel edificio actual - Cali</v>
      </c>
      <c r="B37" s="153" t="str">
        <f>+'Metas por Proyecto'!D55</f>
        <v>Actas de Recibo</v>
      </c>
      <c r="C37" s="153">
        <f>+'Metas por Proyecto'!E55</f>
        <v>1</v>
      </c>
      <c r="D37" s="154">
        <f>+'Metas por Proyecto'!F55</f>
        <v>0</v>
      </c>
      <c r="E37" s="430">
        <f>+'Metas por Proyecto'!G55</f>
        <v>0</v>
      </c>
      <c r="F37" s="154">
        <f>+'Metas por Proyecto'!H55</f>
        <v>0</v>
      </c>
      <c r="G37" s="430">
        <f>+'Metas por Proyecto'!I55</f>
        <v>0</v>
      </c>
      <c r="H37" s="154">
        <f>+'Metas por Proyecto'!J55</f>
        <v>0</v>
      </c>
      <c r="I37" s="430">
        <f>+'Metas por Proyecto'!K55</f>
        <v>0</v>
      </c>
      <c r="J37" s="154">
        <f>+'Metas por Proyecto'!L55</f>
        <v>0</v>
      </c>
      <c r="K37" s="430">
        <f>+'Metas por Proyecto'!M55</f>
        <v>0</v>
      </c>
      <c r="L37" s="154">
        <f>+'Metas por Proyecto'!N55</f>
        <v>0</v>
      </c>
      <c r="M37" s="430">
        <f>+'Metas por Proyecto'!O55</f>
        <v>0</v>
      </c>
      <c r="N37" s="154">
        <f>+'Metas por Proyecto'!P55</f>
        <v>1</v>
      </c>
      <c r="O37" s="430">
        <f>+'Metas por Proyecto'!Q55</f>
        <v>1</v>
      </c>
      <c r="P37" s="154">
        <f>+'Metas por Proyecto'!R55</f>
        <v>0</v>
      </c>
      <c r="Q37" s="430">
        <f>+'Metas por Proyecto'!S55</f>
        <v>0</v>
      </c>
      <c r="R37" s="154">
        <f>+'Metas por Proyecto'!T55</f>
        <v>0</v>
      </c>
      <c r="S37" s="430">
        <f>+'Metas por Proyecto'!U55</f>
        <v>0</v>
      </c>
      <c r="T37" s="154">
        <f>+'Metas por Proyecto'!V55</f>
        <v>0</v>
      </c>
      <c r="U37" s="430">
        <f>+'Metas por Proyecto'!W55</f>
        <v>0</v>
      </c>
      <c r="V37" s="154">
        <f>+'Metas por Proyecto'!X55</f>
        <v>0</v>
      </c>
      <c r="W37" s="430">
        <f>+'Metas por Proyecto'!Y55</f>
        <v>0</v>
      </c>
      <c r="X37" s="154">
        <f>+'Metas por Proyecto'!Z55</f>
        <v>0</v>
      </c>
      <c r="Y37" s="430">
        <f>+'Metas por Proyecto'!AA55</f>
        <v>0</v>
      </c>
      <c r="Z37" s="154">
        <f>+'Metas por Proyecto'!AB55</f>
        <v>0</v>
      </c>
      <c r="AA37" s="430">
        <f>+'Metas por Proyecto'!AC55</f>
        <v>0</v>
      </c>
      <c r="AB37" s="153">
        <f t="shared" si="12"/>
        <v>0</v>
      </c>
      <c r="AC37" s="431">
        <f>+'Metas por Proyecto'!AE55</f>
        <v>1</v>
      </c>
      <c r="AD37" s="153">
        <f t="shared" si="13"/>
        <v>1</v>
      </c>
      <c r="AE37" s="431">
        <f>+'Metas por Proyecto'!AG55</f>
        <v>0</v>
      </c>
      <c r="AF37" s="153">
        <f t="shared" si="14"/>
        <v>0</v>
      </c>
      <c r="AG37" s="431">
        <f>+'Metas por Proyecto'!AI55</f>
        <v>0</v>
      </c>
      <c r="AH37" s="432">
        <f t="shared" si="15"/>
        <v>0</v>
      </c>
      <c r="AI37" s="431">
        <f>+'Metas por Proyecto'!AK55</f>
        <v>0</v>
      </c>
      <c r="AJ37" s="153">
        <f t="shared" si="16"/>
        <v>1</v>
      </c>
      <c r="AK37" s="612"/>
    </row>
    <row r="38" spans="1:37" ht="12.75">
      <c r="A38" s="158" t="str">
        <f>+'Metas por Proyecto'!A56</f>
        <v>CODAD-Calles de salidas rapidas y calle de interconexión </v>
      </c>
      <c r="B38" s="153" t="str">
        <f>+'Metas por Proyecto'!D56</f>
        <v>Acta de Inicio</v>
      </c>
      <c r="C38" s="153">
        <f>+'Metas por Proyecto'!E56</f>
        <v>1</v>
      </c>
      <c r="D38" s="154">
        <f>+'Metas por Proyecto'!F56</f>
        <v>0</v>
      </c>
      <c r="E38" s="430">
        <f>+'Metas por Proyecto'!G56</f>
        <v>0</v>
      </c>
      <c r="F38" s="154">
        <f>+'Metas por Proyecto'!H56</f>
        <v>0</v>
      </c>
      <c r="G38" s="430">
        <f>+'Metas por Proyecto'!I56</f>
        <v>0</v>
      </c>
      <c r="H38" s="154">
        <f>+'Metas por Proyecto'!J56</f>
        <v>0</v>
      </c>
      <c r="I38" s="430">
        <f>+'Metas por Proyecto'!K56</f>
        <v>0</v>
      </c>
      <c r="J38" s="154">
        <f>+'Metas por Proyecto'!L56</f>
        <v>1</v>
      </c>
      <c r="K38" s="430">
        <f>+'Metas por Proyecto'!M56</f>
        <v>0</v>
      </c>
      <c r="L38" s="154">
        <f>+'Metas por Proyecto'!N56</f>
        <v>0</v>
      </c>
      <c r="M38" s="430">
        <f>+'Metas por Proyecto'!O56</f>
        <v>0</v>
      </c>
      <c r="N38" s="154">
        <f>+'Metas por Proyecto'!P56</f>
        <v>0</v>
      </c>
      <c r="O38" s="430">
        <f>+'Metas por Proyecto'!Q56</f>
        <v>0</v>
      </c>
      <c r="P38" s="154">
        <f>+'Metas por Proyecto'!R56</f>
        <v>0</v>
      </c>
      <c r="Q38" s="430">
        <f>+'Metas por Proyecto'!S56</f>
        <v>1</v>
      </c>
      <c r="R38" s="154">
        <f>+'Metas por Proyecto'!T56</f>
        <v>0</v>
      </c>
      <c r="S38" s="430">
        <f>+'Metas por Proyecto'!U56</f>
        <v>0</v>
      </c>
      <c r="T38" s="154">
        <f>+'Metas por Proyecto'!V56</f>
        <v>0</v>
      </c>
      <c r="U38" s="430">
        <f>+'Metas por Proyecto'!W56</f>
        <v>0</v>
      </c>
      <c r="V38" s="154">
        <f>+'Metas por Proyecto'!X56</f>
        <v>0</v>
      </c>
      <c r="W38" s="430">
        <f>+'Metas por Proyecto'!Y56</f>
        <v>0</v>
      </c>
      <c r="X38" s="154">
        <f>+'Metas por Proyecto'!Z56</f>
        <v>0</v>
      </c>
      <c r="Y38" s="430">
        <f>+'Metas por Proyecto'!AA56</f>
        <v>0</v>
      </c>
      <c r="Z38" s="154">
        <f>+'Metas por Proyecto'!AB56</f>
        <v>0</v>
      </c>
      <c r="AA38" s="430">
        <f>+'Metas por Proyecto'!AC56</f>
        <v>0</v>
      </c>
      <c r="AB38" s="153">
        <f t="shared" si="12"/>
        <v>0</v>
      </c>
      <c r="AC38" s="431">
        <f>+'Metas por Proyecto'!AE56</f>
        <v>1</v>
      </c>
      <c r="AD38" s="153">
        <f t="shared" si="13"/>
        <v>1</v>
      </c>
      <c r="AE38" s="431">
        <f>+'Metas por Proyecto'!AG56</f>
        <v>0</v>
      </c>
      <c r="AF38" s="153">
        <f t="shared" si="14"/>
        <v>0</v>
      </c>
      <c r="AG38" s="431">
        <f>+'Metas por Proyecto'!AI56</f>
        <v>0</v>
      </c>
      <c r="AH38" s="432">
        <f t="shared" si="15"/>
        <v>0</v>
      </c>
      <c r="AI38" s="431">
        <f>+'Metas por Proyecto'!AK56</f>
        <v>0</v>
      </c>
      <c r="AJ38" s="153">
        <f t="shared" si="16"/>
        <v>1</v>
      </c>
      <c r="AK38" s="612"/>
    </row>
    <row r="39" spans="1:37" ht="12.75">
      <c r="A39" s="158" t="str">
        <f>+'Metas por Proyecto'!A57</f>
        <v>construcción del nuevo SEI - Cartagena</v>
      </c>
      <c r="B39" s="153" t="str">
        <f>+'Metas por Proyecto'!D57</f>
        <v>Acta de Inicio</v>
      </c>
      <c r="C39" s="153">
        <f>+'Metas por Proyecto'!E57</f>
        <v>1</v>
      </c>
      <c r="D39" s="154">
        <f>+'Metas por Proyecto'!F57</f>
        <v>0</v>
      </c>
      <c r="E39" s="430">
        <f>+'Metas por Proyecto'!G57</f>
        <v>0</v>
      </c>
      <c r="F39" s="154">
        <f>+'Metas por Proyecto'!H57</f>
        <v>0</v>
      </c>
      <c r="G39" s="430">
        <f>+'Metas por Proyecto'!I57</f>
        <v>0</v>
      </c>
      <c r="H39" s="154">
        <f>+'Metas por Proyecto'!J57</f>
        <v>0</v>
      </c>
      <c r="I39" s="430">
        <f>+'Metas por Proyecto'!K57</f>
        <v>0</v>
      </c>
      <c r="J39" s="154">
        <f>+'Metas por Proyecto'!L57</f>
        <v>0</v>
      </c>
      <c r="K39" s="430">
        <f>+'Metas por Proyecto'!M57</f>
        <v>0</v>
      </c>
      <c r="L39" s="154">
        <f>+'Metas por Proyecto'!N57</f>
        <v>0</v>
      </c>
      <c r="M39" s="430">
        <f>+'Metas por Proyecto'!O57</f>
        <v>0</v>
      </c>
      <c r="N39" s="154">
        <f>+'Metas por Proyecto'!P57</f>
        <v>0</v>
      </c>
      <c r="O39" s="430">
        <f>+'Metas por Proyecto'!Q57</f>
        <v>0</v>
      </c>
      <c r="P39" s="154">
        <f>+'Metas por Proyecto'!R57</f>
        <v>0</v>
      </c>
      <c r="Q39" s="430">
        <f>+'Metas por Proyecto'!S57</f>
        <v>0</v>
      </c>
      <c r="R39" s="154">
        <f>+'Metas por Proyecto'!T57</f>
        <v>0</v>
      </c>
      <c r="S39" s="430">
        <f>+'Metas por Proyecto'!U57</f>
        <v>0</v>
      </c>
      <c r="T39" s="154">
        <f>+'Metas por Proyecto'!V57</f>
        <v>0</v>
      </c>
      <c r="U39" s="430">
        <f>+'Metas por Proyecto'!W57</f>
        <v>0</v>
      </c>
      <c r="V39" s="154">
        <f>+'Metas por Proyecto'!X57</f>
        <v>0</v>
      </c>
      <c r="W39" s="430">
        <f>+'Metas por Proyecto'!Y57</f>
        <v>0</v>
      </c>
      <c r="X39" s="154">
        <f>+'Metas por Proyecto'!Z57</f>
        <v>1</v>
      </c>
      <c r="Y39" s="430">
        <f>+'Metas por Proyecto'!AA57</f>
        <v>1</v>
      </c>
      <c r="Z39" s="154">
        <f>+'Metas por Proyecto'!AB57</f>
        <v>0</v>
      </c>
      <c r="AA39" s="430">
        <f>+'Metas por Proyecto'!AC57</f>
        <v>0</v>
      </c>
      <c r="AB39" s="153">
        <f t="shared" si="12"/>
        <v>0</v>
      </c>
      <c r="AC39" s="431">
        <f>+'Metas por Proyecto'!AE57</f>
        <v>1</v>
      </c>
      <c r="AD39" s="153">
        <f t="shared" si="13"/>
        <v>0</v>
      </c>
      <c r="AE39" s="431">
        <f>+'Metas por Proyecto'!AG57</f>
        <v>0</v>
      </c>
      <c r="AF39" s="153">
        <f t="shared" si="14"/>
        <v>0</v>
      </c>
      <c r="AG39" s="431">
        <f>+'Metas por Proyecto'!AI57</f>
        <v>0</v>
      </c>
      <c r="AH39" s="432">
        <f t="shared" si="15"/>
        <v>1</v>
      </c>
      <c r="AI39" s="431">
        <f>+'Metas por Proyecto'!AK57</f>
        <v>0</v>
      </c>
      <c r="AJ39" s="153">
        <f t="shared" si="16"/>
        <v>1</v>
      </c>
      <c r="AK39" s="612"/>
    </row>
    <row r="40" spans="1:37" ht="12.75">
      <c r="A40" s="158" t="str">
        <f>+'Metas por Proyecto'!A58</f>
        <v>construcción de Franjas - Cartagena</v>
      </c>
      <c r="B40" s="153" t="str">
        <f>+'Metas por Proyecto'!D58</f>
        <v>Acta de Inicio</v>
      </c>
      <c r="C40" s="153">
        <f>+'Metas por Proyecto'!E58</f>
        <v>1</v>
      </c>
      <c r="D40" s="154">
        <f>+'Metas por Proyecto'!F58</f>
        <v>0</v>
      </c>
      <c r="E40" s="430">
        <f>+'Metas por Proyecto'!G58</f>
        <v>0</v>
      </c>
      <c r="F40" s="154">
        <f>+'Metas por Proyecto'!H58</f>
        <v>0</v>
      </c>
      <c r="G40" s="430">
        <f>+'Metas por Proyecto'!I58</f>
        <v>0</v>
      </c>
      <c r="H40" s="154">
        <f>+'Metas por Proyecto'!J58</f>
        <v>0</v>
      </c>
      <c r="I40" s="430">
        <f>+'Metas por Proyecto'!K58</f>
        <v>0</v>
      </c>
      <c r="J40" s="154">
        <f>+'Metas por Proyecto'!L58</f>
        <v>0</v>
      </c>
      <c r="K40" s="430">
        <f>+'Metas por Proyecto'!M58</f>
        <v>1</v>
      </c>
      <c r="L40" s="154">
        <f>+'Metas por Proyecto'!N58</f>
        <v>0</v>
      </c>
      <c r="M40" s="430">
        <f>+'Metas por Proyecto'!O58</f>
        <v>0</v>
      </c>
      <c r="N40" s="154">
        <f>+'Metas por Proyecto'!P58</f>
        <v>0</v>
      </c>
      <c r="O40" s="430">
        <f>+'Metas por Proyecto'!Q58</f>
        <v>0</v>
      </c>
      <c r="P40" s="154">
        <f>+'Metas por Proyecto'!R58</f>
        <v>0</v>
      </c>
      <c r="Q40" s="430">
        <f>+'Metas por Proyecto'!S58</f>
        <v>0</v>
      </c>
      <c r="R40" s="154">
        <f>+'Metas por Proyecto'!T58</f>
        <v>0</v>
      </c>
      <c r="S40" s="430">
        <f>+'Metas por Proyecto'!U58</f>
        <v>0</v>
      </c>
      <c r="T40" s="154">
        <f>+'Metas por Proyecto'!V58</f>
        <v>0</v>
      </c>
      <c r="U40" s="430">
        <f>+'Metas por Proyecto'!W58</f>
        <v>0</v>
      </c>
      <c r="V40" s="154">
        <f>+'Metas por Proyecto'!X58</f>
        <v>0</v>
      </c>
      <c r="W40" s="430">
        <f>+'Metas por Proyecto'!Y58</f>
        <v>0</v>
      </c>
      <c r="X40" s="154">
        <f>+'Metas por Proyecto'!Z58</f>
        <v>0</v>
      </c>
      <c r="Y40" s="430">
        <f>+'Metas por Proyecto'!AA58</f>
        <v>0</v>
      </c>
      <c r="Z40" s="154">
        <f>+'Metas por Proyecto'!AB58</f>
        <v>1</v>
      </c>
      <c r="AA40" s="430">
        <f>+'Metas por Proyecto'!AC58</f>
        <v>0</v>
      </c>
      <c r="AB40" s="153">
        <f t="shared" si="12"/>
        <v>0</v>
      </c>
      <c r="AC40" s="431">
        <f>+'Metas por Proyecto'!AE58</f>
        <v>1</v>
      </c>
      <c r="AD40" s="153">
        <f t="shared" si="13"/>
        <v>0</v>
      </c>
      <c r="AE40" s="431">
        <f>+'Metas por Proyecto'!AG58</f>
        <v>0</v>
      </c>
      <c r="AF40" s="153">
        <f t="shared" si="14"/>
        <v>0</v>
      </c>
      <c r="AG40" s="431">
        <f>+'Metas por Proyecto'!AI58</f>
        <v>0</v>
      </c>
      <c r="AH40" s="432">
        <f t="shared" si="15"/>
        <v>1</v>
      </c>
      <c r="AI40" s="431">
        <f>+'Metas por Proyecto'!AK58</f>
        <v>0</v>
      </c>
      <c r="AJ40" s="153">
        <f t="shared" si="16"/>
        <v>1</v>
      </c>
      <c r="AK40" s="612"/>
    </row>
    <row r="41" spans="1:37" ht="12.75">
      <c r="A41" s="158" t="str">
        <f>+'Metas por Proyecto'!A59</f>
        <v>OPAIN-Ampliación terminal nacional de pasajeros - sur</v>
      </c>
      <c r="B41" s="153" t="str">
        <f>+'Metas por Proyecto'!D59</f>
        <v>Acta de Inicio</v>
      </c>
      <c r="C41" s="153">
        <f>+'Metas por Proyecto'!E59</f>
        <v>1</v>
      </c>
      <c r="D41" s="154">
        <f>+'Metas por Proyecto'!F59</f>
        <v>0</v>
      </c>
      <c r="E41" s="430">
        <f>+'Metas por Proyecto'!G59</f>
        <v>0</v>
      </c>
      <c r="F41" s="154">
        <f>+'Metas por Proyecto'!H59</f>
        <v>0</v>
      </c>
      <c r="G41" s="430">
        <f>+'Metas por Proyecto'!I59</f>
        <v>0</v>
      </c>
      <c r="H41" s="154">
        <f>+'Metas por Proyecto'!J59</f>
        <v>0</v>
      </c>
      <c r="I41" s="430">
        <f>+'Metas por Proyecto'!K59</f>
        <v>0</v>
      </c>
      <c r="J41" s="154">
        <f>+'Metas por Proyecto'!L59</f>
        <v>0</v>
      </c>
      <c r="K41" s="430">
        <f>+'Metas por Proyecto'!M59</f>
        <v>0</v>
      </c>
      <c r="L41" s="154">
        <f>+'Metas por Proyecto'!N59</f>
        <v>0</v>
      </c>
      <c r="M41" s="430">
        <f>+'Metas por Proyecto'!O59</f>
        <v>0</v>
      </c>
      <c r="N41" s="154">
        <f>+'Metas por Proyecto'!P59</f>
        <v>0</v>
      </c>
      <c r="O41" s="430">
        <f>+'Metas por Proyecto'!Q59</f>
        <v>0</v>
      </c>
      <c r="P41" s="154">
        <f>+'Metas por Proyecto'!R59</f>
        <v>0</v>
      </c>
      <c r="Q41" s="430">
        <f>+'Metas por Proyecto'!S59</f>
        <v>1</v>
      </c>
      <c r="R41" s="154">
        <f>+'Metas por Proyecto'!T59</f>
        <v>0</v>
      </c>
      <c r="S41" s="430">
        <f>+'Metas por Proyecto'!U59</f>
        <v>0</v>
      </c>
      <c r="T41" s="154">
        <f>+'Metas por Proyecto'!V59</f>
        <v>0</v>
      </c>
      <c r="U41" s="430">
        <f>+'Metas por Proyecto'!W59</f>
        <v>0</v>
      </c>
      <c r="V41" s="154">
        <f>+'Metas por Proyecto'!X59</f>
        <v>0</v>
      </c>
      <c r="W41" s="430">
        <f>+'Metas por Proyecto'!Y59</f>
        <v>0</v>
      </c>
      <c r="X41" s="154">
        <f>+'Metas por Proyecto'!Z59</f>
        <v>1</v>
      </c>
      <c r="Y41" s="430">
        <f>+'Metas por Proyecto'!AA59</f>
        <v>0</v>
      </c>
      <c r="Z41" s="154">
        <f>+'Metas por Proyecto'!AB59</f>
        <v>0</v>
      </c>
      <c r="AA41" s="430">
        <f>+'Metas por Proyecto'!AC59</f>
        <v>0</v>
      </c>
      <c r="AB41" s="153">
        <f t="shared" si="12"/>
        <v>0</v>
      </c>
      <c r="AC41" s="431">
        <f>+'Metas por Proyecto'!AE59</f>
        <v>1</v>
      </c>
      <c r="AD41" s="153">
        <f t="shared" si="13"/>
        <v>0</v>
      </c>
      <c r="AE41" s="431">
        <f>+'Metas por Proyecto'!AG59</f>
        <v>0</v>
      </c>
      <c r="AF41" s="153">
        <f t="shared" si="14"/>
        <v>0</v>
      </c>
      <c r="AG41" s="431">
        <f>+'Metas por Proyecto'!AI59</f>
        <v>0</v>
      </c>
      <c r="AH41" s="432">
        <f t="shared" si="15"/>
        <v>1</v>
      </c>
      <c r="AI41" s="431">
        <f>+'Metas por Proyecto'!AK59</f>
        <v>0</v>
      </c>
      <c r="AJ41" s="153">
        <f t="shared" si="16"/>
        <v>1</v>
      </c>
      <c r="AK41" s="612"/>
    </row>
    <row r="42" spans="1:37" ht="12.75">
      <c r="A42" s="158" t="str">
        <f>+'Metas por Proyecto'!A60</f>
        <v>OPAIN-Ampliación terminal internacional de pasajeros norte</v>
      </c>
      <c r="B42" s="153" t="str">
        <f>+'Metas por Proyecto'!D60</f>
        <v>Acta de Inicio</v>
      </c>
      <c r="C42" s="153">
        <f>+'Metas por Proyecto'!E60</f>
        <v>1</v>
      </c>
      <c r="D42" s="154">
        <f>+'Metas por Proyecto'!F60</f>
        <v>0</v>
      </c>
      <c r="E42" s="430">
        <f>+'Metas por Proyecto'!G60</f>
        <v>0</v>
      </c>
      <c r="F42" s="154">
        <f>+'Metas por Proyecto'!H60</f>
        <v>0</v>
      </c>
      <c r="G42" s="430">
        <f>+'Metas por Proyecto'!I60</f>
        <v>0</v>
      </c>
      <c r="H42" s="154">
        <f>+'Metas por Proyecto'!J60</f>
        <v>0</v>
      </c>
      <c r="I42" s="430">
        <f>+'Metas por Proyecto'!K60</f>
        <v>0</v>
      </c>
      <c r="J42" s="154">
        <f>+'Metas por Proyecto'!L60</f>
        <v>0</v>
      </c>
      <c r="K42" s="430">
        <f>+'Metas por Proyecto'!M60</f>
        <v>0</v>
      </c>
      <c r="L42" s="154">
        <f>+'Metas por Proyecto'!N60</f>
        <v>0</v>
      </c>
      <c r="M42" s="430">
        <f>+'Metas por Proyecto'!O60</f>
        <v>0</v>
      </c>
      <c r="N42" s="154">
        <f>+'Metas por Proyecto'!P60</f>
        <v>0</v>
      </c>
      <c r="O42" s="430">
        <f>+'Metas por Proyecto'!Q60</f>
        <v>0</v>
      </c>
      <c r="P42" s="154">
        <f>+'Metas por Proyecto'!R60</f>
        <v>0</v>
      </c>
      <c r="Q42" s="430">
        <f>+'Metas por Proyecto'!S60</f>
        <v>0</v>
      </c>
      <c r="R42" s="154">
        <f>+'Metas por Proyecto'!T60</f>
        <v>0</v>
      </c>
      <c r="S42" s="430">
        <f>+'Metas por Proyecto'!U60</f>
        <v>1</v>
      </c>
      <c r="T42" s="154">
        <f>+'Metas por Proyecto'!V60</f>
        <v>0</v>
      </c>
      <c r="U42" s="430">
        <f>+'Metas por Proyecto'!W60</f>
        <v>0</v>
      </c>
      <c r="V42" s="154">
        <f>+'Metas por Proyecto'!X60</f>
        <v>0</v>
      </c>
      <c r="W42" s="430">
        <f>+'Metas por Proyecto'!Y60</f>
        <v>0</v>
      </c>
      <c r="X42" s="154">
        <f>+'Metas por Proyecto'!Z60</f>
        <v>1</v>
      </c>
      <c r="Y42" s="430">
        <f>+'Metas por Proyecto'!AA60</f>
        <v>0</v>
      </c>
      <c r="Z42" s="154">
        <f>+'Metas por Proyecto'!AB60</f>
        <v>0</v>
      </c>
      <c r="AA42" s="430">
        <f>+'Metas por Proyecto'!AC60</f>
        <v>0</v>
      </c>
      <c r="AB42" s="153">
        <f t="shared" si="12"/>
        <v>0</v>
      </c>
      <c r="AC42" s="431">
        <f>+'Metas por Proyecto'!AE60</f>
        <v>1</v>
      </c>
      <c r="AD42" s="153">
        <f t="shared" si="13"/>
        <v>0</v>
      </c>
      <c r="AE42" s="431">
        <f>+'Metas por Proyecto'!AG60</f>
        <v>0</v>
      </c>
      <c r="AF42" s="153">
        <f t="shared" si="14"/>
        <v>0</v>
      </c>
      <c r="AG42" s="431">
        <f>+'Metas por Proyecto'!AI60</f>
        <v>0</v>
      </c>
      <c r="AH42" s="432">
        <f t="shared" si="15"/>
        <v>1</v>
      </c>
      <c r="AI42" s="431">
        <f>+'Metas por Proyecto'!AK60</f>
        <v>0</v>
      </c>
      <c r="AJ42" s="153">
        <f t="shared" si="16"/>
        <v>1</v>
      </c>
      <c r="AK42" s="612"/>
    </row>
    <row r="43" ht="12">
      <c r="A43" s="29"/>
    </row>
    <row r="44" spans="1:36" ht="15">
      <c r="A44" s="168" t="s">
        <v>451</v>
      </c>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row>
    <row r="45" spans="1:36" ht="12.75">
      <c r="A45" s="150" t="s">
        <v>64</v>
      </c>
      <c r="B45" s="151" t="s">
        <v>130</v>
      </c>
      <c r="C45" s="150" t="s">
        <v>131</v>
      </c>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0" t="s">
        <v>148</v>
      </c>
      <c r="AC45" s="150"/>
      <c r="AD45" s="150" t="s">
        <v>149</v>
      </c>
      <c r="AE45" s="150"/>
      <c r="AF45" s="150" t="s">
        <v>150</v>
      </c>
      <c r="AG45" s="150"/>
      <c r="AH45" s="150" t="s">
        <v>151</v>
      </c>
      <c r="AI45" s="150"/>
      <c r="AJ45" s="150"/>
    </row>
    <row r="46" spans="1:37" ht="63.75">
      <c r="A46" s="345" t="str">
        <f>+'Metas por Proyecto'!A299</f>
        <v>Contratar la estructuración Tecncia y financiera de 7 proyectos de tercera ola Cuarta Generacion de Concesiones: Popayan Pasto, Bogota Bucaramanga, Bucaramanga pamplona, Duitama - Pamplona - cucuta, Norte del Santander, Transveersal Cusiana - carare - Boyaca, manizales - Honda villeta.</v>
      </c>
      <c r="B46" s="166" t="s">
        <v>145</v>
      </c>
      <c r="C46" s="165" t="str">
        <f>+'Metas por Proyecto'!E299</f>
        <v>7</v>
      </c>
      <c r="D46" s="165">
        <f>+'Metas por Proyecto'!F299</f>
        <v>2</v>
      </c>
      <c r="E46" s="428">
        <f>+'Metas por Proyecto'!G299</f>
        <v>0</v>
      </c>
      <c r="F46" s="165">
        <f>+'Metas por Proyecto'!H299</f>
        <v>0</v>
      </c>
      <c r="G46" s="428">
        <f>+'Metas por Proyecto'!I299</f>
        <v>0</v>
      </c>
      <c r="H46" s="165">
        <f>+'Metas por Proyecto'!J299</f>
        <v>0</v>
      </c>
      <c r="I46" s="428">
        <f>+'Metas por Proyecto'!K299</f>
        <v>2</v>
      </c>
      <c r="J46" s="165">
        <f>+'Metas por Proyecto'!L299</f>
        <v>2</v>
      </c>
      <c r="K46" s="428">
        <f>+'Metas por Proyecto'!M299</f>
        <v>2</v>
      </c>
      <c r="L46" s="165">
        <f>+'Metas por Proyecto'!N299</f>
        <v>2</v>
      </c>
      <c r="M46" s="428">
        <f>+'Metas por Proyecto'!O299</f>
        <v>2</v>
      </c>
      <c r="N46" s="165">
        <f>+'Metas por Proyecto'!P299</f>
        <v>1</v>
      </c>
      <c r="O46" s="428">
        <f>+'Metas por Proyecto'!Q299</f>
        <v>1</v>
      </c>
      <c r="P46" s="165">
        <f>+'Metas por Proyecto'!R299</f>
        <v>0</v>
      </c>
      <c r="Q46" s="428">
        <f>+'Metas por Proyecto'!S299</f>
        <v>0</v>
      </c>
      <c r="R46" s="165">
        <f>+'Metas por Proyecto'!T299</f>
        <v>0</v>
      </c>
      <c r="S46" s="428">
        <f>+'Metas por Proyecto'!U299</f>
        <v>0</v>
      </c>
      <c r="T46" s="165">
        <f>+'Metas por Proyecto'!V299</f>
        <v>0</v>
      </c>
      <c r="U46" s="428">
        <f>+'Metas por Proyecto'!W299</f>
        <v>0</v>
      </c>
      <c r="V46" s="165">
        <f>+'Metas por Proyecto'!X299</f>
        <v>0</v>
      </c>
      <c r="W46" s="428">
        <f>+'Metas por Proyecto'!Y299</f>
        <v>0</v>
      </c>
      <c r="X46" s="165">
        <f>+'Metas por Proyecto'!Z299</f>
        <v>0</v>
      </c>
      <c r="Y46" s="428">
        <f>+'Metas por Proyecto'!AA299</f>
        <v>0</v>
      </c>
      <c r="Z46" s="165">
        <f>+'Metas por Proyecto'!AB299</f>
        <v>0</v>
      </c>
      <c r="AA46" s="428">
        <f>+'Metas por Proyecto'!AC299</f>
        <v>0</v>
      </c>
      <c r="AB46" s="165">
        <f aca="true" t="shared" si="17" ref="AB46:AC49">+D46+F46+H46</f>
        <v>2</v>
      </c>
      <c r="AC46" s="428">
        <f t="shared" si="17"/>
        <v>2</v>
      </c>
      <c r="AD46" s="165">
        <f aca="true" t="shared" si="18" ref="AD46:AE49">+J46+L46+N46</f>
        <v>5</v>
      </c>
      <c r="AE46" s="428">
        <f t="shared" si="18"/>
        <v>5</v>
      </c>
      <c r="AF46" s="165">
        <f>+P46+R46+T46</f>
        <v>0</v>
      </c>
      <c r="AG46" s="165">
        <f>+'Metas por Proyecto'!AI64</f>
        <v>0</v>
      </c>
      <c r="AH46" s="165">
        <f>+V46+X46+Z46</f>
        <v>0</v>
      </c>
      <c r="AI46" s="428">
        <f>+'Metas por Proyecto'!AK64</f>
        <v>0</v>
      </c>
      <c r="AJ46" s="165">
        <f>+AI46+AG46+AE46+AC46</f>
        <v>7</v>
      </c>
      <c r="AK46" s="612"/>
    </row>
    <row r="47" spans="1:37" ht="51">
      <c r="A47" s="345" t="str">
        <f>+'Metas por Proyecto'!A301</f>
        <v>Contratar la asesoría para analizar , verificar y evaluar como minimo 6 proyectos de Iniciativa privada del programa 4G: GICA, Malla Vial del Meta, Antioquia Bolivar, Chalajara - Villavicencio, Cambao - Manizales, Cesar Guajira)</v>
      </c>
      <c r="B47" s="166" t="s">
        <v>145</v>
      </c>
      <c r="C47" s="165">
        <f>+'Metas por Proyecto'!E301</f>
        <v>6</v>
      </c>
      <c r="D47" s="165">
        <f>+'Metas por Proyecto'!F301</f>
        <v>0</v>
      </c>
      <c r="E47" s="428">
        <f>+'Metas por Proyecto'!G301</f>
        <v>1</v>
      </c>
      <c r="F47" s="165">
        <f>+'Metas por Proyecto'!H301</f>
        <v>1</v>
      </c>
      <c r="G47" s="428">
        <f>+'Metas por Proyecto'!I301</f>
        <v>0</v>
      </c>
      <c r="H47" s="165">
        <f>+'Metas por Proyecto'!J301</f>
        <v>0</v>
      </c>
      <c r="I47" s="428">
        <f>+'Metas por Proyecto'!K301</f>
        <v>0</v>
      </c>
      <c r="J47" s="165">
        <f>+'Metas por Proyecto'!L301</f>
        <v>2</v>
      </c>
      <c r="K47" s="428">
        <f>+'Metas por Proyecto'!M301</f>
        <v>1</v>
      </c>
      <c r="L47" s="165">
        <f>+'Metas por Proyecto'!N301</f>
        <v>0</v>
      </c>
      <c r="M47" s="428">
        <f>+'Metas por Proyecto'!O301</f>
        <v>2</v>
      </c>
      <c r="N47" s="165">
        <f>+'Metas por Proyecto'!P301</f>
        <v>1</v>
      </c>
      <c r="O47" s="428">
        <f>+'Metas por Proyecto'!Q301</f>
        <v>1</v>
      </c>
      <c r="P47" s="165">
        <f>+'Metas por Proyecto'!R301</f>
        <v>1</v>
      </c>
      <c r="Q47" s="428">
        <f>+'Metas por Proyecto'!S301</f>
        <v>1</v>
      </c>
      <c r="R47" s="165">
        <f>+'Metas por Proyecto'!T301</f>
        <v>1</v>
      </c>
      <c r="S47" s="428">
        <f>+'Metas por Proyecto'!U301</f>
        <v>0</v>
      </c>
      <c r="T47" s="165">
        <f>+'Metas por Proyecto'!V301</f>
        <v>0</v>
      </c>
      <c r="U47" s="428">
        <f>+'Metas por Proyecto'!W301</f>
        <v>0</v>
      </c>
      <c r="V47" s="165">
        <f>+'Metas por Proyecto'!X301</f>
        <v>0</v>
      </c>
      <c r="W47" s="428">
        <f>+'Metas por Proyecto'!Y301</f>
        <v>0</v>
      </c>
      <c r="X47" s="165">
        <f>+'Metas por Proyecto'!Z301</f>
        <v>0</v>
      </c>
      <c r="Y47" s="428">
        <f>+'Metas por Proyecto'!AA301</f>
        <v>0</v>
      </c>
      <c r="Z47" s="165">
        <f>+'Metas por Proyecto'!AB301</f>
        <v>0</v>
      </c>
      <c r="AA47" s="428">
        <f>+'Metas por Proyecto'!AC301</f>
        <v>0</v>
      </c>
      <c r="AB47" s="165">
        <f t="shared" si="17"/>
        <v>1</v>
      </c>
      <c r="AC47" s="428">
        <f t="shared" si="17"/>
        <v>1</v>
      </c>
      <c r="AD47" s="165">
        <f t="shared" si="18"/>
        <v>3</v>
      </c>
      <c r="AE47" s="428">
        <f t="shared" si="18"/>
        <v>4</v>
      </c>
      <c r="AF47" s="165">
        <f>+P47+R47+T47</f>
        <v>2</v>
      </c>
      <c r="AG47" s="165">
        <f>+'Metas por Proyecto'!AI65</f>
        <v>0</v>
      </c>
      <c r="AH47" s="165">
        <f>+V47+X47+Z47</f>
        <v>0</v>
      </c>
      <c r="AI47" s="428">
        <f>+'Metas por Proyecto'!AK65</f>
        <v>0</v>
      </c>
      <c r="AJ47" s="165">
        <f>+AI47+AG47+AE47+AC47</f>
        <v>5</v>
      </c>
      <c r="AK47" s="612"/>
    </row>
    <row r="48" spans="1:37" ht="51">
      <c r="A48" s="345" t="str">
        <f>+'Metas por Proyecto'!A305</f>
        <v>Asesorar  en el proceso requerido para la instalación de nuevas casetas de peajes o aumento de las tarifas en los peajes existentes en los corredores que hacen parte de los proyectos de cuarta generación de concesiones </v>
      </c>
      <c r="B48" s="166" t="s">
        <v>443</v>
      </c>
      <c r="C48" s="165">
        <f>+'Metas por Proyecto'!E305</f>
        <v>32</v>
      </c>
      <c r="D48" s="165">
        <f>+'Metas por Proyecto'!F305</f>
        <v>4</v>
      </c>
      <c r="E48" s="428">
        <f>+'Metas por Proyecto'!G305</f>
        <v>12</v>
      </c>
      <c r="F48" s="165">
        <f>+'Metas por Proyecto'!H305</f>
        <v>3</v>
      </c>
      <c r="G48" s="428">
        <f>+'Metas por Proyecto'!I305</f>
        <v>0</v>
      </c>
      <c r="H48" s="165">
        <f>+'Metas por Proyecto'!J305</f>
        <v>4</v>
      </c>
      <c r="I48" s="428">
        <f>+'Metas por Proyecto'!K305</f>
        <v>2</v>
      </c>
      <c r="J48" s="165">
        <f>+'Metas por Proyecto'!L305</f>
        <v>0</v>
      </c>
      <c r="K48" s="428">
        <f>+'Metas por Proyecto'!M305</f>
        <v>0</v>
      </c>
      <c r="L48" s="165">
        <f>+'Metas por Proyecto'!N305</f>
        <v>0</v>
      </c>
      <c r="M48" s="428">
        <f>+'Metas por Proyecto'!O305</f>
        <v>0</v>
      </c>
      <c r="N48" s="165">
        <f>+'Metas por Proyecto'!P305</f>
        <v>3</v>
      </c>
      <c r="O48" s="428">
        <f>+'Metas por Proyecto'!Q305</f>
        <v>3</v>
      </c>
      <c r="P48" s="165">
        <f>+'Metas por Proyecto'!R305</f>
        <v>3</v>
      </c>
      <c r="Q48" s="428">
        <f>+'Metas por Proyecto'!S305</f>
        <v>3</v>
      </c>
      <c r="R48" s="165">
        <f>+'Metas por Proyecto'!T305</f>
        <v>3</v>
      </c>
      <c r="S48" s="428">
        <f>+'Metas por Proyecto'!U305</f>
        <v>3</v>
      </c>
      <c r="T48" s="165">
        <f>+'Metas por Proyecto'!V305</f>
        <v>3</v>
      </c>
      <c r="U48" s="428">
        <f>+'Metas por Proyecto'!W305</f>
        <v>3</v>
      </c>
      <c r="V48" s="165">
        <f>+'Metas por Proyecto'!X305</f>
        <v>3</v>
      </c>
      <c r="W48" s="428">
        <f>+'Metas por Proyecto'!Y305</f>
        <v>3</v>
      </c>
      <c r="X48" s="165">
        <f>+'Metas por Proyecto'!Z305</f>
        <v>3</v>
      </c>
      <c r="Y48" s="428">
        <f>+'Metas por Proyecto'!AA305</f>
        <v>3</v>
      </c>
      <c r="Z48" s="165">
        <f>+'Metas por Proyecto'!AB305</f>
        <v>3</v>
      </c>
      <c r="AA48" s="428">
        <f>+'Metas por Proyecto'!AC305</f>
        <v>0</v>
      </c>
      <c r="AB48" s="165">
        <f t="shared" si="17"/>
        <v>11</v>
      </c>
      <c r="AC48" s="428">
        <f t="shared" si="17"/>
        <v>14</v>
      </c>
      <c r="AD48" s="165">
        <f t="shared" si="18"/>
        <v>3</v>
      </c>
      <c r="AE48" s="428">
        <f t="shared" si="18"/>
        <v>3</v>
      </c>
      <c r="AF48" s="165">
        <f>+P48+R48+T48</f>
        <v>9</v>
      </c>
      <c r="AG48" s="165">
        <f>+'Metas por Proyecto'!AI66</f>
        <v>0</v>
      </c>
      <c r="AH48" s="165">
        <f>+V48+X48+Z48</f>
        <v>9</v>
      </c>
      <c r="AI48" s="428">
        <f>+'Metas por Proyecto'!AK66</f>
        <v>0</v>
      </c>
      <c r="AJ48" s="165">
        <f>+AI48+AG48+AE48+AC48</f>
        <v>17</v>
      </c>
      <c r="AK48" s="612"/>
    </row>
    <row r="49" spans="1:37" ht="63.75">
      <c r="A49" s="345" t="str">
        <f>+'Metas por Proyecto'!A303</f>
        <v>Contratar la evaluacion  tecnica - financiera de las Solicitudes Portuarias  por lo menos de 12 proyectos para fijación de Condiciones y/o Otorgamiento: Cayao, Antillana, Buscaja, Soc el Golfo, Sungmin, Oinsas, Gas Licuado del Caribe, CCX, Petrodecol, Retramar, Puerto Antioquia.</v>
      </c>
      <c r="B49" s="166" t="s">
        <v>271</v>
      </c>
      <c r="C49" s="165">
        <f>+'Metas por Proyecto'!E303</f>
        <v>12</v>
      </c>
      <c r="D49" s="165">
        <f>+'Metas por Proyecto'!F303</f>
        <v>1</v>
      </c>
      <c r="E49" s="428">
        <f>+'Metas por Proyecto'!G303</f>
        <v>1</v>
      </c>
      <c r="F49" s="165">
        <f>+'Metas por Proyecto'!H303</f>
        <v>0</v>
      </c>
      <c r="G49" s="428">
        <f>+'Metas por Proyecto'!I303</f>
        <v>0</v>
      </c>
      <c r="H49" s="165">
        <f>+'Metas por Proyecto'!J303</f>
        <v>1</v>
      </c>
      <c r="I49" s="428">
        <f>+'Metas por Proyecto'!K303</f>
        <v>1</v>
      </c>
      <c r="J49" s="165">
        <f>+'Metas por Proyecto'!L303</f>
        <v>1</v>
      </c>
      <c r="K49" s="428">
        <f>+'Metas por Proyecto'!M303</f>
        <v>1</v>
      </c>
      <c r="L49" s="165">
        <f>+'Metas por Proyecto'!N303</f>
        <v>2</v>
      </c>
      <c r="M49" s="428">
        <f>+'Metas por Proyecto'!O303</f>
        <v>2</v>
      </c>
      <c r="N49" s="165">
        <f>+'Metas por Proyecto'!P303</f>
        <v>0</v>
      </c>
      <c r="O49" s="428">
        <f>+'Metas por Proyecto'!Q303</f>
        <v>0</v>
      </c>
      <c r="P49" s="165">
        <f>+'Metas por Proyecto'!R303</f>
        <v>2</v>
      </c>
      <c r="Q49" s="428">
        <f>+'Metas por Proyecto'!S303</f>
        <v>2</v>
      </c>
      <c r="R49" s="165">
        <f>+'Metas por Proyecto'!T303</f>
        <v>1</v>
      </c>
      <c r="S49" s="428">
        <f>+'Metas por Proyecto'!U303</f>
        <v>2</v>
      </c>
      <c r="T49" s="165">
        <f>+'Metas por Proyecto'!V303</f>
        <v>2</v>
      </c>
      <c r="U49" s="428">
        <f>+'Metas por Proyecto'!W303</f>
        <v>1</v>
      </c>
      <c r="V49" s="165">
        <f>+'Metas por Proyecto'!X303</f>
        <v>1</v>
      </c>
      <c r="W49" s="428">
        <f>+'Metas por Proyecto'!Y303</f>
        <v>1</v>
      </c>
      <c r="X49" s="165">
        <f>+'Metas por Proyecto'!Z303</f>
        <v>1</v>
      </c>
      <c r="Y49" s="428">
        <f>+'Metas por Proyecto'!AA303</f>
        <v>1</v>
      </c>
      <c r="Z49" s="165">
        <f>+'Metas por Proyecto'!AB303</f>
        <v>0</v>
      </c>
      <c r="AA49" s="428">
        <f>+'Metas por Proyecto'!AC303</f>
        <v>0</v>
      </c>
      <c r="AB49" s="165">
        <f t="shared" si="17"/>
        <v>2</v>
      </c>
      <c r="AC49" s="428">
        <f t="shared" si="17"/>
        <v>2</v>
      </c>
      <c r="AD49" s="165">
        <f t="shared" si="18"/>
        <v>3</v>
      </c>
      <c r="AE49" s="428">
        <f t="shared" si="18"/>
        <v>3</v>
      </c>
      <c r="AF49" s="165">
        <f>+P49+R49+T49</f>
        <v>5</v>
      </c>
      <c r="AG49" s="165">
        <f>+'Metas por Proyecto'!AI67</f>
        <v>0</v>
      </c>
      <c r="AH49" s="165">
        <f>+V49+X49+Z49</f>
        <v>2</v>
      </c>
      <c r="AI49" s="428">
        <f>+'Metas por Proyecto'!AK67</f>
        <v>0</v>
      </c>
      <c r="AJ49" s="165">
        <f>+AI49+AG49+AE49+AC49</f>
        <v>5</v>
      </c>
      <c r="AK49" s="612"/>
    </row>
    <row r="51" spans="1:36" ht="15">
      <c r="A51" s="168" t="s">
        <v>129</v>
      </c>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row>
    <row r="52" spans="1:36" ht="12.75">
      <c r="A52" s="150" t="s">
        <v>64</v>
      </c>
      <c r="B52" s="151" t="s">
        <v>130</v>
      </c>
      <c r="C52" s="150" t="s">
        <v>131</v>
      </c>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690" t="s">
        <v>148</v>
      </c>
      <c r="AC52" s="691"/>
      <c r="AD52" s="690" t="s">
        <v>149</v>
      </c>
      <c r="AE52" s="691"/>
      <c r="AF52" s="690" t="s">
        <v>150</v>
      </c>
      <c r="AG52" s="691"/>
      <c r="AH52" s="690" t="s">
        <v>151</v>
      </c>
      <c r="AI52" s="691"/>
      <c r="AJ52" s="150"/>
    </row>
    <row r="53" spans="1:36" ht="12.75" hidden="1">
      <c r="A53" s="161" t="s">
        <v>132</v>
      </c>
      <c r="B53" s="162"/>
      <c r="C53" s="161"/>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row>
    <row r="54" spans="1:36" ht="12.75" hidden="1">
      <c r="A54" s="161" t="s">
        <v>133</v>
      </c>
      <c r="B54" s="162"/>
      <c r="C54" s="161"/>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row>
    <row r="55" spans="1:36" ht="12.75" hidden="1">
      <c r="A55" s="161" t="s">
        <v>116</v>
      </c>
      <c r="B55" s="162"/>
      <c r="C55" s="161"/>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row>
    <row r="56" spans="1:36" ht="12.75" hidden="1">
      <c r="A56" s="161" t="s">
        <v>134</v>
      </c>
      <c r="B56" s="162"/>
      <c r="C56" s="161"/>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row>
    <row r="57" spans="1:36" ht="12.75" hidden="1">
      <c r="A57" s="161" t="s">
        <v>135</v>
      </c>
      <c r="B57" s="162"/>
      <c r="C57" s="161"/>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row>
    <row r="58" spans="1:36" ht="12.75" hidden="1">
      <c r="A58" s="161" t="s">
        <v>80</v>
      </c>
      <c r="B58" s="162"/>
      <c r="C58" s="161"/>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row>
    <row r="59" spans="1:36" ht="12.75" hidden="1">
      <c r="A59" s="161" t="s">
        <v>81</v>
      </c>
      <c r="B59" s="162"/>
      <c r="C59" s="161"/>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row>
    <row r="60" spans="1:36" ht="12.75" hidden="1">
      <c r="A60" s="161" t="s">
        <v>82</v>
      </c>
      <c r="B60" s="162"/>
      <c r="C60" s="161"/>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row>
    <row r="61" spans="1:36" ht="12.75" hidden="1">
      <c r="A61" s="161" t="s">
        <v>83</v>
      </c>
      <c r="B61" s="162"/>
      <c r="C61" s="161"/>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row>
    <row r="62" spans="1:36" ht="12.75" hidden="1">
      <c r="A62" s="161" t="s">
        <v>84</v>
      </c>
      <c r="B62" s="162"/>
      <c r="C62" s="161"/>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row>
    <row r="63" spans="1:36" ht="12.75" hidden="1">
      <c r="A63" s="161" t="s">
        <v>85</v>
      </c>
      <c r="B63" s="162"/>
      <c r="C63" s="161"/>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row>
    <row r="64" spans="1:36" ht="12.75" hidden="1">
      <c r="A64" s="161" t="s">
        <v>86</v>
      </c>
      <c r="B64" s="162"/>
      <c r="C64" s="161"/>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row>
    <row r="65" spans="1:36" ht="12.75" hidden="1">
      <c r="A65" s="161" t="s">
        <v>87</v>
      </c>
      <c r="B65" s="162"/>
      <c r="C65" s="161"/>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row>
    <row r="66" spans="1:36" ht="12.75" hidden="1">
      <c r="A66" s="161" t="s">
        <v>88</v>
      </c>
      <c r="B66" s="162"/>
      <c r="C66" s="161"/>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row>
    <row r="67" spans="1:36" ht="12.75" hidden="1">
      <c r="A67" s="161" t="s">
        <v>117</v>
      </c>
      <c r="B67" s="162"/>
      <c r="C67" s="161"/>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row>
    <row r="68" spans="1:36" ht="12.75" hidden="1">
      <c r="A68" s="161" t="s">
        <v>118</v>
      </c>
      <c r="B68" s="162"/>
      <c r="C68" s="161"/>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row>
    <row r="69" spans="1:36" ht="12.75" hidden="1">
      <c r="A69" s="161" t="s">
        <v>119</v>
      </c>
      <c r="B69" s="162"/>
      <c r="C69" s="161"/>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row>
    <row r="70" spans="1:36" ht="12.75" hidden="1">
      <c r="A70" s="161" t="s">
        <v>120</v>
      </c>
      <c r="B70" s="162"/>
      <c r="C70" s="161"/>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row>
    <row r="71" spans="1:36" ht="12.75" hidden="1">
      <c r="A71" s="161" t="s">
        <v>121</v>
      </c>
      <c r="B71" s="162"/>
      <c r="C71" s="161"/>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row>
    <row r="72" spans="1:36" ht="12.75" hidden="1">
      <c r="A72" s="161" t="s">
        <v>122</v>
      </c>
      <c r="B72" s="162"/>
      <c r="C72" s="161"/>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row>
    <row r="73" spans="1:36" ht="12.75" hidden="1">
      <c r="A73" s="161" t="s">
        <v>89</v>
      </c>
      <c r="B73" s="162"/>
      <c r="C73" s="161"/>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row>
    <row r="74" spans="1:36" ht="12.75" hidden="1">
      <c r="A74" s="161" t="s">
        <v>91</v>
      </c>
      <c r="B74" s="162"/>
      <c r="C74" s="161"/>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row>
    <row r="75" spans="1:36" ht="12.75" hidden="1">
      <c r="A75" s="161" t="s">
        <v>123</v>
      </c>
      <c r="B75" s="162"/>
      <c r="C75" s="161"/>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row>
    <row r="76" spans="1:36" ht="12.75" hidden="1">
      <c r="A76" s="161" t="s">
        <v>111</v>
      </c>
      <c r="B76" s="162"/>
      <c r="C76" s="161"/>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row>
    <row r="77" spans="1:36" ht="12.75" hidden="1">
      <c r="A77" s="161" t="s">
        <v>94</v>
      </c>
      <c r="B77" s="162"/>
      <c r="C77" s="161"/>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row>
    <row r="78" spans="1:36" ht="12.75" hidden="1">
      <c r="A78" s="161" t="s">
        <v>95</v>
      </c>
      <c r="B78" s="162"/>
      <c r="C78" s="161"/>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row>
    <row r="79" spans="1:37" ht="25.5">
      <c r="A79" s="158" t="str">
        <f>+'Metas por Proyecto'!A503</f>
        <v>Actualizar el Manual de Contabilidad</v>
      </c>
      <c r="B79" s="163" t="s">
        <v>259</v>
      </c>
      <c r="C79" s="226">
        <f>+'Metas por Proyecto'!E503</f>
        <v>1</v>
      </c>
      <c r="D79" s="226">
        <f>+'Metas por Proyecto'!F503</f>
        <v>0</v>
      </c>
      <c r="E79" s="433">
        <f>+'Metas por Proyecto'!G503</f>
        <v>0</v>
      </c>
      <c r="F79" s="226">
        <f>+'Metas por Proyecto'!H503</f>
        <v>0</v>
      </c>
      <c r="G79" s="433">
        <f>+'Metas por Proyecto'!I503</f>
        <v>0</v>
      </c>
      <c r="H79" s="226">
        <f>+'Metas por Proyecto'!J503</f>
        <v>0</v>
      </c>
      <c r="I79" s="433">
        <f>+'Metas por Proyecto'!K503</f>
        <v>0</v>
      </c>
      <c r="J79" s="226">
        <f>+'Metas por Proyecto'!L503</f>
        <v>1</v>
      </c>
      <c r="K79" s="433">
        <f>+'Metas por Proyecto'!M503</f>
        <v>0</v>
      </c>
      <c r="L79" s="226">
        <f>+'Metas por Proyecto'!N503</f>
        <v>0</v>
      </c>
      <c r="M79" s="433">
        <f>+'Metas por Proyecto'!O503</f>
        <v>0</v>
      </c>
      <c r="N79" s="226">
        <f>+'Metas por Proyecto'!P503</f>
        <v>0</v>
      </c>
      <c r="O79" s="433">
        <f>+'Metas por Proyecto'!Q503</f>
        <v>0</v>
      </c>
      <c r="P79" s="226">
        <f>+'Metas por Proyecto'!R503</f>
        <v>0</v>
      </c>
      <c r="Q79" s="433">
        <f>+'Metas por Proyecto'!S503</f>
        <v>0</v>
      </c>
      <c r="R79" s="226">
        <f>+'Metas por Proyecto'!T503</f>
        <v>0</v>
      </c>
      <c r="S79" s="433">
        <f>+'Metas por Proyecto'!U503</f>
        <v>0</v>
      </c>
      <c r="T79" s="226">
        <f>+'Metas por Proyecto'!V503</f>
        <v>0</v>
      </c>
      <c r="U79" s="433">
        <f>+'Metas por Proyecto'!W503</f>
        <v>1</v>
      </c>
      <c r="V79" s="226">
        <f>+'Metas por Proyecto'!X503</f>
        <v>0</v>
      </c>
      <c r="W79" s="433">
        <f>+'Metas por Proyecto'!Y503</f>
        <v>0</v>
      </c>
      <c r="X79" s="226">
        <f>+'Metas por Proyecto'!Z503</f>
        <v>0</v>
      </c>
      <c r="Y79" s="433">
        <f>+'Metas por Proyecto'!AA503</f>
        <v>0</v>
      </c>
      <c r="Z79" s="226">
        <f>+'Metas por Proyecto'!AB503</f>
        <v>0</v>
      </c>
      <c r="AA79" s="433">
        <f>+'Metas por Proyecto'!AC503</f>
        <v>0</v>
      </c>
      <c r="AB79" s="225">
        <f aca="true" t="shared" si="19" ref="AB79:AC83">+D79+F79+H79</f>
        <v>0</v>
      </c>
      <c r="AC79" s="434">
        <f t="shared" si="19"/>
        <v>0</v>
      </c>
      <c r="AD79" s="225">
        <f aca="true" t="shared" si="20" ref="AD79:AE83">+J79+L79+N79</f>
        <v>1</v>
      </c>
      <c r="AE79" s="434">
        <f t="shared" si="20"/>
        <v>0</v>
      </c>
      <c r="AF79" s="225">
        <f aca="true" t="shared" si="21" ref="AF79:AG83">+P79+R79+T79</f>
        <v>0</v>
      </c>
      <c r="AG79" s="434">
        <f t="shared" si="21"/>
        <v>1</v>
      </c>
      <c r="AH79" s="225">
        <f aca="true" t="shared" si="22" ref="AH79:AI83">+V79+X79+Z79</f>
        <v>0</v>
      </c>
      <c r="AI79" s="434">
        <f t="shared" si="22"/>
        <v>0</v>
      </c>
      <c r="AJ79" s="225">
        <f>+AI79+AG79+AE79+AC79</f>
        <v>1</v>
      </c>
      <c r="AK79" s="612"/>
    </row>
    <row r="80" spans="1:37" ht="25.5">
      <c r="A80" s="159" t="str">
        <f>+'Metas por Proyecto'!A492</f>
        <v>Actualizar el Manual de Tesoreria</v>
      </c>
      <c r="B80" s="163" t="s">
        <v>259</v>
      </c>
      <c r="C80" s="225">
        <f>+'Metas por Proyecto'!E492</f>
        <v>1</v>
      </c>
      <c r="D80" s="225">
        <f>+'Metas por Proyecto'!F492</f>
        <v>0</v>
      </c>
      <c r="E80" s="434">
        <f>+'Metas por Proyecto'!G492</f>
        <v>0</v>
      </c>
      <c r="F80" s="225">
        <f>+'Metas por Proyecto'!H492</f>
        <v>0</v>
      </c>
      <c r="G80" s="434">
        <f>+'Metas por Proyecto'!I492</f>
        <v>0</v>
      </c>
      <c r="H80" s="225">
        <f>+'Metas por Proyecto'!J492</f>
        <v>1</v>
      </c>
      <c r="I80" s="434">
        <f>+'Metas por Proyecto'!K492</f>
        <v>0</v>
      </c>
      <c r="J80" s="225">
        <f>+'Metas por Proyecto'!L492</f>
        <v>0</v>
      </c>
      <c r="K80" s="434">
        <f>+'Metas por Proyecto'!M492</f>
        <v>0</v>
      </c>
      <c r="L80" s="225">
        <f>+'Metas por Proyecto'!N492</f>
        <v>0</v>
      </c>
      <c r="M80" s="434">
        <f>+'Metas por Proyecto'!O492</f>
        <v>0</v>
      </c>
      <c r="N80" s="225">
        <f>+'Metas por Proyecto'!P492</f>
        <v>0</v>
      </c>
      <c r="O80" s="434">
        <f>+'Metas por Proyecto'!Q492</f>
        <v>0</v>
      </c>
      <c r="P80" s="225">
        <f>+'Metas por Proyecto'!R492</f>
        <v>0</v>
      </c>
      <c r="Q80" s="434">
        <f>+'Metas por Proyecto'!S492</f>
        <v>0</v>
      </c>
      <c r="R80" s="225">
        <f>+'Metas por Proyecto'!T492</f>
        <v>0</v>
      </c>
      <c r="S80" s="434">
        <f>+'Metas por Proyecto'!U492</f>
        <v>0</v>
      </c>
      <c r="T80" s="225">
        <f>+'Metas por Proyecto'!V492</f>
        <v>0</v>
      </c>
      <c r="U80" s="434">
        <f>+'Metas por Proyecto'!W492</f>
        <v>1</v>
      </c>
      <c r="V80" s="225">
        <f>+'Metas por Proyecto'!X492</f>
        <v>0</v>
      </c>
      <c r="W80" s="434">
        <f>+'Metas por Proyecto'!Y492</f>
        <v>0</v>
      </c>
      <c r="X80" s="225">
        <f>+'Metas por Proyecto'!Z492</f>
        <v>0</v>
      </c>
      <c r="Y80" s="434">
        <f>+'Metas por Proyecto'!AA492</f>
        <v>0</v>
      </c>
      <c r="Z80" s="225">
        <f>+'Metas por Proyecto'!AB492</f>
        <v>0</v>
      </c>
      <c r="AA80" s="434">
        <f>+'Metas por Proyecto'!AC492</f>
        <v>0</v>
      </c>
      <c r="AB80" s="225">
        <f t="shared" si="19"/>
        <v>1</v>
      </c>
      <c r="AC80" s="434">
        <f t="shared" si="19"/>
        <v>0</v>
      </c>
      <c r="AD80" s="225">
        <f t="shared" si="20"/>
        <v>0</v>
      </c>
      <c r="AE80" s="434">
        <f t="shared" si="20"/>
        <v>0</v>
      </c>
      <c r="AF80" s="225">
        <f t="shared" si="21"/>
        <v>0</v>
      </c>
      <c r="AG80" s="434">
        <f t="shared" si="21"/>
        <v>1</v>
      </c>
      <c r="AH80" s="225">
        <f t="shared" si="22"/>
        <v>0</v>
      </c>
      <c r="AI80" s="434">
        <f t="shared" si="22"/>
        <v>0</v>
      </c>
      <c r="AJ80" s="225">
        <f>+AI80+AG80+AE80+AC80</f>
        <v>1</v>
      </c>
      <c r="AK80" s="612"/>
    </row>
    <row r="81" spans="1:37" ht="25.5">
      <c r="A81" s="159" t="str">
        <f>+'Metas por Proyecto'!A506</f>
        <v>Implementar el formato de conservación de archivos por medios electrónicos PDF/A</v>
      </c>
      <c r="B81" s="160" t="s">
        <v>190</v>
      </c>
      <c r="C81" s="225">
        <f>+'Metas por Proyecto'!E506</f>
        <v>1</v>
      </c>
      <c r="D81" s="225">
        <f>+'Metas por Proyecto'!F506</f>
        <v>0</v>
      </c>
      <c r="E81" s="434">
        <f>+'Metas por Proyecto'!G506</f>
        <v>0.1</v>
      </c>
      <c r="F81" s="225">
        <f>+'Metas por Proyecto'!H506</f>
        <v>0</v>
      </c>
      <c r="G81" s="434">
        <f>+'Metas por Proyecto'!I506</f>
        <v>0.1</v>
      </c>
      <c r="H81" s="225">
        <f>+'Metas por Proyecto'!J506</f>
        <v>0</v>
      </c>
      <c r="I81" s="434">
        <f>+'Metas por Proyecto'!K506</f>
        <v>0.05</v>
      </c>
      <c r="J81" s="225">
        <f>+'Metas por Proyecto'!L506</f>
        <v>0</v>
      </c>
      <c r="K81" s="434">
        <f>+'Metas por Proyecto'!M506</f>
        <v>0.05</v>
      </c>
      <c r="L81" s="225">
        <f>+'Metas por Proyecto'!N506</f>
        <v>0</v>
      </c>
      <c r="M81" s="434">
        <f>+'Metas por Proyecto'!O506</f>
        <v>0.05</v>
      </c>
      <c r="N81" s="225">
        <f>+'Metas por Proyecto'!P506</f>
        <v>1</v>
      </c>
      <c r="O81" s="434">
        <f>+'Metas por Proyecto'!Q506</f>
        <v>0.05</v>
      </c>
      <c r="P81" s="225">
        <f>+'Metas por Proyecto'!R506</f>
        <v>0</v>
      </c>
      <c r="Q81" s="434">
        <f>+'Metas por Proyecto'!S506</f>
        <v>0.2</v>
      </c>
      <c r="R81" s="225">
        <f>+'Metas por Proyecto'!T506</f>
        <v>0</v>
      </c>
      <c r="S81" s="434">
        <f>+'Metas por Proyecto'!U506</f>
        <v>0.2</v>
      </c>
      <c r="T81" s="225">
        <f>+'Metas por Proyecto'!V506</f>
        <v>0</v>
      </c>
      <c r="U81" s="434">
        <f>+'Metas por Proyecto'!W506</f>
        <v>0.2</v>
      </c>
      <c r="V81" s="225">
        <f>+'Metas por Proyecto'!X506</f>
        <v>0</v>
      </c>
      <c r="W81" s="434">
        <f>+'Metas por Proyecto'!Y506</f>
        <v>0</v>
      </c>
      <c r="X81" s="225">
        <f>+'Metas por Proyecto'!Z506</f>
        <v>0</v>
      </c>
      <c r="Y81" s="434">
        <f>+'Metas por Proyecto'!AA506</f>
        <v>0</v>
      </c>
      <c r="Z81" s="225">
        <f>+'Metas por Proyecto'!AB506</f>
        <v>0</v>
      </c>
      <c r="AA81" s="434">
        <f>+'Metas por Proyecto'!AC506</f>
        <v>0</v>
      </c>
      <c r="AB81" s="225">
        <f t="shared" si="19"/>
        <v>0</v>
      </c>
      <c r="AC81" s="434">
        <f t="shared" si="19"/>
        <v>0.25</v>
      </c>
      <c r="AD81" s="225">
        <f t="shared" si="20"/>
        <v>1</v>
      </c>
      <c r="AE81" s="434">
        <f t="shared" si="20"/>
        <v>0.15000000000000002</v>
      </c>
      <c r="AF81" s="225">
        <f t="shared" si="21"/>
        <v>0</v>
      </c>
      <c r="AG81" s="434">
        <f t="shared" si="21"/>
        <v>0.6000000000000001</v>
      </c>
      <c r="AH81" s="225">
        <f t="shared" si="22"/>
        <v>0</v>
      </c>
      <c r="AI81" s="434">
        <f t="shared" si="22"/>
        <v>0</v>
      </c>
      <c r="AJ81" s="225">
        <f>+AI81+AG81+AE81+AC81</f>
        <v>1</v>
      </c>
      <c r="AK81" s="612"/>
    </row>
    <row r="82" spans="1:37" ht="25.5">
      <c r="A82" s="159" t="str">
        <f>+'Metas por Proyecto'!A524</f>
        <v>Afianzamiento cultura servicio ciudadano</v>
      </c>
      <c r="B82" s="160" t="s">
        <v>881</v>
      </c>
      <c r="C82" s="225">
        <f>+'Metas por Proyecto'!E524</f>
        <v>6</v>
      </c>
      <c r="D82" s="225">
        <f>+'Metas por Proyecto'!F524</f>
        <v>0</v>
      </c>
      <c r="E82" s="434">
        <f>+'Metas por Proyecto'!G524</f>
        <v>0</v>
      </c>
      <c r="F82" s="225">
        <f>+'Metas por Proyecto'!H524</f>
        <v>0</v>
      </c>
      <c r="G82" s="434">
        <f>+'Metas por Proyecto'!I524</f>
        <v>0</v>
      </c>
      <c r="H82" s="225">
        <f>+'Metas por Proyecto'!J524</f>
        <v>1</v>
      </c>
      <c r="I82" s="434">
        <f>+'Metas por Proyecto'!K524</f>
        <v>0</v>
      </c>
      <c r="J82" s="225">
        <f>+'Metas por Proyecto'!L524</f>
        <v>0</v>
      </c>
      <c r="K82" s="434">
        <f>+'Metas por Proyecto'!M524</f>
        <v>0</v>
      </c>
      <c r="L82" s="225">
        <f>+'Metas por Proyecto'!N524</f>
        <v>1</v>
      </c>
      <c r="M82" s="434">
        <f>+'Metas por Proyecto'!O524</f>
        <v>5</v>
      </c>
      <c r="N82" s="225">
        <f>+'Metas por Proyecto'!P524</f>
        <v>0</v>
      </c>
      <c r="O82" s="434">
        <f>+'Metas por Proyecto'!Q524</f>
        <v>0</v>
      </c>
      <c r="P82" s="225">
        <f>+'Metas por Proyecto'!R524</f>
        <v>1</v>
      </c>
      <c r="Q82" s="434">
        <f>+'Metas por Proyecto'!S524</f>
        <v>0</v>
      </c>
      <c r="R82" s="225">
        <f>+'Metas por Proyecto'!T524</f>
        <v>1</v>
      </c>
      <c r="S82" s="434">
        <f>+'Metas por Proyecto'!U524</f>
        <v>0</v>
      </c>
      <c r="T82" s="225">
        <f>+'Metas por Proyecto'!V524</f>
        <v>1</v>
      </c>
      <c r="U82" s="434">
        <f>+'Metas por Proyecto'!W524</f>
        <v>16</v>
      </c>
      <c r="V82" s="225">
        <f>+'Metas por Proyecto'!X524</f>
        <v>0</v>
      </c>
      <c r="W82" s="434">
        <f>+'Metas por Proyecto'!Y524</f>
        <v>0</v>
      </c>
      <c r="X82" s="225">
        <f>+'Metas por Proyecto'!Z524</f>
        <v>1</v>
      </c>
      <c r="Y82" s="434">
        <f>+'Metas por Proyecto'!AA524</f>
        <v>0</v>
      </c>
      <c r="Z82" s="225">
        <f>+'Metas por Proyecto'!AB524</f>
        <v>0</v>
      </c>
      <c r="AA82" s="434">
        <f>+'Metas por Proyecto'!AC524</f>
        <v>9</v>
      </c>
      <c r="AB82" s="225">
        <f t="shared" si="19"/>
        <v>1</v>
      </c>
      <c r="AC82" s="434">
        <f t="shared" si="19"/>
        <v>0</v>
      </c>
      <c r="AD82" s="225">
        <f t="shared" si="20"/>
        <v>1</v>
      </c>
      <c r="AE82" s="434">
        <f t="shared" si="20"/>
        <v>5</v>
      </c>
      <c r="AF82" s="225">
        <f t="shared" si="21"/>
        <v>3</v>
      </c>
      <c r="AG82" s="434">
        <f t="shared" si="21"/>
        <v>16</v>
      </c>
      <c r="AH82" s="225">
        <f t="shared" si="22"/>
        <v>1</v>
      </c>
      <c r="AI82" s="434">
        <f t="shared" si="22"/>
        <v>9</v>
      </c>
      <c r="AJ82" s="225">
        <f>+AI82+AG82+AE82+AC82</f>
        <v>30</v>
      </c>
      <c r="AK82" s="612"/>
    </row>
    <row r="83" spans="1:37" ht="12.75">
      <c r="A83" s="159" t="str">
        <f>+'Metas por Proyecto'!A518</f>
        <v> Diseñar PIC de acuerdo con necesidades de la entidad</v>
      </c>
      <c r="B83" s="160" t="s">
        <v>882</v>
      </c>
      <c r="C83" s="160">
        <f>+'Metas por Proyecto'!E518</f>
        <v>1</v>
      </c>
      <c r="D83" s="225">
        <f>+'Metas por Proyecto'!F518</f>
        <v>0</v>
      </c>
      <c r="E83" s="434">
        <f>+'Metas por Proyecto'!G518</f>
        <v>0</v>
      </c>
      <c r="F83" s="225">
        <f>+'Metas por Proyecto'!H518</f>
        <v>0</v>
      </c>
      <c r="G83" s="434">
        <f>+'Metas por Proyecto'!I518</f>
        <v>0</v>
      </c>
      <c r="H83" s="225">
        <f>+'Metas por Proyecto'!J518</f>
        <v>0</v>
      </c>
      <c r="I83" s="434">
        <f>+'Metas por Proyecto'!K518</f>
        <v>0</v>
      </c>
      <c r="J83" s="225">
        <f>+'Metas por Proyecto'!L518</f>
        <v>1</v>
      </c>
      <c r="K83" s="434">
        <f>+'Metas por Proyecto'!M518</f>
        <v>0</v>
      </c>
      <c r="L83" s="225">
        <f>+'Metas por Proyecto'!N518</f>
        <v>0</v>
      </c>
      <c r="M83" s="434">
        <f>+'Metas por Proyecto'!O518</f>
        <v>0</v>
      </c>
      <c r="N83" s="225">
        <f>+'Metas por Proyecto'!P518</f>
        <v>0</v>
      </c>
      <c r="O83" s="434">
        <f>+'Metas por Proyecto'!Q518</f>
        <v>1</v>
      </c>
      <c r="P83" s="225">
        <f>+'Metas por Proyecto'!R518</f>
        <v>0</v>
      </c>
      <c r="Q83" s="434">
        <f>+'Metas por Proyecto'!S518</f>
        <v>0</v>
      </c>
      <c r="R83" s="225">
        <f>+'Metas por Proyecto'!T518</f>
        <v>0</v>
      </c>
      <c r="S83" s="434">
        <f>+'Metas por Proyecto'!U518</f>
        <v>0</v>
      </c>
      <c r="T83" s="225">
        <f>+'Metas por Proyecto'!V518</f>
        <v>0</v>
      </c>
      <c r="U83" s="434">
        <f>+'Metas por Proyecto'!W518</f>
        <v>0</v>
      </c>
      <c r="V83" s="225">
        <f>+'Metas por Proyecto'!X518</f>
        <v>0</v>
      </c>
      <c r="W83" s="434">
        <f>+'Metas por Proyecto'!Y518</f>
        <v>0</v>
      </c>
      <c r="X83" s="225">
        <f>+'Metas por Proyecto'!Z518</f>
        <v>0</v>
      </c>
      <c r="Y83" s="434">
        <f>+'Metas por Proyecto'!AA518</f>
        <v>0</v>
      </c>
      <c r="Z83" s="225">
        <f>+'Metas por Proyecto'!AB518</f>
        <v>0</v>
      </c>
      <c r="AA83" s="434">
        <f>+'Metas por Proyecto'!AC518</f>
        <v>0</v>
      </c>
      <c r="AB83" s="225">
        <f t="shared" si="19"/>
        <v>0</v>
      </c>
      <c r="AC83" s="434">
        <f t="shared" si="19"/>
        <v>0</v>
      </c>
      <c r="AD83" s="225">
        <f t="shared" si="20"/>
        <v>1</v>
      </c>
      <c r="AE83" s="434">
        <f t="shared" si="20"/>
        <v>1</v>
      </c>
      <c r="AF83" s="225">
        <f t="shared" si="21"/>
        <v>0</v>
      </c>
      <c r="AG83" s="434">
        <f t="shared" si="21"/>
        <v>0</v>
      </c>
      <c r="AH83" s="225">
        <f t="shared" si="22"/>
        <v>0</v>
      </c>
      <c r="AI83" s="434">
        <f t="shared" si="22"/>
        <v>0</v>
      </c>
      <c r="AJ83" s="225">
        <f>+AI83+AG83+AE83+AC83</f>
        <v>1</v>
      </c>
      <c r="AK83" s="612"/>
    </row>
    <row r="85" spans="1:36" ht="15">
      <c r="A85" s="168" t="s">
        <v>146</v>
      </c>
      <c r="B85" s="169"/>
      <c r="C85" s="169"/>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row>
    <row r="86" spans="1:36" ht="12.75">
      <c r="A86" s="150" t="s">
        <v>64</v>
      </c>
      <c r="B86" s="151" t="s">
        <v>130</v>
      </c>
      <c r="C86" s="150" t="s">
        <v>131</v>
      </c>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690" t="s">
        <v>148</v>
      </c>
      <c r="AC86" s="691"/>
      <c r="AD86" s="690" t="s">
        <v>149</v>
      </c>
      <c r="AE86" s="691"/>
      <c r="AF86" s="690" t="s">
        <v>150</v>
      </c>
      <c r="AG86" s="691"/>
      <c r="AH86" s="690" t="s">
        <v>151</v>
      </c>
      <c r="AI86" s="691"/>
      <c r="AJ86" s="150"/>
    </row>
    <row r="87" spans="1:36" ht="12.75" hidden="1">
      <c r="A87" s="161" t="s">
        <v>112</v>
      </c>
      <c r="B87" s="162"/>
      <c r="C87" s="161"/>
      <c r="D87" s="152"/>
      <c r="E87" s="152"/>
      <c r="F87" s="152"/>
      <c r="G87" s="152"/>
      <c r="H87" s="152"/>
      <c r="I87" s="152"/>
      <c r="J87" s="152"/>
      <c r="K87" s="152"/>
      <c r="L87" s="152"/>
      <c r="M87" s="152"/>
      <c r="N87" s="152"/>
      <c r="O87" s="152"/>
      <c r="P87" s="152"/>
      <c r="Q87" s="152"/>
      <c r="R87" s="152"/>
      <c r="S87" s="152"/>
      <c r="T87" s="152"/>
      <c r="U87" s="152"/>
      <c r="V87" s="152"/>
      <c r="W87" s="152"/>
      <c r="X87" s="152"/>
      <c r="Y87" s="152"/>
      <c r="Z87" s="152"/>
      <c r="AA87" s="152"/>
      <c r="AB87" s="152"/>
      <c r="AC87" s="152"/>
      <c r="AD87" s="152"/>
      <c r="AE87" s="152"/>
      <c r="AF87" s="152"/>
      <c r="AG87" s="152"/>
      <c r="AH87" s="152"/>
      <c r="AI87" s="152"/>
      <c r="AJ87" s="152"/>
    </row>
    <row r="88" spans="1:36" ht="12.75" hidden="1">
      <c r="A88" s="161" t="s">
        <v>114</v>
      </c>
      <c r="B88" s="162"/>
      <c r="C88" s="161"/>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2"/>
      <c r="AJ88" s="152"/>
    </row>
    <row r="89" spans="1:36" ht="12.75" hidden="1">
      <c r="A89" s="161" t="s">
        <v>115</v>
      </c>
      <c r="B89" s="162"/>
      <c r="C89" s="161"/>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c r="AE89" s="152"/>
      <c r="AF89" s="152"/>
      <c r="AG89" s="152"/>
      <c r="AH89" s="152"/>
      <c r="AI89" s="152"/>
      <c r="AJ89" s="152"/>
    </row>
    <row r="90" spans="1:37" ht="12.75">
      <c r="A90" s="159" t="str">
        <f>+'Metas por Proyecto'!A394</f>
        <v>Elaborar Documentos CONPES</v>
      </c>
      <c r="B90" s="153" t="s">
        <v>374</v>
      </c>
      <c r="C90" s="153">
        <f>+'Metas por Proyecto'!E394</f>
        <v>3</v>
      </c>
      <c r="D90" s="226">
        <f>+'Metas por Proyecto'!F394</f>
        <v>0</v>
      </c>
      <c r="E90" s="433">
        <f>+'Metas por Proyecto'!G394</f>
        <v>0</v>
      </c>
      <c r="F90" s="226">
        <f>+'Metas por Proyecto'!H394</f>
        <v>1</v>
      </c>
      <c r="G90" s="433">
        <f>+'Metas por Proyecto'!I394</f>
        <v>2</v>
      </c>
      <c r="H90" s="226">
        <f>+'Metas por Proyecto'!J394</f>
        <v>1</v>
      </c>
      <c r="I90" s="433">
        <f>+'Metas por Proyecto'!K394</f>
        <v>0</v>
      </c>
      <c r="J90" s="226">
        <f>+'Metas por Proyecto'!L394</f>
        <v>1</v>
      </c>
      <c r="K90" s="433">
        <f>+'Metas por Proyecto'!M394</f>
        <v>1</v>
      </c>
      <c r="L90" s="226">
        <f>+'Metas por Proyecto'!N394</f>
        <v>0</v>
      </c>
      <c r="M90" s="433">
        <f>+'Metas por Proyecto'!O394</f>
        <v>0</v>
      </c>
      <c r="N90" s="226">
        <f>+'Metas por Proyecto'!P394</f>
        <v>0</v>
      </c>
      <c r="O90" s="433">
        <f>+'Metas por Proyecto'!Q394</f>
        <v>0</v>
      </c>
      <c r="P90" s="226">
        <f>+'Metas por Proyecto'!R394</f>
        <v>0</v>
      </c>
      <c r="Q90" s="433">
        <f>+'Metas por Proyecto'!S394</f>
        <v>0</v>
      </c>
      <c r="R90" s="226">
        <f>+'Metas por Proyecto'!T394</f>
        <v>0</v>
      </c>
      <c r="S90" s="433">
        <f>+'Metas por Proyecto'!U394</f>
        <v>0</v>
      </c>
      <c r="T90" s="226">
        <f>+'Metas por Proyecto'!V394</f>
        <v>0</v>
      </c>
      <c r="U90" s="433">
        <f>+'Metas por Proyecto'!W394</f>
        <v>0</v>
      </c>
      <c r="V90" s="226">
        <f>+'Metas por Proyecto'!X394</f>
        <v>0</v>
      </c>
      <c r="W90" s="433">
        <f>+'Metas por Proyecto'!Y394</f>
        <v>0</v>
      </c>
      <c r="X90" s="226">
        <f>+'Metas por Proyecto'!Z394</f>
        <v>0</v>
      </c>
      <c r="Y90" s="433">
        <f>+'Metas por Proyecto'!AA394</f>
        <v>0</v>
      </c>
      <c r="Z90" s="226">
        <f>+'Metas por Proyecto'!AB394</f>
        <v>0</v>
      </c>
      <c r="AA90" s="433">
        <f>+'Metas por Proyecto'!AC394</f>
        <v>0</v>
      </c>
      <c r="AB90" s="156">
        <f aca="true" t="shared" si="23" ref="AB90:AC96">+D90+F90+H90</f>
        <v>2</v>
      </c>
      <c r="AC90" s="429">
        <f t="shared" si="23"/>
        <v>2</v>
      </c>
      <c r="AD90" s="156">
        <f aca="true" t="shared" si="24" ref="AD90:AE96">+J90+L90+N90</f>
        <v>1</v>
      </c>
      <c r="AE90" s="429">
        <f t="shared" si="24"/>
        <v>1</v>
      </c>
      <c r="AF90" s="156">
        <f aca="true" t="shared" si="25" ref="AF90:AG96">+P90+R90+T90</f>
        <v>0</v>
      </c>
      <c r="AG90" s="429">
        <f t="shared" si="25"/>
        <v>0</v>
      </c>
      <c r="AH90" s="156">
        <f aca="true" t="shared" si="26" ref="AH90:AI96">+V90+X90+Z90</f>
        <v>0</v>
      </c>
      <c r="AI90" s="429">
        <f t="shared" si="26"/>
        <v>0</v>
      </c>
      <c r="AJ90" s="156">
        <f aca="true" t="shared" si="27" ref="AJ90:AJ96">+AI90+AG90+AE90+AC90</f>
        <v>3</v>
      </c>
      <c r="AK90" s="612"/>
    </row>
    <row r="91" spans="1:37" ht="25.5">
      <c r="A91" s="159" t="str">
        <f>+'Metas por Proyecto'!A401</f>
        <v>Realizar el seguimiento y apoyo para la generación de la información estadistica DANE</v>
      </c>
      <c r="B91" s="160" t="s">
        <v>413</v>
      </c>
      <c r="C91" s="160">
        <f>+'Metas por Proyecto'!E401</f>
        <v>4</v>
      </c>
      <c r="D91" s="225">
        <f>+'Metas por Proyecto'!F401</f>
        <v>0</v>
      </c>
      <c r="E91" s="434">
        <f>+'Metas por Proyecto'!G401</f>
        <v>0</v>
      </c>
      <c r="F91" s="225">
        <f>+'Metas por Proyecto'!H401</f>
        <v>0</v>
      </c>
      <c r="G91" s="434">
        <f>+'Metas por Proyecto'!I401</f>
        <v>1</v>
      </c>
      <c r="H91" s="225">
        <f>+'Metas por Proyecto'!J401</f>
        <v>0</v>
      </c>
      <c r="I91" s="434">
        <f>+'Metas por Proyecto'!K401</f>
        <v>0</v>
      </c>
      <c r="J91" s="225">
        <f>+'Metas por Proyecto'!L401</f>
        <v>1</v>
      </c>
      <c r="K91" s="434">
        <f>+'Metas por Proyecto'!M401</f>
        <v>0</v>
      </c>
      <c r="L91" s="225">
        <f>+'Metas por Proyecto'!N401</f>
        <v>0</v>
      </c>
      <c r="M91" s="434">
        <f>+'Metas por Proyecto'!O401</f>
        <v>0</v>
      </c>
      <c r="N91" s="225">
        <f>+'Metas por Proyecto'!P401</f>
        <v>0</v>
      </c>
      <c r="O91" s="434">
        <f>+'Metas por Proyecto'!Q401</f>
        <v>0</v>
      </c>
      <c r="P91" s="225">
        <f>+'Metas por Proyecto'!R401</f>
        <v>1</v>
      </c>
      <c r="Q91" s="434">
        <f>+'Metas por Proyecto'!S401</f>
        <v>0</v>
      </c>
      <c r="R91" s="225">
        <f>+'Metas por Proyecto'!T401</f>
        <v>0</v>
      </c>
      <c r="S91" s="434">
        <f>+'Metas por Proyecto'!U401</f>
        <v>1</v>
      </c>
      <c r="T91" s="225">
        <f>+'Metas por Proyecto'!V401</f>
        <v>1</v>
      </c>
      <c r="U91" s="434">
        <f>+'Metas por Proyecto'!W401</f>
        <v>1</v>
      </c>
      <c r="V91" s="225">
        <f>+'Metas por Proyecto'!X401</f>
        <v>1</v>
      </c>
      <c r="W91" s="434">
        <f>+'Metas por Proyecto'!Y401</f>
        <v>1</v>
      </c>
      <c r="X91" s="225">
        <f>+'Metas por Proyecto'!Z401</f>
        <v>0</v>
      </c>
      <c r="Y91" s="434">
        <f>+'Metas por Proyecto'!AA401</f>
        <v>0</v>
      </c>
      <c r="Z91" s="225">
        <f>+'Metas por Proyecto'!AB401</f>
        <v>3</v>
      </c>
      <c r="AA91" s="434">
        <f>+'Metas por Proyecto'!AC401</f>
        <v>3</v>
      </c>
      <c r="AB91" s="156">
        <f t="shared" si="23"/>
        <v>0</v>
      </c>
      <c r="AC91" s="429">
        <f t="shared" si="23"/>
        <v>1</v>
      </c>
      <c r="AD91" s="156">
        <f t="shared" si="24"/>
        <v>1</v>
      </c>
      <c r="AE91" s="429">
        <f t="shared" si="24"/>
        <v>0</v>
      </c>
      <c r="AF91" s="156">
        <f t="shared" si="25"/>
        <v>2</v>
      </c>
      <c r="AG91" s="429">
        <f t="shared" si="25"/>
        <v>2</v>
      </c>
      <c r="AH91" s="156">
        <f t="shared" si="26"/>
        <v>4</v>
      </c>
      <c r="AI91" s="429">
        <f t="shared" si="26"/>
        <v>4</v>
      </c>
      <c r="AJ91" s="156">
        <f t="shared" si="27"/>
        <v>7</v>
      </c>
      <c r="AK91" s="612"/>
    </row>
    <row r="92" spans="1:37" ht="12.75">
      <c r="A92" s="159" t="str">
        <f>+'Metas por Proyecto'!A414</f>
        <v>Realizar Auditorias del SIG</v>
      </c>
      <c r="B92" s="160" t="s">
        <v>67</v>
      </c>
      <c r="C92" s="160">
        <f>+'Metas por Proyecto'!E414</f>
        <v>3</v>
      </c>
      <c r="D92" s="225">
        <f>+'Metas por Proyecto'!F414</f>
        <v>0</v>
      </c>
      <c r="E92" s="434">
        <f>+'Metas por Proyecto'!G414</f>
        <v>0</v>
      </c>
      <c r="F92" s="225">
        <f>+'Metas por Proyecto'!H414</f>
        <v>0</v>
      </c>
      <c r="G92" s="434">
        <f>+'Metas por Proyecto'!I414</f>
        <v>0</v>
      </c>
      <c r="H92" s="225">
        <f>+'Metas por Proyecto'!J414</f>
        <v>1</v>
      </c>
      <c r="I92" s="434">
        <f>+'Metas por Proyecto'!K414</f>
        <v>0</v>
      </c>
      <c r="J92" s="225">
        <f>+'Metas por Proyecto'!L414</f>
        <v>1</v>
      </c>
      <c r="K92" s="434">
        <f>+'Metas por Proyecto'!M414</f>
        <v>0</v>
      </c>
      <c r="L92" s="225">
        <f>+'Metas por Proyecto'!N414</f>
        <v>0</v>
      </c>
      <c r="M92" s="434">
        <f>+'Metas por Proyecto'!O414</f>
        <v>0</v>
      </c>
      <c r="N92" s="225">
        <f>+'Metas por Proyecto'!P414</f>
        <v>1</v>
      </c>
      <c r="O92" s="434">
        <f>+'Metas por Proyecto'!Q414</f>
        <v>1</v>
      </c>
      <c r="P92" s="225">
        <f>+'Metas por Proyecto'!R414</f>
        <v>0</v>
      </c>
      <c r="Q92" s="434">
        <f>+'Metas por Proyecto'!S414</f>
        <v>0</v>
      </c>
      <c r="R92" s="225">
        <f>+'Metas por Proyecto'!T414</f>
        <v>0</v>
      </c>
      <c r="S92" s="434">
        <f>+'Metas por Proyecto'!U414</f>
        <v>1</v>
      </c>
      <c r="T92" s="225">
        <f>+'Metas por Proyecto'!V414</f>
        <v>0</v>
      </c>
      <c r="U92" s="434">
        <f>+'Metas por Proyecto'!W414</f>
        <v>1</v>
      </c>
      <c r="V92" s="225">
        <f>+'Metas por Proyecto'!X414</f>
        <v>0</v>
      </c>
      <c r="W92" s="434">
        <f>+'Metas por Proyecto'!Y414</f>
        <v>0</v>
      </c>
      <c r="X92" s="225">
        <f>+'Metas por Proyecto'!Z414</f>
        <v>0</v>
      </c>
      <c r="Y92" s="434">
        <f>+'Metas por Proyecto'!AA414</f>
        <v>0</v>
      </c>
      <c r="Z92" s="225">
        <f>+'Metas por Proyecto'!AB414</f>
        <v>0</v>
      </c>
      <c r="AA92" s="434">
        <f>+'Metas por Proyecto'!AC414</f>
        <v>0</v>
      </c>
      <c r="AB92" s="156">
        <f t="shared" si="23"/>
        <v>1</v>
      </c>
      <c r="AC92" s="429">
        <f t="shared" si="23"/>
        <v>0</v>
      </c>
      <c r="AD92" s="156">
        <f t="shared" si="24"/>
        <v>2</v>
      </c>
      <c r="AE92" s="429">
        <f t="shared" si="24"/>
        <v>1</v>
      </c>
      <c r="AF92" s="156">
        <f t="shared" si="25"/>
        <v>0</v>
      </c>
      <c r="AG92" s="429">
        <f t="shared" si="25"/>
        <v>2</v>
      </c>
      <c r="AH92" s="156">
        <f t="shared" si="26"/>
        <v>0</v>
      </c>
      <c r="AI92" s="429">
        <f t="shared" si="26"/>
        <v>0</v>
      </c>
      <c r="AJ92" s="156">
        <f t="shared" si="27"/>
        <v>3</v>
      </c>
      <c r="AK92" s="612"/>
    </row>
    <row r="93" spans="1:37" ht="63.75">
      <c r="A93" s="159" t="str">
        <f>+'Metas por Proyecto'!A431</f>
        <v>Realizar la solicitud a VAF para el desembolso de los recursos a Fiduprevisora de los planes de aportes aprobados por MHCP, remitiendo la  documentación soporte y dando seguimiento al proceso de giro de la Fiduprevisora dentro de los 10 días hábiles establecidos contractualmente**.</v>
      </c>
      <c r="B93" s="160" t="s">
        <v>444</v>
      </c>
      <c r="C93" s="160">
        <f>+'Metas por Proyecto'!E431</f>
        <v>9</v>
      </c>
      <c r="D93" s="225">
        <f>+'Metas por Proyecto'!F431</f>
        <v>0</v>
      </c>
      <c r="E93" s="434">
        <f>+'Metas por Proyecto'!G431</f>
        <v>0</v>
      </c>
      <c r="F93" s="225">
        <f>+'Metas por Proyecto'!H431</f>
        <v>0</v>
      </c>
      <c r="G93" s="434">
        <f>+'Metas por Proyecto'!I431</f>
        <v>0</v>
      </c>
      <c r="H93" s="225">
        <f>+'Metas por Proyecto'!J431</f>
        <v>2</v>
      </c>
      <c r="I93" s="434">
        <f>+'Metas por Proyecto'!K431</f>
        <v>2</v>
      </c>
      <c r="J93" s="225">
        <f>+'Metas por Proyecto'!L431</f>
        <v>0</v>
      </c>
      <c r="K93" s="434">
        <f>+'Metas por Proyecto'!M431</f>
        <v>0</v>
      </c>
      <c r="L93" s="225">
        <f>+'Metas por Proyecto'!N431</f>
        <v>2</v>
      </c>
      <c r="M93" s="434">
        <f>+'Metas por Proyecto'!O431</f>
        <v>4</v>
      </c>
      <c r="N93" s="225">
        <f>+'Metas por Proyecto'!P431</f>
        <v>2</v>
      </c>
      <c r="O93" s="434">
        <f>+'Metas por Proyecto'!Q431</f>
        <v>0</v>
      </c>
      <c r="P93" s="225">
        <f>+'Metas por Proyecto'!R431</f>
        <v>0</v>
      </c>
      <c r="Q93" s="434">
        <f>+'Metas por Proyecto'!S431</f>
        <v>1</v>
      </c>
      <c r="R93" s="225">
        <f>+'Metas por Proyecto'!T431</f>
        <v>3</v>
      </c>
      <c r="S93" s="434">
        <f>+'Metas por Proyecto'!U431</f>
        <v>1</v>
      </c>
      <c r="T93" s="225">
        <f>+'Metas por Proyecto'!V431</f>
        <v>0</v>
      </c>
      <c r="U93" s="434">
        <f>+'Metas por Proyecto'!W431</f>
        <v>1</v>
      </c>
      <c r="V93" s="225">
        <f>+'Metas por Proyecto'!X431</f>
        <v>0</v>
      </c>
      <c r="W93" s="434">
        <f>+'Metas por Proyecto'!Y431</f>
        <v>0</v>
      </c>
      <c r="X93" s="225">
        <f>+'Metas por Proyecto'!Z431</f>
        <v>0</v>
      </c>
      <c r="Y93" s="434">
        <f>+'Metas por Proyecto'!AA431</f>
        <v>0</v>
      </c>
      <c r="Z93" s="225">
        <f>+'Metas por Proyecto'!AB431</f>
        <v>0</v>
      </c>
      <c r="AA93" s="434">
        <f>+'Metas por Proyecto'!AC431</f>
        <v>0</v>
      </c>
      <c r="AB93" s="156">
        <f t="shared" si="23"/>
        <v>2</v>
      </c>
      <c r="AC93" s="429">
        <f t="shared" si="23"/>
        <v>2</v>
      </c>
      <c r="AD93" s="156">
        <f t="shared" si="24"/>
        <v>4</v>
      </c>
      <c r="AE93" s="429">
        <f t="shared" si="24"/>
        <v>4</v>
      </c>
      <c r="AF93" s="156">
        <f t="shared" si="25"/>
        <v>3</v>
      </c>
      <c r="AG93" s="429">
        <f t="shared" si="25"/>
        <v>3</v>
      </c>
      <c r="AH93" s="156">
        <f t="shared" si="26"/>
        <v>0</v>
      </c>
      <c r="AI93" s="429">
        <f t="shared" si="26"/>
        <v>0</v>
      </c>
      <c r="AJ93" s="156">
        <f t="shared" si="27"/>
        <v>9</v>
      </c>
      <c r="AK93" s="612"/>
    </row>
    <row r="94" spans="1:37" ht="76.5">
      <c r="A94" s="159" t="str">
        <f>+'Metas por Proyecto'!A435</f>
        <v>Adaptación y socialización sobre la  metodología para el manejo en el Fondo de Contingencias Contractuales de las Entidades Estatales del Ministerio de Hacienda, de recursos por concepto de posibles sentencias y conciliaciones,  teniendo en cuenta las  reglamentaciones necesarias para su desarrollo y con base en la  identificación de procesos en Litigob. </v>
      </c>
      <c r="B94" s="86" t="s">
        <v>367</v>
      </c>
      <c r="C94" s="225">
        <f>+'Metas por Proyecto'!E435</f>
        <v>1</v>
      </c>
      <c r="D94" s="225">
        <f>+'Metas por Proyecto'!F435</f>
        <v>0</v>
      </c>
      <c r="E94" s="434">
        <f>+'Metas por Proyecto'!G435</f>
        <v>0</v>
      </c>
      <c r="F94" s="225">
        <f>+'Metas por Proyecto'!H435</f>
        <v>0</v>
      </c>
      <c r="G94" s="434">
        <f>+'Metas por Proyecto'!I435</f>
        <v>0</v>
      </c>
      <c r="H94" s="225">
        <f>+'Metas por Proyecto'!J435</f>
        <v>0</v>
      </c>
      <c r="I94" s="434">
        <f>+'Metas por Proyecto'!K435</f>
        <v>0</v>
      </c>
      <c r="J94" s="225">
        <f>+'Metas por Proyecto'!L435</f>
        <v>0</v>
      </c>
      <c r="K94" s="434">
        <f>+'Metas por Proyecto'!M435</f>
        <v>0</v>
      </c>
      <c r="L94" s="225">
        <f>+'Metas por Proyecto'!N435</f>
        <v>0</v>
      </c>
      <c r="M94" s="434">
        <f>+'Metas por Proyecto'!O435</f>
        <v>0</v>
      </c>
      <c r="N94" s="225">
        <f>+'Metas por Proyecto'!P435</f>
        <v>1</v>
      </c>
      <c r="O94" s="434">
        <f>+'Metas por Proyecto'!Q435</f>
        <v>0</v>
      </c>
      <c r="P94" s="225">
        <f>+'Metas por Proyecto'!R435</f>
        <v>0</v>
      </c>
      <c r="Q94" s="434">
        <f>+'Metas por Proyecto'!S435</f>
        <v>1</v>
      </c>
      <c r="R94" s="225">
        <f>+'Metas por Proyecto'!T435</f>
        <v>0</v>
      </c>
      <c r="S94" s="434">
        <f>+'Metas por Proyecto'!U435</f>
        <v>0</v>
      </c>
      <c r="T94" s="225">
        <f>+'Metas por Proyecto'!V435</f>
        <v>0</v>
      </c>
      <c r="U94" s="434">
        <f>+'Metas por Proyecto'!W435</f>
        <v>0</v>
      </c>
      <c r="V94" s="225">
        <f>+'Metas por Proyecto'!X435</f>
        <v>0</v>
      </c>
      <c r="W94" s="434">
        <f>+'Metas por Proyecto'!Y435</f>
        <v>0</v>
      </c>
      <c r="X94" s="225">
        <f>+'Metas por Proyecto'!Z435</f>
        <v>0</v>
      </c>
      <c r="Y94" s="434">
        <f>+'Metas por Proyecto'!AA435</f>
        <v>0</v>
      </c>
      <c r="Z94" s="225">
        <f>+'Metas por Proyecto'!AB435</f>
        <v>0</v>
      </c>
      <c r="AA94" s="434">
        <f>+'Metas por Proyecto'!AC435</f>
        <v>0</v>
      </c>
      <c r="AB94" s="156">
        <f t="shared" si="23"/>
        <v>0</v>
      </c>
      <c r="AC94" s="429">
        <f t="shared" si="23"/>
        <v>0</v>
      </c>
      <c r="AD94" s="156">
        <f t="shared" si="24"/>
        <v>1</v>
      </c>
      <c r="AE94" s="429">
        <f t="shared" si="24"/>
        <v>0</v>
      </c>
      <c r="AF94" s="156">
        <f t="shared" si="25"/>
        <v>0</v>
      </c>
      <c r="AG94" s="429">
        <f t="shared" si="25"/>
        <v>1</v>
      </c>
      <c r="AH94" s="156">
        <f t="shared" si="26"/>
        <v>0</v>
      </c>
      <c r="AI94" s="429">
        <f t="shared" si="26"/>
        <v>0</v>
      </c>
      <c r="AJ94" s="156">
        <f t="shared" si="27"/>
        <v>1</v>
      </c>
      <c r="AK94" s="612"/>
    </row>
    <row r="95" spans="1:37" ht="25.5">
      <c r="A95" s="159" t="str">
        <f>+'Metas por Proyecto'!A450</f>
        <v>Realizar reuniones del Comité Interinstitucional (ANLA, MT, MADS, Mininterior, INCODER, etc.</v>
      </c>
      <c r="B95" s="86" t="s">
        <v>372</v>
      </c>
      <c r="C95" s="160">
        <f>+'Metas por Proyecto'!E450</f>
        <v>12</v>
      </c>
      <c r="D95" s="225">
        <f>+'Metas por Proyecto'!F450</f>
        <v>1</v>
      </c>
      <c r="E95" s="434">
        <f>+'Metas por Proyecto'!G450</f>
        <v>1</v>
      </c>
      <c r="F95" s="225">
        <f>+'Metas por Proyecto'!H450</f>
        <v>1</v>
      </c>
      <c r="G95" s="434">
        <f>+'Metas por Proyecto'!I450</f>
        <v>2</v>
      </c>
      <c r="H95" s="225">
        <f>+'Metas por Proyecto'!J450</f>
        <v>1</v>
      </c>
      <c r="I95" s="434">
        <f>+'Metas por Proyecto'!K450</f>
        <v>2</v>
      </c>
      <c r="J95" s="225">
        <f>+'Metas por Proyecto'!L450</f>
        <v>1</v>
      </c>
      <c r="K95" s="434">
        <f>+'Metas por Proyecto'!M450</f>
        <v>1</v>
      </c>
      <c r="L95" s="225">
        <f>+'Metas por Proyecto'!N450</f>
        <v>1</v>
      </c>
      <c r="M95" s="434">
        <f>+'Metas por Proyecto'!O450</f>
        <v>1</v>
      </c>
      <c r="N95" s="225">
        <f>+'Metas por Proyecto'!P450</f>
        <v>1</v>
      </c>
      <c r="O95" s="434">
        <f>+'Metas por Proyecto'!Q450</f>
        <v>1</v>
      </c>
      <c r="P95" s="225">
        <f>+'Metas por Proyecto'!R450</f>
        <v>1</v>
      </c>
      <c r="Q95" s="434">
        <f>+'Metas por Proyecto'!S450</f>
        <v>1</v>
      </c>
      <c r="R95" s="225">
        <f>+'Metas por Proyecto'!T450</f>
        <v>1</v>
      </c>
      <c r="S95" s="434">
        <f>+'Metas por Proyecto'!U450</f>
        <v>1</v>
      </c>
      <c r="T95" s="225">
        <f>+'Metas por Proyecto'!V450</f>
        <v>1</v>
      </c>
      <c r="U95" s="434">
        <f>+'Metas por Proyecto'!W450</f>
        <v>1</v>
      </c>
      <c r="V95" s="225">
        <f>+'Metas por Proyecto'!X450</f>
        <v>1</v>
      </c>
      <c r="W95" s="434">
        <f>+'Metas por Proyecto'!Y450</f>
        <v>1</v>
      </c>
      <c r="X95" s="225">
        <f>+'Metas por Proyecto'!Z450</f>
        <v>1</v>
      </c>
      <c r="Y95" s="434">
        <f>+'Metas por Proyecto'!AA450</f>
        <v>1</v>
      </c>
      <c r="Z95" s="225">
        <f>+'Metas por Proyecto'!AB450</f>
        <v>1</v>
      </c>
      <c r="AA95" s="434">
        <f>+'Metas por Proyecto'!AC450</f>
        <v>1</v>
      </c>
      <c r="AB95" s="156">
        <f t="shared" si="23"/>
        <v>3</v>
      </c>
      <c r="AC95" s="429">
        <f t="shared" si="23"/>
        <v>5</v>
      </c>
      <c r="AD95" s="156">
        <f t="shared" si="24"/>
        <v>3</v>
      </c>
      <c r="AE95" s="429">
        <f t="shared" si="24"/>
        <v>3</v>
      </c>
      <c r="AF95" s="156">
        <f t="shared" si="25"/>
        <v>3</v>
      </c>
      <c r="AG95" s="429">
        <f t="shared" si="25"/>
        <v>3</v>
      </c>
      <c r="AH95" s="156">
        <f t="shared" si="26"/>
        <v>3</v>
      </c>
      <c r="AI95" s="429">
        <f t="shared" si="26"/>
        <v>3</v>
      </c>
      <c r="AJ95" s="156">
        <f t="shared" si="27"/>
        <v>14</v>
      </c>
      <c r="AK95" s="612"/>
    </row>
    <row r="96" spans="1:37" ht="25.5">
      <c r="A96" s="159" t="str">
        <f>+'Metas por Proyecto'!A455</f>
        <v>Realizar el Seguimiento al cumplimiento del Convenio MININTERIOR - Consultas previas</v>
      </c>
      <c r="B96" s="86" t="s">
        <v>375</v>
      </c>
      <c r="C96" s="160">
        <f>+'Metas por Proyecto'!E455</f>
        <v>21</v>
      </c>
      <c r="D96" s="225">
        <f>+'Metas por Proyecto'!F455</f>
        <v>0</v>
      </c>
      <c r="E96" s="434">
        <f>+'Metas por Proyecto'!G455</f>
        <v>0</v>
      </c>
      <c r="F96" s="225">
        <f>+'Metas por Proyecto'!H455</f>
        <v>2</v>
      </c>
      <c r="G96" s="434">
        <f>+'Metas por Proyecto'!I455</f>
        <v>2</v>
      </c>
      <c r="H96" s="225">
        <f>+'Metas por Proyecto'!J455</f>
        <v>1</v>
      </c>
      <c r="I96" s="434">
        <f>+'Metas por Proyecto'!K455</f>
        <v>1</v>
      </c>
      <c r="J96" s="225">
        <f>+'Metas por Proyecto'!L455</f>
        <v>2</v>
      </c>
      <c r="K96" s="434">
        <f>+'Metas por Proyecto'!M455</f>
        <v>2</v>
      </c>
      <c r="L96" s="225">
        <f>+'Metas por Proyecto'!N455</f>
        <v>2</v>
      </c>
      <c r="M96" s="434">
        <f>+'Metas por Proyecto'!O455</f>
        <v>2</v>
      </c>
      <c r="N96" s="225">
        <f>+'Metas por Proyecto'!P455</f>
        <v>2</v>
      </c>
      <c r="O96" s="434">
        <f>+'Metas por Proyecto'!Q455</f>
        <v>2</v>
      </c>
      <c r="P96" s="225">
        <f>+'Metas por Proyecto'!R455</f>
        <v>2</v>
      </c>
      <c r="Q96" s="434">
        <f>+'Metas por Proyecto'!S455</f>
        <v>2</v>
      </c>
      <c r="R96" s="225">
        <f>+'Metas por Proyecto'!T455</f>
        <v>2</v>
      </c>
      <c r="S96" s="434">
        <f>+'Metas por Proyecto'!U455</f>
        <v>2</v>
      </c>
      <c r="T96" s="225">
        <f>+'Metas por Proyecto'!V455</f>
        <v>2</v>
      </c>
      <c r="U96" s="434">
        <f>+'Metas por Proyecto'!W455</f>
        <v>2</v>
      </c>
      <c r="V96" s="225">
        <f>+'Metas por Proyecto'!X455</f>
        <v>2</v>
      </c>
      <c r="W96" s="434">
        <f>+'Metas por Proyecto'!Y455</f>
        <v>2</v>
      </c>
      <c r="X96" s="225">
        <f>+'Metas por Proyecto'!Z455</f>
        <v>2</v>
      </c>
      <c r="Y96" s="434">
        <f>+'Metas por Proyecto'!AA455</f>
        <v>2</v>
      </c>
      <c r="Z96" s="225">
        <f>+'Metas por Proyecto'!AB455</f>
        <v>2</v>
      </c>
      <c r="AA96" s="434">
        <f>+'Metas por Proyecto'!AC455</f>
        <v>2</v>
      </c>
      <c r="AB96" s="156">
        <f t="shared" si="23"/>
        <v>3</v>
      </c>
      <c r="AC96" s="429">
        <f t="shared" si="23"/>
        <v>3</v>
      </c>
      <c r="AD96" s="156">
        <f t="shared" si="24"/>
        <v>6</v>
      </c>
      <c r="AE96" s="429">
        <f t="shared" si="24"/>
        <v>6</v>
      </c>
      <c r="AF96" s="156">
        <f t="shared" si="25"/>
        <v>6</v>
      </c>
      <c r="AG96" s="429">
        <f t="shared" si="25"/>
        <v>6</v>
      </c>
      <c r="AH96" s="156">
        <f t="shared" si="26"/>
        <v>6</v>
      </c>
      <c r="AI96" s="429">
        <f t="shared" si="26"/>
        <v>6</v>
      </c>
      <c r="AJ96" s="156">
        <f t="shared" si="27"/>
        <v>21</v>
      </c>
      <c r="AK96" s="612"/>
    </row>
    <row r="97" spans="1:3" s="38" customFormat="1" ht="24" hidden="1">
      <c r="A97" s="39" t="s">
        <v>72</v>
      </c>
      <c r="B97" s="37"/>
      <c r="C97" s="36"/>
    </row>
    <row r="98" spans="1:3" s="38" customFormat="1" ht="24" hidden="1">
      <c r="A98" s="39" t="s">
        <v>73</v>
      </c>
      <c r="B98" s="37"/>
      <c r="C98" s="36"/>
    </row>
    <row r="99" spans="1:3" s="38" customFormat="1" ht="24" hidden="1">
      <c r="A99" s="39" t="s">
        <v>74</v>
      </c>
      <c r="B99" s="37"/>
      <c r="C99" s="36"/>
    </row>
    <row r="100" spans="1:3" s="38" customFormat="1" ht="24" hidden="1">
      <c r="A100" s="39" t="s">
        <v>75</v>
      </c>
      <c r="B100" s="37"/>
      <c r="C100" s="36"/>
    </row>
    <row r="102" spans="1:36" ht="15">
      <c r="A102" s="168" t="s">
        <v>147</v>
      </c>
      <c r="B102" s="169"/>
      <c r="C102" s="169"/>
      <c r="D102" s="169"/>
      <c r="E102" s="169"/>
      <c r="F102" s="169"/>
      <c r="G102" s="169"/>
      <c r="H102" s="169"/>
      <c r="I102" s="169"/>
      <c r="J102" s="169"/>
      <c r="K102" s="169"/>
      <c r="L102" s="169"/>
      <c r="M102" s="169"/>
      <c r="N102" s="169"/>
      <c r="O102" s="169"/>
      <c r="P102" s="169"/>
      <c r="Q102" s="169"/>
      <c r="R102" s="169"/>
      <c r="S102" s="169"/>
      <c r="T102" s="169"/>
      <c r="U102" s="169"/>
      <c r="V102" s="169"/>
      <c r="W102" s="169"/>
      <c r="X102" s="169"/>
      <c r="Y102" s="169"/>
      <c r="Z102" s="169"/>
      <c r="AA102" s="169"/>
      <c r="AB102" s="169"/>
      <c r="AC102" s="169"/>
      <c r="AD102" s="169"/>
      <c r="AE102" s="169"/>
      <c r="AF102" s="169"/>
      <c r="AG102" s="169"/>
      <c r="AH102" s="32"/>
      <c r="AI102" s="32"/>
      <c r="AJ102" s="169"/>
    </row>
    <row r="103" spans="1:36" ht="12.75">
      <c r="A103" s="150" t="s">
        <v>64</v>
      </c>
      <c r="B103" s="151" t="s">
        <v>130</v>
      </c>
      <c r="C103" s="150" t="s">
        <v>131</v>
      </c>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690" t="s">
        <v>148</v>
      </c>
      <c r="AC103" s="691"/>
      <c r="AD103" s="690" t="s">
        <v>149</v>
      </c>
      <c r="AE103" s="691"/>
      <c r="AF103" s="690" t="s">
        <v>150</v>
      </c>
      <c r="AG103" s="691"/>
      <c r="AH103" s="690" t="s">
        <v>151</v>
      </c>
      <c r="AI103" s="691"/>
      <c r="AJ103" s="150"/>
    </row>
    <row r="104" spans="1:37" ht="102">
      <c r="A104" s="159" t="str">
        <f>+'Metas por Proyecto'!A341</f>
        <v>Establecer mejores prácticas de contratación en los procesos de selección de la Agencia Nacional de Infraestructura. Implementar el reporte unificado de contratación que incluye indicadores operativos y seguimiento al PAA. que permitan establecer trazabilidad de las actividades a cargo de la Gerencia de Contratación, así como llevar a cabo la autosocialización del Código de ética y Buen Gobierno,  el Estatuto Anticorrupción, la Ley Antitrámites y la Ley de información.</v>
      </c>
      <c r="B104" s="176" t="s">
        <v>300</v>
      </c>
      <c r="C104" s="160">
        <f>+'Metas por Proyecto'!E341</f>
        <v>3</v>
      </c>
      <c r="D104" s="225">
        <f>+'Metas por Proyecto'!F341</f>
        <v>0</v>
      </c>
      <c r="E104" s="434">
        <f>+'Metas por Proyecto'!G341</f>
        <v>0</v>
      </c>
      <c r="F104" s="225">
        <f>+'Metas por Proyecto'!H341</f>
        <v>0</v>
      </c>
      <c r="G104" s="434">
        <f>+'Metas por Proyecto'!I341</f>
        <v>0</v>
      </c>
      <c r="H104" s="225">
        <f>+'Metas por Proyecto'!J341</f>
        <v>1</v>
      </c>
      <c r="I104" s="434">
        <f>+'Metas por Proyecto'!K341</f>
        <v>1</v>
      </c>
      <c r="J104" s="225">
        <f>+'Metas por Proyecto'!L341</f>
        <v>0</v>
      </c>
      <c r="K104" s="434">
        <f>+'Metas por Proyecto'!M341</f>
        <v>0</v>
      </c>
      <c r="L104" s="225">
        <f>+'Metas por Proyecto'!N341</f>
        <v>0</v>
      </c>
      <c r="M104" s="434">
        <f>+'Metas por Proyecto'!O341</f>
        <v>0</v>
      </c>
      <c r="N104" s="225">
        <f>+'Metas por Proyecto'!P341</f>
        <v>0</v>
      </c>
      <c r="O104" s="434">
        <f>+'Metas por Proyecto'!Q341</f>
        <v>0</v>
      </c>
      <c r="P104" s="225">
        <f>+'Metas por Proyecto'!R341</f>
        <v>1</v>
      </c>
      <c r="Q104" s="434">
        <f>+'Metas por Proyecto'!S341</f>
        <v>1</v>
      </c>
      <c r="R104" s="225">
        <f>+'Metas por Proyecto'!T341</f>
        <v>0</v>
      </c>
      <c r="S104" s="434">
        <f>+'Metas por Proyecto'!U341</f>
        <v>0</v>
      </c>
      <c r="T104" s="225">
        <f>+'Metas por Proyecto'!V341</f>
        <v>0</v>
      </c>
      <c r="U104" s="434">
        <f>+'Metas por Proyecto'!W341</f>
        <v>0</v>
      </c>
      <c r="V104" s="225">
        <f>+'Metas por Proyecto'!X341</f>
        <v>0</v>
      </c>
      <c r="W104" s="434">
        <f>+'Metas por Proyecto'!Y341</f>
        <v>0</v>
      </c>
      <c r="X104" s="225">
        <f>+'Metas por Proyecto'!Z341</f>
        <v>0</v>
      </c>
      <c r="Y104" s="434">
        <f>+'Metas por Proyecto'!AA341</f>
        <v>0</v>
      </c>
      <c r="Z104" s="225">
        <f>+'Metas por Proyecto'!AB341</f>
        <v>1</v>
      </c>
      <c r="AA104" s="434">
        <f>+'Metas por Proyecto'!AC341</f>
        <v>1</v>
      </c>
      <c r="AB104" s="156">
        <f>+D104+F104+H104</f>
        <v>1</v>
      </c>
      <c r="AC104" s="429">
        <f>+E104+G104+I104</f>
        <v>1</v>
      </c>
      <c r="AD104" s="156">
        <f>+J104+L104+N104</f>
        <v>0</v>
      </c>
      <c r="AE104" s="429">
        <f>+K104+M104+O104</f>
        <v>0</v>
      </c>
      <c r="AF104" s="156">
        <f>+P104+R104+T104</f>
        <v>1</v>
      </c>
      <c r="AG104" s="429">
        <f>+Q104+S104+U104</f>
        <v>1</v>
      </c>
      <c r="AH104" s="156">
        <f>+V104+X104+Z104</f>
        <v>1</v>
      </c>
      <c r="AI104" s="429">
        <f>+W104+Y104+AA104</f>
        <v>1</v>
      </c>
      <c r="AJ104" s="156">
        <f>+AI104+AG104+AE104+AC104</f>
        <v>3</v>
      </c>
      <c r="AK104" s="612"/>
    </row>
    <row r="105" spans="1:37" ht="25.5">
      <c r="A105" s="159" t="str">
        <f>+'Metas por Proyecto'!A365</f>
        <v>Participar en inciativas de modificación y/o reglamentación de la normatividad aplicable a la actividad portuaria</v>
      </c>
      <c r="B105" s="86" t="s">
        <v>445</v>
      </c>
      <c r="C105" s="160">
        <f>+'Metas por Proyecto'!E365</f>
        <v>2</v>
      </c>
      <c r="D105" s="225">
        <f>+'Metas por Proyecto'!F365</f>
        <v>0</v>
      </c>
      <c r="E105" s="434">
        <f>+'Metas por Proyecto'!G365</f>
        <v>4</v>
      </c>
      <c r="F105" s="225">
        <f>+'Metas por Proyecto'!H365</f>
        <v>0</v>
      </c>
      <c r="G105" s="434">
        <f>+'Metas por Proyecto'!I365</f>
        <v>0</v>
      </c>
      <c r="H105" s="225">
        <f>+'Metas por Proyecto'!J365</f>
        <v>0</v>
      </c>
      <c r="I105" s="434">
        <f>+'Metas por Proyecto'!K365</f>
        <v>0</v>
      </c>
      <c r="J105" s="225">
        <f>+'Metas por Proyecto'!L365</f>
        <v>1</v>
      </c>
      <c r="K105" s="434">
        <f>+'Metas por Proyecto'!M365</f>
        <v>1</v>
      </c>
      <c r="L105" s="225">
        <f>+'Metas por Proyecto'!N365</f>
        <v>0</v>
      </c>
      <c r="M105" s="434">
        <f>+'Metas por Proyecto'!O365</f>
        <v>0</v>
      </c>
      <c r="N105" s="225">
        <f>+'Metas por Proyecto'!P365</f>
        <v>0</v>
      </c>
      <c r="O105" s="434">
        <f>+'Metas por Proyecto'!Q365</f>
        <v>0</v>
      </c>
      <c r="P105" s="225">
        <f>+'Metas por Proyecto'!R365</f>
        <v>0</v>
      </c>
      <c r="Q105" s="434">
        <f>+'Metas por Proyecto'!S365</f>
        <v>1</v>
      </c>
      <c r="R105" s="225">
        <f>+'Metas por Proyecto'!T365</f>
        <v>0</v>
      </c>
      <c r="S105" s="434">
        <f>+'Metas por Proyecto'!U365</f>
        <v>0</v>
      </c>
      <c r="T105" s="225">
        <f>+'Metas por Proyecto'!V365</f>
        <v>0</v>
      </c>
      <c r="U105" s="434">
        <f>+'Metas por Proyecto'!W365</f>
        <v>0</v>
      </c>
      <c r="V105" s="225">
        <f>+'Metas por Proyecto'!X365</f>
        <v>1</v>
      </c>
      <c r="W105" s="434">
        <f>+'Metas por Proyecto'!Y365</f>
        <v>1</v>
      </c>
      <c r="X105" s="225">
        <f>+'Metas por Proyecto'!Z365</f>
        <v>0</v>
      </c>
      <c r="Y105" s="434">
        <f>+'Metas por Proyecto'!AA365</f>
        <v>0</v>
      </c>
      <c r="Z105" s="225">
        <f>+'Metas por Proyecto'!AB365</f>
        <v>0</v>
      </c>
      <c r="AA105" s="434">
        <f>+'Metas por Proyecto'!AC365</f>
        <v>0</v>
      </c>
      <c r="AB105" s="156">
        <f>+D105+F105+H105</f>
        <v>0</v>
      </c>
      <c r="AC105" s="429">
        <f>+E105+G105+I105</f>
        <v>4</v>
      </c>
      <c r="AD105" s="156">
        <f>+J105+L105+N105</f>
        <v>1</v>
      </c>
      <c r="AE105" s="429">
        <f>+K105+M105+O105</f>
        <v>1</v>
      </c>
      <c r="AF105" s="156">
        <f>+P105+R105+T105</f>
        <v>0</v>
      </c>
      <c r="AG105" s="429">
        <f>+Q105+S105+U105</f>
        <v>1</v>
      </c>
      <c r="AH105" s="156">
        <f>+V105+X105+Z105</f>
        <v>1</v>
      </c>
      <c r="AI105" s="429">
        <f>+W105+Y105+AA105</f>
        <v>1</v>
      </c>
      <c r="AJ105" s="156">
        <f>+AI105+AG105+AE105+AC105</f>
        <v>7</v>
      </c>
      <c r="AK105" s="612"/>
    </row>
    <row r="107" spans="1:36" ht="15">
      <c r="A107" s="168" t="s">
        <v>71</v>
      </c>
      <c r="B107" s="169"/>
      <c r="C107" s="169"/>
      <c r="D107" s="169"/>
      <c r="E107" s="169"/>
      <c r="F107" s="169"/>
      <c r="G107" s="169"/>
      <c r="H107" s="169"/>
      <c r="I107" s="169"/>
      <c r="J107" s="169"/>
      <c r="K107" s="169"/>
      <c r="L107" s="169"/>
      <c r="M107" s="169"/>
      <c r="N107" s="169"/>
      <c r="O107" s="169"/>
      <c r="P107" s="169"/>
      <c r="Q107" s="169"/>
      <c r="R107" s="169"/>
      <c r="S107" s="169"/>
      <c r="T107" s="169"/>
      <c r="U107" s="169"/>
      <c r="V107" s="169"/>
      <c r="W107" s="169"/>
      <c r="X107" s="169"/>
      <c r="Y107" s="169"/>
      <c r="Z107" s="169"/>
      <c r="AA107" s="169"/>
      <c r="AB107" s="169"/>
      <c r="AC107" s="169"/>
      <c r="AD107" s="169"/>
      <c r="AE107" s="169"/>
      <c r="AF107" s="169"/>
      <c r="AG107" s="169"/>
      <c r="AH107" s="169"/>
      <c r="AI107" s="169"/>
      <c r="AJ107" s="169"/>
    </row>
    <row r="108" spans="1:36" ht="24" customHeight="1">
      <c r="A108" s="150" t="s">
        <v>64</v>
      </c>
      <c r="B108" s="151" t="s">
        <v>130</v>
      </c>
      <c r="C108" s="150" t="s">
        <v>131</v>
      </c>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690" t="s">
        <v>148</v>
      </c>
      <c r="AC108" s="691"/>
      <c r="AD108" s="690" t="s">
        <v>149</v>
      </c>
      <c r="AE108" s="691"/>
      <c r="AF108" s="690" t="s">
        <v>150</v>
      </c>
      <c r="AG108" s="691"/>
      <c r="AH108" s="690" t="s">
        <v>151</v>
      </c>
      <c r="AI108" s="691"/>
      <c r="AJ108" s="150"/>
    </row>
    <row r="109" spans="1:37" ht="51">
      <c r="A109" s="159" t="str">
        <f>+'Metas por Proyecto'!A381</f>
        <v>Asesorar a la Agencia Nacional de Infraestructura en la implementación de la estrategia de comunicaciones para los temas portuarios, ferroviarios y aeroportuarios y de nuevos proyectos de APP</v>
      </c>
      <c r="B109" s="176" t="s">
        <v>182</v>
      </c>
      <c r="C109" s="176">
        <f>+'Metas por Proyecto'!E381</f>
        <v>660</v>
      </c>
      <c r="D109" s="230">
        <f>+'Metas por Proyecto'!F381</f>
        <v>0</v>
      </c>
      <c r="E109" s="435">
        <f>+'Metas por Proyecto'!G381</f>
        <v>34</v>
      </c>
      <c r="F109" s="230">
        <f>+'Metas por Proyecto'!H381</f>
        <v>60</v>
      </c>
      <c r="G109" s="435">
        <f>+'Metas por Proyecto'!I381</f>
        <v>24</v>
      </c>
      <c r="H109" s="230">
        <f>+'Metas por Proyecto'!J381</f>
        <v>60</v>
      </c>
      <c r="I109" s="435">
        <f>+'Metas por Proyecto'!K381</f>
        <v>25</v>
      </c>
      <c r="J109" s="230">
        <f>+'Metas por Proyecto'!L381</f>
        <v>60</v>
      </c>
      <c r="K109" s="435">
        <f>+'Metas por Proyecto'!M381</f>
        <v>29</v>
      </c>
      <c r="L109" s="230">
        <f>+'Metas por Proyecto'!N381</f>
        <v>60</v>
      </c>
      <c r="M109" s="435">
        <f>+'Metas por Proyecto'!O381</f>
        <v>33</v>
      </c>
      <c r="N109" s="230">
        <f>+'Metas por Proyecto'!P381</f>
        <v>60</v>
      </c>
      <c r="O109" s="435">
        <f>+'Metas por Proyecto'!Q381</f>
        <v>60</v>
      </c>
      <c r="P109" s="230">
        <f>+'Metas por Proyecto'!R381</f>
        <v>60</v>
      </c>
      <c r="Q109" s="435">
        <f>+'Metas por Proyecto'!S381</f>
        <v>60</v>
      </c>
      <c r="R109" s="230">
        <f>+'Metas por Proyecto'!T381</f>
        <v>60</v>
      </c>
      <c r="S109" s="435">
        <f>+'Metas por Proyecto'!U381</f>
        <v>60</v>
      </c>
      <c r="T109" s="230">
        <f>+'Metas por Proyecto'!V381</f>
        <v>60</v>
      </c>
      <c r="U109" s="435">
        <f>+'Metas por Proyecto'!W381</f>
        <v>115</v>
      </c>
      <c r="V109" s="230">
        <f>+'Metas por Proyecto'!X381</f>
        <v>60</v>
      </c>
      <c r="W109" s="435">
        <f>+'Metas por Proyecto'!Y381</f>
        <v>120</v>
      </c>
      <c r="X109" s="230">
        <f>+'Metas por Proyecto'!Z381</f>
        <v>60</v>
      </c>
      <c r="Y109" s="435">
        <f>+'Metas por Proyecto'!AA381</f>
        <v>120</v>
      </c>
      <c r="Z109" s="230">
        <f>+'Metas por Proyecto'!AB381</f>
        <v>60</v>
      </c>
      <c r="AA109" s="435">
        <f>+'Metas por Proyecto'!AC381</f>
        <v>120</v>
      </c>
      <c r="AB109" s="154">
        <f aca="true" t="shared" si="28" ref="AB109:AC111">+D109+F109+H109</f>
        <v>120</v>
      </c>
      <c r="AC109" s="430">
        <f t="shared" si="28"/>
        <v>83</v>
      </c>
      <c r="AD109" s="154">
        <f aca="true" t="shared" si="29" ref="AD109:AE111">+J109+L109+N109</f>
        <v>180</v>
      </c>
      <c r="AE109" s="430">
        <f t="shared" si="29"/>
        <v>122</v>
      </c>
      <c r="AF109" s="154">
        <f aca="true" t="shared" si="30" ref="AF109:AG111">+P109+R109+T109</f>
        <v>180</v>
      </c>
      <c r="AG109" s="430">
        <f t="shared" si="30"/>
        <v>235</v>
      </c>
      <c r="AH109" s="154">
        <f aca="true" t="shared" si="31" ref="AH109:AI111">+V109+X109+Z109</f>
        <v>180</v>
      </c>
      <c r="AI109" s="430">
        <f t="shared" si="31"/>
        <v>360</v>
      </c>
      <c r="AJ109" s="154">
        <f>+AI109+AG109+AE109+AC109</f>
        <v>800</v>
      </c>
      <c r="AK109" s="612"/>
    </row>
    <row r="110" spans="1:37" ht="12.75">
      <c r="A110" s="159" t="str">
        <f>+'Metas por Proyecto'!A385</f>
        <v>Asistir a  eventos de inaguración, actas de inicio y primeras piedras</v>
      </c>
      <c r="B110" s="160" t="s">
        <v>360</v>
      </c>
      <c r="C110" s="156">
        <f>+'Metas por Proyecto'!E385</f>
        <v>88</v>
      </c>
      <c r="D110" s="231">
        <f>+'Metas por Proyecto'!F385</f>
        <v>0</v>
      </c>
      <c r="E110" s="436">
        <f>+'Metas por Proyecto'!G385</f>
        <v>8</v>
      </c>
      <c r="F110" s="231">
        <f>+'Metas por Proyecto'!H385</f>
        <v>8</v>
      </c>
      <c r="G110" s="436">
        <f>+'Metas por Proyecto'!I385</f>
        <v>6</v>
      </c>
      <c r="H110" s="231">
        <f>+'Metas por Proyecto'!J385</f>
        <v>8</v>
      </c>
      <c r="I110" s="436">
        <f>+'Metas por Proyecto'!K385</f>
        <v>9</v>
      </c>
      <c r="J110" s="231">
        <f>+'Metas por Proyecto'!L385</f>
        <v>8</v>
      </c>
      <c r="K110" s="436">
        <f>+'Metas por Proyecto'!M385</f>
        <v>16</v>
      </c>
      <c r="L110" s="231">
        <f>+'Metas por Proyecto'!N385</f>
        <v>8</v>
      </c>
      <c r="M110" s="436">
        <f>+'Metas por Proyecto'!O385</f>
        <v>18</v>
      </c>
      <c r="N110" s="231">
        <f>+'Metas por Proyecto'!P385</f>
        <v>8</v>
      </c>
      <c r="O110" s="436">
        <f>+'Metas por Proyecto'!Q385</f>
        <v>0</v>
      </c>
      <c r="P110" s="231">
        <f>+'Metas por Proyecto'!R385</f>
        <v>8</v>
      </c>
      <c r="Q110" s="436">
        <f>+'Metas por Proyecto'!S385</f>
        <v>15</v>
      </c>
      <c r="R110" s="231">
        <f>+'Metas por Proyecto'!T385</f>
        <v>8</v>
      </c>
      <c r="S110" s="436">
        <f>+'Metas por Proyecto'!U385</f>
        <v>11</v>
      </c>
      <c r="T110" s="231">
        <f>+'Metas por Proyecto'!V385</f>
        <v>8</v>
      </c>
      <c r="U110" s="436">
        <f>+'Metas por Proyecto'!W385</f>
        <v>15</v>
      </c>
      <c r="V110" s="231">
        <f>+'Metas por Proyecto'!X385</f>
        <v>8</v>
      </c>
      <c r="W110" s="436">
        <f>+'Metas por Proyecto'!Y385</f>
        <v>0</v>
      </c>
      <c r="X110" s="231">
        <f>+'Metas por Proyecto'!Z385</f>
        <v>8</v>
      </c>
      <c r="Y110" s="436">
        <f>+'Metas por Proyecto'!AA385</f>
        <v>0</v>
      </c>
      <c r="Z110" s="231">
        <f>+'Metas por Proyecto'!AB385</f>
        <v>8</v>
      </c>
      <c r="AA110" s="436">
        <f>+'Metas por Proyecto'!AC385</f>
        <v>0</v>
      </c>
      <c r="AB110" s="156">
        <f t="shared" si="28"/>
        <v>16</v>
      </c>
      <c r="AC110" s="429">
        <f t="shared" si="28"/>
        <v>23</v>
      </c>
      <c r="AD110" s="156">
        <f t="shared" si="29"/>
        <v>24</v>
      </c>
      <c r="AE110" s="429">
        <f t="shared" si="29"/>
        <v>34</v>
      </c>
      <c r="AF110" s="156">
        <f t="shared" si="30"/>
        <v>24</v>
      </c>
      <c r="AG110" s="429">
        <f t="shared" si="30"/>
        <v>41</v>
      </c>
      <c r="AH110" s="156">
        <f t="shared" si="31"/>
        <v>24</v>
      </c>
      <c r="AI110" s="429">
        <f t="shared" si="31"/>
        <v>0</v>
      </c>
      <c r="AJ110" s="156">
        <f>+AI110+AG110+AE110+AC110</f>
        <v>98</v>
      </c>
      <c r="AK110" s="612"/>
    </row>
    <row r="111" spans="1:37" ht="12.75">
      <c r="A111" s="259" t="str">
        <f>+'Metas por Proyecto'!A386</f>
        <v>Asistir al congreso anual CCI</v>
      </c>
      <c r="B111" s="260" t="s">
        <v>360</v>
      </c>
      <c r="C111" s="157">
        <f>+'Metas por Proyecto'!E386</f>
        <v>1</v>
      </c>
      <c r="D111" s="232">
        <f>+'Metas por Proyecto'!F386</f>
        <v>0</v>
      </c>
      <c r="E111" s="437">
        <f>+'Metas por Proyecto'!G386</f>
        <v>0</v>
      </c>
      <c r="F111" s="232">
        <f>+'Metas por Proyecto'!H386</f>
        <v>0</v>
      </c>
      <c r="G111" s="437">
        <f>+'Metas por Proyecto'!I386</f>
        <v>0</v>
      </c>
      <c r="H111" s="232">
        <f>+'Metas por Proyecto'!J386</f>
        <v>0</v>
      </c>
      <c r="I111" s="437">
        <f>+'Metas por Proyecto'!K386</f>
        <v>0</v>
      </c>
      <c r="J111" s="232">
        <f>+'Metas por Proyecto'!L386</f>
        <v>0</v>
      </c>
      <c r="K111" s="437">
        <f>+'Metas por Proyecto'!M386</f>
        <v>0</v>
      </c>
      <c r="L111" s="232">
        <f>+'Metas por Proyecto'!N386</f>
        <v>0</v>
      </c>
      <c r="M111" s="437">
        <f>+'Metas por Proyecto'!O386</f>
        <v>0</v>
      </c>
      <c r="N111" s="232">
        <f>+'Metas por Proyecto'!P386</f>
        <v>0</v>
      </c>
      <c r="O111" s="437">
        <f>+'Metas por Proyecto'!Q386</f>
        <v>0</v>
      </c>
      <c r="P111" s="232">
        <f>+'Metas por Proyecto'!R386</f>
        <v>0</v>
      </c>
      <c r="Q111" s="437">
        <f>+'Metas por Proyecto'!S386</f>
        <v>0</v>
      </c>
      <c r="R111" s="232">
        <f>+'Metas por Proyecto'!T386</f>
        <v>0</v>
      </c>
      <c r="S111" s="437">
        <f>+'Metas por Proyecto'!U386</f>
        <v>0</v>
      </c>
      <c r="T111" s="232">
        <f>+'Metas por Proyecto'!V386</f>
        <v>0</v>
      </c>
      <c r="U111" s="437">
        <f>+'Metas por Proyecto'!W386</f>
        <v>0</v>
      </c>
      <c r="V111" s="232">
        <f>+'Metas por Proyecto'!X386</f>
        <v>0</v>
      </c>
      <c r="W111" s="437">
        <f>+'Metas por Proyecto'!Y386</f>
        <v>0</v>
      </c>
      <c r="X111" s="232">
        <f>+'Metas por Proyecto'!Z386</f>
        <v>1</v>
      </c>
      <c r="Y111" s="437">
        <f>+'Metas por Proyecto'!AA386</f>
        <v>1</v>
      </c>
      <c r="Z111" s="232">
        <f>+'Metas por Proyecto'!AB386</f>
        <v>0</v>
      </c>
      <c r="AA111" s="437">
        <f>+'Metas por Proyecto'!AC386</f>
        <v>0</v>
      </c>
      <c r="AB111" s="157">
        <f t="shared" si="28"/>
        <v>0</v>
      </c>
      <c r="AC111" s="438">
        <f t="shared" si="28"/>
        <v>0</v>
      </c>
      <c r="AD111" s="157">
        <f t="shared" si="29"/>
        <v>0</v>
      </c>
      <c r="AE111" s="438">
        <f t="shared" si="29"/>
        <v>0</v>
      </c>
      <c r="AF111" s="157">
        <f t="shared" si="30"/>
        <v>0</v>
      </c>
      <c r="AG111" s="438">
        <f t="shared" si="30"/>
        <v>0</v>
      </c>
      <c r="AH111" s="157">
        <f t="shared" si="31"/>
        <v>1</v>
      </c>
      <c r="AI111" s="438">
        <f t="shared" si="31"/>
        <v>1</v>
      </c>
      <c r="AJ111" s="157">
        <f>+AI111+AG111+AE111+AC111</f>
        <v>1</v>
      </c>
      <c r="AK111" s="612"/>
    </row>
    <row r="113" spans="1:36" ht="15">
      <c r="A113" s="168" t="s">
        <v>136</v>
      </c>
      <c r="B113" s="169"/>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69"/>
    </row>
    <row r="114" spans="1:36" ht="24" customHeight="1">
      <c r="A114" s="150" t="s">
        <v>64</v>
      </c>
      <c r="B114" s="151" t="s">
        <v>130</v>
      </c>
      <c r="C114" s="150" t="s">
        <v>131</v>
      </c>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c r="AA114" s="152"/>
      <c r="AB114" s="690" t="s">
        <v>148</v>
      </c>
      <c r="AC114" s="691"/>
      <c r="AD114" s="690" t="s">
        <v>149</v>
      </c>
      <c r="AE114" s="691"/>
      <c r="AF114" s="690" t="s">
        <v>150</v>
      </c>
      <c r="AG114" s="691"/>
      <c r="AH114" s="690" t="s">
        <v>151</v>
      </c>
      <c r="AI114" s="691"/>
      <c r="AJ114" s="150"/>
    </row>
    <row r="115" spans="1:37" ht="25.5">
      <c r="A115" s="159" t="str">
        <f>+'Metas por Proyecto'!A370</f>
        <v>Entregar el Premio Nacional de Interventorias – Capítulo de Concesiones. Segunda Versión. 2015</v>
      </c>
      <c r="B115" s="153" t="s">
        <v>450</v>
      </c>
      <c r="C115" s="154">
        <f>+'Metas por Proyecto'!E370</f>
        <v>1</v>
      </c>
      <c r="D115" s="230">
        <f>+'Metas por Proyecto'!F370</f>
        <v>0</v>
      </c>
      <c r="E115" s="435">
        <f>+'Metas por Proyecto'!G370</f>
        <v>0</v>
      </c>
      <c r="F115" s="230">
        <f>+'Metas por Proyecto'!H370</f>
        <v>0</v>
      </c>
      <c r="G115" s="435">
        <f>+'Metas por Proyecto'!I370</f>
        <v>0</v>
      </c>
      <c r="H115" s="230">
        <f>+'Metas por Proyecto'!J370</f>
        <v>0</v>
      </c>
      <c r="I115" s="435">
        <f>+'Metas por Proyecto'!K370</f>
        <v>0</v>
      </c>
      <c r="J115" s="230">
        <f>+'Metas por Proyecto'!L370</f>
        <v>0</v>
      </c>
      <c r="K115" s="435">
        <f>+'Metas por Proyecto'!M370</f>
        <v>0</v>
      </c>
      <c r="L115" s="230">
        <f>+'Metas por Proyecto'!N370</f>
        <v>0</v>
      </c>
      <c r="M115" s="435">
        <f>+'Metas por Proyecto'!O370</f>
        <v>0</v>
      </c>
      <c r="N115" s="230">
        <f>+'Metas por Proyecto'!P370</f>
        <v>0</v>
      </c>
      <c r="O115" s="435">
        <f>+'Metas por Proyecto'!Q370</f>
        <v>1</v>
      </c>
      <c r="P115" s="230">
        <f>+'Metas por Proyecto'!R370</f>
        <v>1</v>
      </c>
      <c r="Q115" s="435">
        <f>+'Metas por Proyecto'!S370</f>
        <v>0</v>
      </c>
      <c r="R115" s="230">
        <f>+'Metas por Proyecto'!T370</f>
        <v>0</v>
      </c>
      <c r="S115" s="435">
        <f>+'Metas por Proyecto'!U370</f>
        <v>0</v>
      </c>
      <c r="T115" s="230">
        <f>+'Metas por Proyecto'!V370</f>
        <v>0</v>
      </c>
      <c r="U115" s="435">
        <f>+'Metas por Proyecto'!W370</f>
        <v>0</v>
      </c>
      <c r="V115" s="230">
        <f>+'Metas por Proyecto'!X370</f>
        <v>0</v>
      </c>
      <c r="W115" s="435">
        <f>+'Metas por Proyecto'!Y370</f>
        <v>0</v>
      </c>
      <c r="X115" s="230">
        <f>+'Metas por Proyecto'!Z370</f>
        <v>0</v>
      </c>
      <c r="Y115" s="435">
        <f>+'Metas por Proyecto'!AA370</f>
        <v>0</v>
      </c>
      <c r="Z115" s="230">
        <f>+'Metas por Proyecto'!AB370</f>
        <v>0</v>
      </c>
      <c r="AA115" s="435">
        <f>+'Metas por Proyecto'!AC370</f>
        <v>0</v>
      </c>
      <c r="AB115" s="154">
        <f aca="true" t="shared" si="32" ref="AB115:AC118">+D115+F115+H115</f>
        <v>0</v>
      </c>
      <c r="AC115" s="430">
        <f t="shared" si="32"/>
        <v>0</v>
      </c>
      <c r="AD115" s="154">
        <f aca="true" t="shared" si="33" ref="AD115:AE118">+J115+L115+N115</f>
        <v>0</v>
      </c>
      <c r="AE115" s="430">
        <f t="shared" si="33"/>
        <v>1</v>
      </c>
      <c r="AF115" s="154">
        <f aca="true" t="shared" si="34" ref="AF115:AG118">+P115+R115+T115</f>
        <v>1</v>
      </c>
      <c r="AG115" s="430">
        <f t="shared" si="34"/>
        <v>0</v>
      </c>
      <c r="AH115" s="154">
        <f aca="true" t="shared" si="35" ref="AH115:AI118">+V115+X115+Z115</f>
        <v>0</v>
      </c>
      <c r="AI115" s="430">
        <f t="shared" si="35"/>
        <v>0</v>
      </c>
      <c r="AJ115" s="154">
        <f>+AI115+AG115+AE115+AC115</f>
        <v>1</v>
      </c>
      <c r="AK115" s="612"/>
    </row>
    <row r="116" spans="1:37" ht="12.75">
      <c r="A116" s="159" t="str">
        <f>+'Metas por Proyecto'!A377</f>
        <v>Realizar 65 auditorías independientes.</v>
      </c>
      <c r="B116" s="160" t="s">
        <v>67</v>
      </c>
      <c r="C116" s="156">
        <f>+'Metas por Proyecto'!E377</f>
        <v>64</v>
      </c>
      <c r="D116" s="231">
        <f>+'Metas por Proyecto'!F377</f>
        <v>2</v>
      </c>
      <c r="E116" s="436">
        <f>+'Metas por Proyecto'!G377</f>
        <v>2</v>
      </c>
      <c r="F116" s="231">
        <f>+'Metas por Proyecto'!H377</f>
        <v>7</v>
      </c>
      <c r="G116" s="436">
        <f>+'Metas por Proyecto'!I377</f>
        <v>8</v>
      </c>
      <c r="H116" s="231">
        <f>+'Metas por Proyecto'!J377</f>
        <v>3</v>
      </c>
      <c r="I116" s="436">
        <f>+'Metas por Proyecto'!K377</f>
        <v>3</v>
      </c>
      <c r="J116" s="231">
        <f>+'Metas por Proyecto'!L377</f>
        <v>5</v>
      </c>
      <c r="K116" s="436">
        <f>+'Metas por Proyecto'!M377</f>
        <v>2</v>
      </c>
      <c r="L116" s="231">
        <f>+'Metas por Proyecto'!N377</f>
        <v>12</v>
      </c>
      <c r="M116" s="436">
        <f>+'Metas por Proyecto'!O377</f>
        <v>8</v>
      </c>
      <c r="N116" s="231">
        <f>+'Metas por Proyecto'!P377</f>
        <v>8</v>
      </c>
      <c r="O116" s="436">
        <f>+'Metas por Proyecto'!Q377</f>
        <v>7</v>
      </c>
      <c r="P116" s="231">
        <f>+'Metas por Proyecto'!R377</f>
        <v>2</v>
      </c>
      <c r="Q116" s="436">
        <f>+'Metas por Proyecto'!S377</f>
        <v>3</v>
      </c>
      <c r="R116" s="231">
        <f>+'Metas por Proyecto'!T377</f>
        <v>4</v>
      </c>
      <c r="S116" s="436">
        <f>+'Metas por Proyecto'!U377</f>
        <v>6</v>
      </c>
      <c r="T116" s="231">
        <f>+'Metas por Proyecto'!V377</f>
        <v>9</v>
      </c>
      <c r="U116" s="436">
        <f>+'Metas por Proyecto'!W377</f>
        <v>5</v>
      </c>
      <c r="V116" s="231">
        <f>+'Metas por Proyecto'!X377</f>
        <v>3</v>
      </c>
      <c r="W116" s="436">
        <f>+'Metas por Proyecto'!Y377</f>
        <v>8</v>
      </c>
      <c r="X116" s="231">
        <f>+'Metas por Proyecto'!Z377</f>
        <v>4</v>
      </c>
      <c r="Y116" s="436">
        <f>+'Metas por Proyecto'!AA377</f>
        <v>7</v>
      </c>
      <c r="Z116" s="231">
        <f>+'Metas por Proyecto'!AB377</f>
        <v>5</v>
      </c>
      <c r="AA116" s="436">
        <f>+'Metas por Proyecto'!AC377</f>
        <v>5</v>
      </c>
      <c r="AB116" s="156">
        <f t="shared" si="32"/>
        <v>12</v>
      </c>
      <c r="AC116" s="429">
        <f t="shared" si="32"/>
        <v>13</v>
      </c>
      <c r="AD116" s="156">
        <f t="shared" si="33"/>
        <v>25</v>
      </c>
      <c r="AE116" s="429">
        <f t="shared" si="33"/>
        <v>17</v>
      </c>
      <c r="AF116" s="156">
        <f t="shared" si="34"/>
        <v>15</v>
      </c>
      <c r="AG116" s="429">
        <f t="shared" si="34"/>
        <v>14</v>
      </c>
      <c r="AH116" s="156">
        <f t="shared" si="35"/>
        <v>12</v>
      </c>
      <c r="AI116" s="429">
        <f t="shared" si="35"/>
        <v>20</v>
      </c>
      <c r="AJ116" s="156">
        <f>+AI116+AG116+AE116+AC116</f>
        <v>64</v>
      </c>
      <c r="AK116" s="612"/>
    </row>
    <row r="117" spans="1:37" ht="30.75" customHeight="1">
      <c r="A117" s="159" t="str">
        <f>+'Metas por Proyecto'!A372</f>
        <v> Realizar 33 visitas de auditoría especial que incluyen seguimiento al cumplimiento del plan de mejoramiento, para el 2015.</v>
      </c>
      <c r="B117" s="160" t="str">
        <f>+'Metas por Proyecto'!D372</f>
        <v>Auditoria</v>
      </c>
      <c r="C117" s="156">
        <f>+'Metas por Proyecto'!E372</f>
        <v>33</v>
      </c>
      <c r="D117" s="231">
        <f>+'Metas por Proyecto'!F372</f>
        <v>0</v>
      </c>
      <c r="E117" s="436">
        <f>+'Metas por Proyecto'!G372</f>
        <v>0</v>
      </c>
      <c r="F117" s="231">
        <f>+'Metas por Proyecto'!H372</f>
        <v>3</v>
      </c>
      <c r="G117" s="436">
        <f>+'Metas por Proyecto'!I372</f>
        <v>1</v>
      </c>
      <c r="H117" s="231">
        <f>+'Metas por Proyecto'!J372</f>
        <v>3</v>
      </c>
      <c r="I117" s="436">
        <f>+'Metas por Proyecto'!K372</f>
        <v>4</v>
      </c>
      <c r="J117" s="231">
        <f>+'Metas por Proyecto'!L372</f>
        <v>3</v>
      </c>
      <c r="K117" s="436">
        <f>+'Metas por Proyecto'!M372</f>
        <v>2</v>
      </c>
      <c r="L117" s="231">
        <f>+'Metas por Proyecto'!N372</f>
        <v>4</v>
      </c>
      <c r="M117" s="436">
        <f>+'Metas por Proyecto'!O372</f>
        <v>5</v>
      </c>
      <c r="N117" s="231">
        <f>+'Metas por Proyecto'!P372</f>
        <v>4</v>
      </c>
      <c r="O117" s="436">
        <f>+'Metas por Proyecto'!Q372</f>
        <v>5</v>
      </c>
      <c r="P117" s="231">
        <f>+'Metas por Proyecto'!R372</f>
        <v>4</v>
      </c>
      <c r="Q117" s="436">
        <f>+'Metas por Proyecto'!S372</f>
        <v>2</v>
      </c>
      <c r="R117" s="231">
        <f>+'Metas por Proyecto'!T372</f>
        <v>3</v>
      </c>
      <c r="S117" s="436">
        <f>+'Metas por Proyecto'!U372</f>
        <v>3</v>
      </c>
      <c r="T117" s="231">
        <f>+'Metas por Proyecto'!V372</f>
        <v>3</v>
      </c>
      <c r="U117" s="436">
        <f>+'Metas por Proyecto'!W372</f>
        <v>4</v>
      </c>
      <c r="V117" s="231">
        <f>+'Metas por Proyecto'!X372</f>
        <v>3</v>
      </c>
      <c r="W117" s="436">
        <f>+'Metas por Proyecto'!Y372</f>
        <v>3</v>
      </c>
      <c r="X117" s="231">
        <f>+'Metas por Proyecto'!Z372</f>
        <v>3</v>
      </c>
      <c r="Y117" s="436">
        <f>+'Metas por Proyecto'!AA372</f>
        <v>2</v>
      </c>
      <c r="Z117" s="231">
        <f>+'Metas por Proyecto'!AB372</f>
        <v>0</v>
      </c>
      <c r="AA117" s="436">
        <f>+'Metas por Proyecto'!AC372</f>
        <v>2</v>
      </c>
      <c r="AB117" s="156">
        <f t="shared" si="32"/>
        <v>6</v>
      </c>
      <c r="AC117" s="429">
        <f t="shared" si="32"/>
        <v>5</v>
      </c>
      <c r="AD117" s="156">
        <f t="shared" si="33"/>
        <v>11</v>
      </c>
      <c r="AE117" s="429">
        <f t="shared" si="33"/>
        <v>12</v>
      </c>
      <c r="AF117" s="156">
        <f t="shared" si="34"/>
        <v>10</v>
      </c>
      <c r="AG117" s="429">
        <f t="shared" si="34"/>
        <v>9</v>
      </c>
      <c r="AH117" s="156">
        <f t="shared" si="35"/>
        <v>6</v>
      </c>
      <c r="AI117" s="429">
        <f t="shared" si="35"/>
        <v>7</v>
      </c>
      <c r="AJ117" s="156">
        <f>+AI117+AG117+AE117+AC117</f>
        <v>33</v>
      </c>
      <c r="AK117" s="612"/>
    </row>
    <row r="118" spans="1:37" ht="25.5">
      <c r="A118" s="259" t="str">
        <f>+'Metas por Proyecto'!A379</f>
        <v>Realizar  2 capacitaciones para fortalecer la cultura de AUTOCONTROL al interior de la ANI.</v>
      </c>
      <c r="B118" s="346" t="s">
        <v>191</v>
      </c>
      <c r="C118" s="347">
        <f>+'Metas por Proyecto'!E379</f>
        <v>3</v>
      </c>
      <c r="D118" s="348">
        <f>+'Metas por Proyecto'!F379</f>
        <v>0</v>
      </c>
      <c r="E118" s="439">
        <f>+'Metas por Proyecto'!G379</f>
        <v>0</v>
      </c>
      <c r="F118" s="348">
        <f>+'Metas por Proyecto'!H379</f>
        <v>0</v>
      </c>
      <c r="G118" s="439">
        <f>+'Metas por Proyecto'!I379</f>
        <v>0</v>
      </c>
      <c r="H118" s="348">
        <f>+'Metas por Proyecto'!J379</f>
        <v>1</v>
      </c>
      <c r="I118" s="439">
        <f>+'Metas por Proyecto'!K379</f>
        <v>1</v>
      </c>
      <c r="J118" s="348">
        <f>+'Metas por Proyecto'!L379</f>
        <v>1</v>
      </c>
      <c r="K118" s="439">
        <f>+'Metas por Proyecto'!M379</f>
        <v>1</v>
      </c>
      <c r="L118" s="348">
        <f>+'Metas por Proyecto'!N379</f>
        <v>0</v>
      </c>
      <c r="M118" s="439">
        <f>+'Metas por Proyecto'!O379</f>
        <v>0</v>
      </c>
      <c r="N118" s="348">
        <f>+'Metas por Proyecto'!P379</f>
        <v>0</v>
      </c>
      <c r="O118" s="439">
        <f>+'Metas por Proyecto'!Q379</f>
        <v>0</v>
      </c>
      <c r="P118" s="348">
        <f>+'Metas por Proyecto'!R379</f>
        <v>0</v>
      </c>
      <c r="Q118" s="439">
        <f>+'Metas por Proyecto'!S379</f>
        <v>0</v>
      </c>
      <c r="R118" s="348">
        <f>+'Metas por Proyecto'!T379</f>
        <v>0</v>
      </c>
      <c r="S118" s="439">
        <f>+'Metas por Proyecto'!U379</f>
        <v>0</v>
      </c>
      <c r="T118" s="348">
        <f>+'Metas por Proyecto'!V379</f>
        <v>0</v>
      </c>
      <c r="U118" s="439">
        <f>+'Metas por Proyecto'!W379</f>
        <v>1</v>
      </c>
      <c r="V118" s="348">
        <f>+'Metas por Proyecto'!X379</f>
        <v>1</v>
      </c>
      <c r="W118" s="439">
        <f>+'Metas por Proyecto'!Y379</f>
        <v>0</v>
      </c>
      <c r="X118" s="348">
        <f>+'Metas por Proyecto'!Z379</f>
        <v>0</v>
      </c>
      <c r="Y118" s="439">
        <f>+'Metas por Proyecto'!AA379</f>
        <v>0</v>
      </c>
      <c r="Z118" s="348">
        <f>+'Metas por Proyecto'!AB379</f>
        <v>0</v>
      </c>
      <c r="AA118" s="439">
        <f>+'Metas por Proyecto'!AC379</f>
        <v>0</v>
      </c>
      <c r="AB118" s="347">
        <f t="shared" si="32"/>
        <v>1</v>
      </c>
      <c r="AC118" s="440">
        <f t="shared" si="32"/>
        <v>1</v>
      </c>
      <c r="AD118" s="347">
        <f t="shared" si="33"/>
        <v>1</v>
      </c>
      <c r="AE118" s="440">
        <f t="shared" si="33"/>
        <v>1</v>
      </c>
      <c r="AF118" s="347">
        <f t="shared" si="34"/>
        <v>0</v>
      </c>
      <c r="AG118" s="440">
        <f t="shared" si="34"/>
        <v>1</v>
      </c>
      <c r="AH118" s="347">
        <f t="shared" si="35"/>
        <v>1</v>
      </c>
      <c r="AI118" s="440">
        <f t="shared" si="35"/>
        <v>0</v>
      </c>
      <c r="AJ118" s="347">
        <f>+AI118+AG118+AE118+AC118</f>
        <v>3</v>
      </c>
      <c r="AK118" s="612"/>
    </row>
    <row r="119" ht="12">
      <c r="A119" s="56"/>
    </row>
    <row r="121" spans="1:34" ht="26.25" customHeight="1">
      <c r="A121" s="699"/>
      <c r="B121" s="699"/>
      <c r="C121" s="699"/>
      <c r="D121" s="699"/>
      <c r="E121" s="699"/>
      <c r="F121" s="699"/>
      <c r="G121" s="699"/>
      <c r="H121" s="699"/>
      <c r="I121" s="699"/>
      <c r="J121" s="699"/>
      <c r="K121" s="699"/>
      <c r="L121" s="699"/>
      <c r="M121" s="699"/>
      <c r="N121" s="699"/>
      <c r="O121" s="699"/>
      <c r="P121" s="699"/>
      <c r="Q121" s="699"/>
      <c r="R121" s="699"/>
      <c r="S121" s="699"/>
      <c r="T121" s="699"/>
      <c r="U121" s="699"/>
      <c r="V121" s="699"/>
      <c r="W121" s="699"/>
      <c r="X121" s="699"/>
      <c r="Y121" s="699"/>
      <c r="Z121" s="699"/>
      <c r="AA121" s="699"/>
      <c r="AB121" s="699"/>
      <c r="AC121" s="699"/>
      <c r="AD121" s="699"/>
      <c r="AE121" s="699"/>
      <c r="AF121" s="699"/>
      <c r="AG121" s="699"/>
      <c r="AH121" s="699"/>
    </row>
  </sheetData>
  <sheetProtection/>
  <mergeCells count="42">
    <mergeCell ref="A2:AH2"/>
    <mergeCell ref="A121:AH121"/>
    <mergeCell ref="A3:AH3"/>
    <mergeCell ref="AB6:AC6"/>
    <mergeCell ref="AD6:AE6"/>
    <mergeCell ref="AF6:AG6"/>
    <mergeCell ref="AH6:AI6"/>
    <mergeCell ref="V6:W6"/>
    <mergeCell ref="X6:Y6"/>
    <mergeCell ref="Z6:AA6"/>
    <mergeCell ref="AJ6:AJ7"/>
    <mergeCell ref="D6:E6"/>
    <mergeCell ref="F6:G6"/>
    <mergeCell ref="H6:I6"/>
    <mergeCell ref="J6:K6"/>
    <mergeCell ref="L6:M6"/>
    <mergeCell ref="N6:O6"/>
    <mergeCell ref="P6:Q6"/>
    <mergeCell ref="R6:S6"/>
    <mergeCell ref="T6:U6"/>
    <mergeCell ref="B6:B7"/>
    <mergeCell ref="C6:C7"/>
    <mergeCell ref="AB52:AC52"/>
    <mergeCell ref="AD52:AE52"/>
    <mergeCell ref="AF52:AG52"/>
    <mergeCell ref="AH52:AI52"/>
    <mergeCell ref="AB86:AC86"/>
    <mergeCell ref="AD86:AE86"/>
    <mergeCell ref="AF86:AG86"/>
    <mergeCell ref="AH86:AI86"/>
    <mergeCell ref="AB103:AC103"/>
    <mergeCell ref="AD103:AE103"/>
    <mergeCell ref="AF103:AG103"/>
    <mergeCell ref="AH103:AI103"/>
    <mergeCell ref="AB108:AC108"/>
    <mergeCell ref="AD108:AE108"/>
    <mergeCell ref="AF108:AG108"/>
    <mergeCell ref="AH108:AI108"/>
    <mergeCell ref="AB114:AC114"/>
    <mergeCell ref="AD114:AE114"/>
    <mergeCell ref="AF114:AG114"/>
    <mergeCell ref="AH114:AI114"/>
  </mergeCells>
  <printOptions horizontalCentered="1"/>
  <pageMargins left="0.7874015748031497" right="0.7874015748031497" top="0.7874015748031497" bottom="0.7874015748031497" header="0.31496062992125984" footer="0.31496062992125984"/>
  <pageSetup fitToHeight="2" horizontalDpi="600" verticalDpi="600" orientation="portrait" scale="57" r:id="rId2"/>
  <headerFooter>
    <oddFooter>&amp;RPágina &amp;P</oddFooter>
  </headerFooter>
  <rowBreaks count="2" manualBreakCount="2">
    <brk id="49" max="18" man="1"/>
    <brk id="100" max="18"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2:AH538"/>
  <sheetViews>
    <sheetView showGridLines="0" zoomScale="115" zoomScaleNormal="115" zoomScalePageLayoutView="0" workbookViewId="0" topLeftCell="A4">
      <pane ySplit="705" topLeftCell="A1" activePane="bottomLeft" state="split"/>
      <selection pane="topLeft" activeCell="X4" sqref="X4:Y4"/>
      <selection pane="bottomLeft" activeCell="A1" sqref="A1"/>
    </sheetView>
  </sheetViews>
  <sheetFormatPr defaultColWidth="11.421875" defaultRowHeight="15"/>
  <cols>
    <col min="1" max="1" width="39.7109375" style="21" customWidth="1"/>
    <col min="2" max="3" width="39.7109375" style="21" hidden="1" customWidth="1"/>
    <col min="4" max="4" width="17.7109375" style="23" customWidth="1"/>
    <col min="5" max="5" width="11.7109375" style="23" customWidth="1"/>
    <col min="6" max="29" width="8.7109375" style="21" customWidth="1"/>
    <col min="30" max="30" width="8.7109375" style="23" customWidth="1"/>
    <col min="31" max="31" width="12.421875" style="23" customWidth="1"/>
    <col min="32" max="32" width="34.00390625" style="21" customWidth="1"/>
    <col min="33" max="33" width="0" style="21" hidden="1" customWidth="1"/>
    <col min="34" max="16384" width="11.421875" style="21" customWidth="1"/>
  </cols>
  <sheetData>
    <row r="2" spans="3:32" ht="19.5">
      <c r="C2" s="750" t="s">
        <v>165</v>
      </c>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row>
    <row r="3" spans="3:32" ht="16.5" thickBot="1">
      <c r="C3" s="751" t="s">
        <v>244</v>
      </c>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417"/>
      <c r="AF3" s="64">
        <v>42369</v>
      </c>
    </row>
    <row r="4" spans="1:32" s="28" customFormat="1" ht="15.75" customHeight="1" thickBot="1">
      <c r="A4" s="719" t="s">
        <v>209</v>
      </c>
      <c r="B4" s="719" t="s">
        <v>174</v>
      </c>
      <c r="C4" s="721" t="s">
        <v>175</v>
      </c>
      <c r="D4" s="723" t="s">
        <v>166</v>
      </c>
      <c r="E4" s="725" t="s">
        <v>65</v>
      </c>
      <c r="F4" s="708" t="s">
        <v>152</v>
      </c>
      <c r="G4" s="703"/>
      <c r="H4" s="702" t="s">
        <v>153</v>
      </c>
      <c r="I4" s="703"/>
      <c r="J4" s="702" t="s">
        <v>154</v>
      </c>
      <c r="K4" s="703"/>
      <c r="L4" s="702" t="s">
        <v>155</v>
      </c>
      <c r="M4" s="703"/>
      <c r="N4" s="702" t="s">
        <v>156</v>
      </c>
      <c r="O4" s="703"/>
      <c r="P4" s="702" t="s">
        <v>157</v>
      </c>
      <c r="Q4" s="703"/>
      <c r="R4" s="702" t="s">
        <v>158</v>
      </c>
      <c r="S4" s="703"/>
      <c r="T4" s="702" t="s">
        <v>159</v>
      </c>
      <c r="U4" s="703"/>
      <c r="V4" s="702" t="s">
        <v>160</v>
      </c>
      <c r="W4" s="703"/>
      <c r="X4" s="702" t="s">
        <v>161</v>
      </c>
      <c r="Y4" s="703"/>
      <c r="Z4" s="702" t="s">
        <v>162</v>
      </c>
      <c r="AA4" s="703"/>
      <c r="AB4" s="702" t="s">
        <v>163</v>
      </c>
      <c r="AC4" s="706"/>
      <c r="AD4" s="707" t="s">
        <v>137</v>
      </c>
      <c r="AE4" s="704" t="s">
        <v>795</v>
      </c>
      <c r="AF4" s="67" t="s">
        <v>143</v>
      </c>
    </row>
    <row r="5" spans="1:32" s="28" customFormat="1" ht="15.75" customHeight="1" thickBot="1">
      <c r="A5" s="720"/>
      <c r="B5" s="720"/>
      <c r="C5" s="722"/>
      <c r="D5" s="724"/>
      <c r="E5" s="726"/>
      <c r="F5" s="66" t="s">
        <v>137</v>
      </c>
      <c r="G5" s="386" t="s">
        <v>791</v>
      </c>
      <c r="H5" s="66" t="s">
        <v>137</v>
      </c>
      <c r="I5" s="386" t="s">
        <v>791</v>
      </c>
      <c r="J5" s="66" t="s">
        <v>137</v>
      </c>
      <c r="K5" s="386" t="s">
        <v>791</v>
      </c>
      <c r="L5" s="66" t="s">
        <v>137</v>
      </c>
      <c r="M5" s="386" t="s">
        <v>791</v>
      </c>
      <c r="N5" s="66" t="s">
        <v>137</v>
      </c>
      <c r="O5" s="386" t="s">
        <v>791</v>
      </c>
      <c r="P5" s="66" t="s">
        <v>137</v>
      </c>
      <c r="Q5" s="386" t="s">
        <v>791</v>
      </c>
      <c r="R5" s="66" t="s">
        <v>137</v>
      </c>
      <c r="S5" s="386" t="s">
        <v>791</v>
      </c>
      <c r="T5" s="66" t="s">
        <v>137</v>
      </c>
      <c r="U5" s="386" t="s">
        <v>791</v>
      </c>
      <c r="V5" s="66" t="s">
        <v>137</v>
      </c>
      <c r="W5" s="386" t="s">
        <v>791</v>
      </c>
      <c r="X5" s="66" t="s">
        <v>137</v>
      </c>
      <c r="Y5" s="386" t="s">
        <v>791</v>
      </c>
      <c r="Z5" s="66" t="s">
        <v>137</v>
      </c>
      <c r="AA5" s="386" t="s">
        <v>791</v>
      </c>
      <c r="AB5" s="66" t="s">
        <v>137</v>
      </c>
      <c r="AC5" s="386" t="s">
        <v>791</v>
      </c>
      <c r="AD5" s="705"/>
      <c r="AE5" s="705"/>
      <c r="AF5" s="67"/>
    </row>
    <row r="6" spans="1:32" s="28" customFormat="1" ht="16.5" customHeight="1" thickBot="1">
      <c r="A6" s="731" t="s">
        <v>125</v>
      </c>
      <c r="B6" s="731"/>
      <c r="C6" s="731"/>
      <c r="D6" s="731"/>
      <c r="E6" s="731"/>
      <c r="F6" s="731"/>
      <c r="G6" s="731"/>
      <c r="H6" s="731"/>
      <c r="I6" s="731"/>
      <c r="J6" s="731"/>
      <c r="K6" s="731"/>
      <c r="L6" s="731"/>
      <c r="M6" s="731"/>
      <c r="N6" s="731"/>
      <c r="O6" s="731"/>
      <c r="P6" s="731"/>
      <c r="Q6" s="731"/>
      <c r="R6" s="731"/>
      <c r="S6" s="731"/>
      <c r="T6" s="731"/>
      <c r="U6" s="731"/>
      <c r="V6" s="731"/>
      <c r="W6" s="731"/>
      <c r="X6" s="731"/>
      <c r="Y6" s="731"/>
      <c r="Z6" s="731"/>
      <c r="AA6" s="731"/>
      <c r="AB6" s="731"/>
      <c r="AC6" s="731"/>
      <c r="AD6" s="731"/>
      <c r="AE6" s="731"/>
      <c r="AF6" s="731"/>
    </row>
    <row r="7" spans="1:32" s="25" customFormat="1" ht="15.75" customHeight="1" thickBot="1">
      <c r="A7" s="755" t="s">
        <v>68</v>
      </c>
      <c r="B7" s="755"/>
      <c r="C7" s="755"/>
      <c r="D7" s="755"/>
      <c r="E7" s="756"/>
      <c r="F7" s="765"/>
      <c r="G7" s="766"/>
      <c r="H7" s="766"/>
      <c r="I7" s="766"/>
      <c r="J7" s="766"/>
      <c r="K7" s="766"/>
      <c r="L7" s="766"/>
      <c r="M7" s="766"/>
      <c r="N7" s="766"/>
      <c r="O7" s="766"/>
      <c r="P7" s="766"/>
      <c r="Q7" s="766"/>
      <c r="R7" s="766"/>
      <c r="S7" s="766"/>
      <c r="T7" s="766"/>
      <c r="U7" s="766"/>
      <c r="V7" s="766"/>
      <c r="W7" s="766"/>
      <c r="X7" s="766"/>
      <c r="Y7" s="766"/>
      <c r="Z7" s="766"/>
      <c r="AA7" s="766"/>
      <c r="AB7" s="766"/>
      <c r="AC7" s="383"/>
      <c r="AD7" s="40"/>
      <c r="AE7" s="40"/>
      <c r="AF7" s="40"/>
    </row>
    <row r="8" spans="1:32" ht="15" customHeight="1">
      <c r="A8" s="767" t="s">
        <v>228</v>
      </c>
      <c r="B8" s="768"/>
      <c r="C8" s="768"/>
      <c r="D8" s="769"/>
      <c r="E8" s="102"/>
      <c r="F8" s="75"/>
      <c r="G8" s="441"/>
      <c r="H8" s="72"/>
      <c r="I8" s="443"/>
      <c r="J8" s="72"/>
      <c r="K8" s="443"/>
      <c r="L8" s="72"/>
      <c r="M8" s="443"/>
      <c r="N8" s="72"/>
      <c r="O8" s="443"/>
      <c r="P8" s="72"/>
      <c r="Q8" s="443"/>
      <c r="R8" s="72"/>
      <c r="S8" s="443"/>
      <c r="T8" s="72"/>
      <c r="U8" s="443"/>
      <c r="V8" s="72"/>
      <c r="W8" s="443"/>
      <c r="X8" s="72"/>
      <c r="Y8" s="443"/>
      <c r="Z8" s="72"/>
      <c r="AA8" s="491"/>
      <c r="AB8" s="70"/>
      <c r="AC8" s="626"/>
      <c r="AD8" s="90"/>
      <c r="AE8" s="90"/>
      <c r="AF8" s="103"/>
    </row>
    <row r="9" spans="1:33" ht="19.5" customHeight="1">
      <c r="A9" s="295" t="s">
        <v>231</v>
      </c>
      <c r="B9" s="82"/>
      <c r="C9" s="82"/>
      <c r="D9" s="101"/>
      <c r="E9" s="102"/>
      <c r="F9" s="75"/>
      <c r="G9" s="441"/>
      <c r="H9" s="72"/>
      <c r="I9" s="443"/>
      <c r="J9" s="72"/>
      <c r="K9" s="443"/>
      <c r="L9" s="72"/>
      <c r="M9" s="443"/>
      <c r="N9" s="72"/>
      <c r="O9" s="443"/>
      <c r="P9" s="72"/>
      <c r="Q9" s="443"/>
      <c r="R9" s="72"/>
      <c r="S9" s="443"/>
      <c r="T9" s="72"/>
      <c r="U9" s="443"/>
      <c r="V9" s="72"/>
      <c r="W9" s="443"/>
      <c r="X9" s="72"/>
      <c r="Y9" s="443"/>
      <c r="Z9" s="72"/>
      <c r="AA9" s="491"/>
      <c r="AB9" s="72"/>
      <c r="AC9" s="627"/>
      <c r="AD9" s="90"/>
      <c r="AE9" s="90"/>
      <c r="AF9" s="103"/>
      <c r="AG9" s="21" t="s">
        <v>1013</v>
      </c>
    </row>
    <row r="10" spans="1:33" ht="45">
      <c r="A10" s="82" t="s">
        <v>695</v>
      </c>
      <c r="B10" s="82" t="s">
        <v>247</v>
      </c>
      <c r="C10" s="82" t="s">
        <v>665</v>
      </c>
      <c r="D10" s="101" t="s">
        <v>241</v>
      </c>
      <c r="E10" s="102">
        <v>1</v>
      </c>
      <c r="F10" s="75"/>
      <c r="G10" s="441"/>
      <c r="H10" s="72">
        <v>1</v>
      </c>
      <c r="I10" s="443">
        <v>1</v>
      </c>
      <c r="J10" s="72"/>
      <c r="K10" s="443"/>
      <c r="L10" s="72"/>
      <c r="M10" s="443"/>
      <c r="N10" s="72"/>
      <c r="O10" s="443"/>
      <c r="P10" s="72"/>
      <c r="Q10" s="443"/>
      <c r="R10" s="72"/>
      <c r="S10" s="443"/>
      <c r="T10" s="72"/>
      <c r="U10" s="443"/>
      <c r="V10" s="72"/>
      <c r="W10" s="443"/>
      <c r="X10" s="72"/>
      <c r="Y10" s="443"/>
      <c r="Z10" s="72"/>
      <c r="AA10" s="491"/>
      <c r="AB10" s="72"/>
      <c r="AC10" s="627"/>
      <c r="AD10" s="93">
        <f>+F10+H10+J10+L10+N10+P10+R10+T10+V10+X10+Z10+AB10</f>
        <v>1</v>
      </c>
      <c r="AE10" s="93">
        <f>+G10+I10+K10+M10+O10+Q10+S10+U10+W10+Y10+AA10+AC10</f>
        <v>1</v>
      </c>
      <c r="AF10" s="103"/>
      <c r="AG10" s="632">
        <f>E10-AD10</f>
        <v>0</v>
      </c>
    </row>
    <row r="11" spans="1:33" ht="11.25">
      <c r="A11" s="295" t="s">
        <v>232</v>
      </c>
      <c r="B11" s="82"/>
      <c r="C11" s="82"/>
      <c r="D11" s="101"/>
      <c r="E11" s="102"/>
      <c r="F11" s="75"/>
      <c r="G11" s="441"/>
      <c r="H11" s="72"/>
      <c r="I11" s="443"/>
      <c r="J11" s="72"/>
      <c r="K11" s="443"/>
      <c r="L11" s="72"/>
      <c r="M11" s="443"/>
      <c r="N11" s="72"/>
      <c r="O11" s="443"/>
      <c r="P11" s="72"/>
      <c r="Q11" s="443"/>
      <c r="R11" s="72"/>
      <c r="S11" s="443"/>
      <c r="T11" s="72"/>
      <c r="U11" s="443"/>
      <c r="V11" s="72"/>
      <c r="W11" s="443"/>
      <c r="X11" s="72"/>
      <c r="Y11" s="443"/>
      <c r="Z11" s="72"/>
      <c r="AA11" s="491"/>
      <c r="AB11" s="72"/>
      <c r="AC11" s="627"/>
      <c r="AD11" s="90"/>
      <c r="AE11" s="90"/>
      <c r="AF11" s="103"/>
      <c r="AG11" s="632">
        <f aca="true" t="shared" si="0" ref="AG11:AG74">E11-AD11</f>
        <v>0</v>
      </c>
    </row>
    <row r="12" spans="1:33" ht="11.25">
      <c r="A12" s="295" t="s">
        <v>233</v>
      </c>
      <c r="B12" s="82"/>
      <c r="C12" s="82"/>
      <c r="D12" s="101"/>
      <c r="E12" s="102"/>
      <c r="F12" s="75"/>
      <c r="G12" s="441"/>
      <c r="H12" s="72"/>
      <c r="I12" s="443"/>
      <c r="J12" s="72"/>
      <c r="K12" s="443"/>
      <c r="L12" s="72"/>
      <c r="M12" s="443"/>
      <c r="N12" s="72"/>
      <c r="O12" s="443"/>
      <c r="P12" s="72"/>
      <c r="Q12" s="443"/>
      <c r="R12" s="72"/>
      <c r="S12" s="443"/>
      <c r="T12" s="72"/>
      <c r="U12" s="443"/>
      <c r="V12" s="72"/>
      <c r="W12" s="443"/>
      <c r="X12" s="72"/>
      <c r="Y12" s="443"/>
      <c r="Z12" s="72"/>
      <c r="AA12" s="491"/>
      <c r="AB12" s="72"/>
      <c r="AC12" s="627"/>
      <c r="AD12" s="90"/>
      <c r="AE12" s="90"/>
      <c r="AF12" s="103"/>
      <c r="AG12" s="632">
        <f t="shared" si="0"/>
        <v>0</v>
      </c>
    </row>
    <row r="13" spans="1:33" ht="45">
      <c r="A13" s="82" t="s">
        <v>696</v>
      </c>
      <c r="B13" s="82" t="s">
        <v>247</v>
      </c>
      <c r="C13" s="82" t="s">
        <v>665</v>
      </c>
      <c r="D13" s="101" t="s">
        <v>242</v>
      </c>
      <c r="E13" s="102">
        <v>1</v>
      </c>
      <c r="F13" s="75"/>
      <c r="G13" s="441"/>
      <c r="H13" s="72"/>
      <c r="I13" s="443"/>
      <c r="J13" s="72"/>
      <c r="K13" s="443"/>
      <c r="L13" s="72"/>
      <c r="M13" s="443"/>
      <c r="N13" s="72"/>
      <c r="O13" s="443"/>
      <c r="P13" s="72">
        <v>1</v>
      </c>
      <c r="Q13" s="443">
        <v>1</v>
      </c>
      <c r="R13" s="72"/>
      <c r="S13" s="443"/>
      <c r="T13" s="72"/>
      <c r="U13" s="443"/>
      <c r="V13" s="72"/>
      <c r="W13" s="443"/>
      <c r="X13" s="72"/>
      <c r="Y13" s="443"/>
      <c r="Z13" s="72"/>
      <c r="AA13" s="491"/>
      <c r="AB13" s="72"/>
      <c r="AC13" s="627"/>
      <c r="AD13" s="93">
        <f aca="true" t="shared" si="1" ref="AD13:AE17">+F13+H13+J13+L13+N13+P13+R13+T13+V13+X13+Z13+AB13</f>
        <v>1</v>
      </c>
      <c r="AE13" s="93">
        <f t="shared" si="1"/>
        <v>1</v>
      </c>
      <c r="AF13" s="103"/>
      <c r="AG13" s="632">
        <f t="shared" si="0"/>
        <v>0</v>
      </c>
    </row>
    <row r="14" spans="1:33" ht="45">
      <c r="A14" s="82" t="s">
        <v>697</v>
      </c>
      <c r="B14" s="82" t="s">
        <v>247</v>
      </c>
      <c r="C14" s="82" t="s">
        <v>665</v>
      </c>
      <c r="D14" s="101" t="s">
        <v>242</v>
      </c>
      <c r="E14" s="102">
        <v>1</v>
      </c>
      <c r="F14" s="75"/>
      <c r="G14" s="441"/>
      <c r="H14" s="72"/>
      <c r="I14" s="443"/>
      <c r="J14" s="72"/>
      <c r="K14" s="443"/>
      <c r="L14" s="72"/>
      <c r="M14" s="443"/>
      <c r="N14" s="72"/>
      <c r="O14" s="443"/>
      <c r="P14" s="72">
        <v>1</v>
      </c>
      <c r="Q14" s="443">
        <v>1</v>
      </c>
      <c r="R14" s="72"/>
      <c r="S14" s="443"/>
      <c r="T14" s="72"/>
      <c r="U14" s="443"/>
      <c r="V14" s="72"/>
      <c r="W14" s="443"/>
      <c r="X14" s="72"/>
      <c r="Y14" s="443"/>
      <c r="Z14" s="72"/>
      <c r="AA14" s="491"/>
      <c r="AB14" s="72"/>
      <c r="AC14" s="627"/>
      <c r="AD14" s="93">
        <f t="shared" si="1"/>
        <v>1</v>
      </c>
      <c r="AE14" s="93">
        <f t="shared" si="1"/>
        <v>1</v>
      </c>
      <c r="AF14" s="103"/>
      <c r="AG14" s="632">
        <f t="shared" si="0"/>
        <v>0</v>
      </c>
    </row>
    <row r="15" spans="1:33" ht="45">
      <c r="A15" s="82" t="s">
        <v>698</v>
      </c>
      <c r="B15" s="82" t="s">
        <v>247</v>
      </c>
      <c r="C15" s="82" t="s">
        <v>665</v>
      </c>
      <c r="D15" s="101" t="s">
        <v>242</v>
      </c>
      <c r="E15" s="102">
        <v>1</v>
      </c>
      <c r="F15" s="75"/>
      <c r="G15" s="441"/>
      <c r="H15" s="72"/>
      <c r="I15" s="443"/>
      <c r="J15" s="72"/>
      <c r="K15" s="443"/>
      <c r="L15" s="72"/>
      <c r="M15" s="443">
        <v>1</v>
      </c>
      <c r="N15" s="72"/>
      <c r="O15" s="443"/>
      <c r="P15" s="72">
        <v>1</v>
      </c>
      <c r="Q15" s="443"/>
      <c r="R15" s="72"/>
      <c r="S15" s="443"/>
      <c r="T15" s="72"/>
      <c r="U15" s="443"/>
      <c r="V15" s="72"/>
      <c r="W15" s="443"/>
      <c r="X15" s="72"/>
      <c r="Y15" s="443"/>
      <c r="Z15" s="72"/>
      <c r="AA15" s="491"/>
      <c r="AB15" s="72"/>
      <c r="AC15" s="627"/>
      <c r="AD15" s="93">
        <f t="shared" si="1"/>
        <v>1</v>
      </c>
      <c r="AE15" s="93">
        <f t="shared" si="1"/>
        <v>1</v>
      </c>
      <c r="AF15" s="103"/>
      <c r="AG15" s="632">
        <f t="shared" si="0"/>
        <v>0</v>
      </c>
    </row>
    <row r="16" spans="1:33" ht="45">
      <c r="A16" s="82" t="s">
        <v>699</v>
      </c>
      <c r="B16" s="82" t="s">
        <v>247</v>
      </c>
      <c r="C16" s="82" t="s">
        <v>665</v>
      </c>
      <c r="D16" s="101" t="s">
        <v>242</v>
      </c>
      <c r="E16" s="102">
        <v>1</v>
      </c>
      <c r="F16" s="75"/>
      <c r="G16" s="441"/>
      <c r="H16" s="72"/>
      <c r="I16" s="443"/>
      <c r="J16" s="72"/>
      <c r="K16" s="443"/>
      <c r="L16" s="72"/>
      <c r="M16" s="443">
        <v>1</v>
      </c>
      <c r="N16" s="72"/>
      <c r="O16" s="443"/>
      <c r="P16" s="72"/>
      <c r="Q16" s="443"/>
      <c r="R16" s="72"/>
      <c r="S16" s="443"/>
      <c r="T16" s="72"/>
      <c r="U16" s="443"/>
      <c r="V16" s="72"/>
      <c r="W16" s="443"/>
      <c r="X16" s="72">
        <v>1</v>
      </c>
      <c r="Y16" s="443"/>
      <c r="Z16" s="72"/>
      <c r="AA16" s="491"/>
      <c r="AB16" s="72"/>
      <c r="AC16" s="627"/>
      <c r="AD16" s="93">
        <f t="shared" si="1"/>
        <v>1</v>
      </c>
      <c r="AE16" s="93">
        <f t="shared" si="1"/>
        <v>1</v>
      </c>
      <c r="AF16" s="103"/>
      <c r="AG16" s="632">
        <f t="shared" si="0"/>
        <v>0</v>
      </c>
    </row>
    <row r="17" spans="1:33" ht="45">
      <c r="A17" s="82" t="s">
        <v>700</v>
      </c>
      <c r="B17" s="82" t="s">
        <v>247</v>
      </c>
      <c r="C17" s="82" t="s">
        <v>665</v>
      </c>
      <c r="D17" s="101" t="s">
        <v>242</v>
      </c>
      <c r="E17" s="102">
        <v>1</v>
      </c>
      <c r="F17" s="75"/>
      <c r="G17" s="441"/>
      <c r="H17" s="72"/>
      <c r="I17" s="443"/>
      <c r="J17" s="72"/>
      <c r="K17" s="443"/>
      <c r="L17" s="72"/>
      <c r="M17" s="443">
        <v>1</v>
      </c>
      <c r="N17" s="72"/>
      <c r="O17" s="443"/>
      <c r="P17" s="72"/>
      <c r="Q17" s="443"/>
      <c r="R17" s="72"/>
      <c r="S17" s="443"/>
      <c r="T17" s="72"/>
      <c r="U17" s="443"/>
      <c r="V17" s="72"/>
      <c r="W17" s="443"/>
      <c r="X17" s="72">
        <v>1</v>
      </c>
      <c r="Y17" s="443"/>
      <c r="Z17" s="72"/>
      <c r="AA17" s="491"/>
      <c r="AB17" s="72"/>
      <c r="AC17" s="627"/>
      <c r="AD17" s="93">
        <f t="shared" si="1"/>
        <v>1</v>
      </c>
      <c r="AE17" s="93">
        <f t="shared" si="1"/>
        <v>1</v>
      </c>
      <c r="AF17" s="103"/>
      <c r="AG17" s="632">
        <f t="shared" si="0"/>
        <v>0</v>
      </c>
    </row>
    <row r="18" spans="1:33" ht="24.75" customHeight="1">
      <c r="A18" s="295" t="s">
        <v>234</v>
      </c>
      <c r="B18" s="82"/>
      <c r="C18" s="82"/>
      <c r="D18" s="101"/>
      <c r="E18" s="102"/>
      <c r="F18" s="75"/>
      <c r="G18" s="441"/>
      <c r="H18" s="72"/>
      <c r="I18" s="443"/>
      <c r="J18" s="72"/>
      <c r="K18" s="443"/>
      <c r="L18" s="72"/>
      <c r="M18" s="443"/>
      <c r="N18" s="72"/>
      <c r="O18" s="443"/>
      <c r="P18" s="72"/>
      <c r="Q18" s="443"/>
      <c r="R18" s="72"/>
      <c r="S18" s="443"/>
      <c r="T18" s="72"/>
      <c r="U18" s="443"/>
      <c r="V18" s="72"/>
      <c r="W18" s="443"/>
      <c r="X18" s="72"/>
      <c r="Y18" s="443"/>
      <c r="Z18" s="72"/>
      <c r="AA18" s="491"/>
      <c r="AB18" s="72"/>
      <c r="AC18" s="627"/>
      <c r="AD18" s="90"/>
      <c r="AE18" s="90"/>
      <c r="AF18" s="103"/>
      <c r="AG18" s="632">
        <f t="shared" si="0"/>
        <v>0</v>
      </c>
    </row>
    <row r="19" spans="1:33" ht="45">
      <c r="A19" s="82" t="s">
        <v>701</v>
      </c>
      <c r="B19" s="82" t="s">
        <v>247</v>
      </c>
      <c r="C19" s="82" t="s">
        <v>665</v>
      </c>
      <c r="D19" s="101" t="s">
        <v>93</v>
      </c>
      <c r="E19" s="102">
        <v>1</v>
      </c>
      <c r="F19" s="75"/>
      <c r="G19" s="441"/>
      <c r="H19" s="72"/>
      <c r="I19" s="443"/>
      <c r="J19" s="72"/>
      <c r="K19" s="443"/>
      <c r="L19" s="72"/>
      <c r="M19" s="443"/>
      <c r="N19" s="72"/>
      <c r="O19" s="443">
        <v>1</v>
      </c>
      <c r="P19" s="72"/>
      <c r="Q19" s="443"/>
      <c r="R19" s="72"/>
      <c r="S19" s="443"/>
      <c r="T19" s="72"/>
      <c r="U19" s="443"/>
      <c r="V19" s="72"/>
      <c r="W19" s="443"/>
      <c r="X19" s="72"/>
      <c r="Y19" s="443"/>
      <c r="Z19" s="72"/>
      <c r="AA19" s="491"/>
      <c r="AB19" s="72">
        <v>1</v>
      </c>
      <c r="AC19" s="627"/>
      <c r="AD19" s="93">
        <f>+F19+H19+J19+L19+N19+P19+R19+T19+V19+X19+Z19+AB19</f>
        <v>1</v>
      </c>
      <c r="AE19" s="93">
        <f>+G19+I19+K19+M19+O19+Q19+S19+U19+W19+Y19+AA19+AC19</f>
        <v>1</v>
      </c>
      <c r="AF19" s="103"/>
      <c r="AG19" s="632">
        <f t="shared" si="0"/>
        <v>0</v>
      </c>
    </row>
    <row r="20" spans="1:33" ht="45">
      <c r="A20" s="82" t="s">
        <v>702</v>
      </c>
      <c r="B20" s="82" t="s">
        <v>247</v>
      </c>
      <c r="C20" s="82" t="s">
        <v>665</v>
      </c>
      <c r="D20" s="101" t="s">
        <v>93</v>
      </c>
      <c r="E20" s="102">
        <v>1</v>
      </c>
      <c r="F20" s="75"/>
      <c r="G20" s="441"/>
      <c r="H20" s="72"/>
      <c r="I20" s="443"/>
      <c r="J20" s="72"/>
      <c r="K20" s="443"/>
      <c r="L20" s="72"/>
      <c r="M20" s="443"/>
      <c r="N20" s="72"/>
      <c r="O20" s="443"/>
      <c r="P20" s="72"/>
      <c r="Q20" s="443"/>
      <c r="R20" s="72"/>
      <c r="S20" s="443"/>
      <c r="T20" s="72"/>
      <c r="U20" s="443"/>
      <c r="V20" s="72"/>
      <c r="W20" s="443"/>
      <c r="X20" s="72"/>
      <c r="Y20" s="443"/>
      <c r="Z20" s="72"/>
      <c r="AA20" s="491"/>
      <c r="AB20" s="72">
        <v>1</v>
      </c>
      <c r="AC20" s="627"/>
      <c r="AD20" s="93">
        <f>+F20+H20+J20+L20+N20+P20+R20+T20+V20+X20+Z20+AB20</f>
        <v>1</v>
      </c>
      <c r="AE20" s="93">
        <f>+G20+I20+K20+M20+O20+Q20+S20+U20+W20+Y20+AA20+AC20</f>
        <v>0</v>
      </c>
      <c r="AF20" s="103"/>
      <c r="AG20" s="632">
        <f t="shared" si="0"/>
        <v>0</v>
      </c>
    </row>
    <row r="21" spans="1:33" ht="11.25">
      <c r="A21" s="295" t="s">
        <v>235</v>
      </c>
      <c r="B21" s="82"/>
      <c r="C21" s="82"/>
      <c r="D21" s="101"/>
      <c r="E21" s="102"/>
      <c r="F21" s="75"/>
      <c r="G21" s="441"/>
      <c r="H21" s="72"/>
      <c r="I21" s="443"/>
      <c r="J21" s="72"/>
      <c r="K21" s="443"/>
      <c r="L21" s="72"/>
      <c r="M21" s="443"/>
      <c r="N21" s="72"/>
      <c r="O21" s="443"/>
      <c r="P21" s="72"/>
      <c r="Q21" s="443"/>
      <c r="R21" s="72"/>
      <c r="S21" s="443"/>
      <c r="T21" s="72"/>
      <c r="U21" s="443"/>
      <c r="V21" s="72"/>
      <c r="W21" s="443"/>
      <c r="X21" s="72"/>
      <c r="Y21" s="443"/>
      <c r="Z21" s="72"/>
      <c r="AA21" s="491"/>
      <c r="AB21" s="72"/>
      <c r="AC21" s="627"/>
      <c r="AD21" s="90"/>
      <c r="AE21" s="90"/>
      <c r="AF21" s="103"/>
      <c r="AG21" s="632">
        <f t="shared" si="0"/>
        <v>0</v>
      </c>
    </row>
    <row r="22" spans="1:33" ht="45">
      <c r="A22" s="82" t="s">
        <v>703</v>
      </c>
      <c r="B22" s="82" t="s">
        <v>247</v>
      </c>
      <c r="C22" s="82" t="s">
        <v>665</v>
      </c>
      <c r="D22" s="101" t="s">
        <v>103</v>
      </c>
      <c r="E22" s="102">
        <v>0.7</v>
      </c>
      <c r="F22" s="75"/>
      <c r="G22" s="441"/>
      <c r="H22" s="72"/>
      <c r="I22" s="443"/>
      <c r="J22" s="72"/>
      <c r="K22" s="443"/>
      <c r="L22" s="72"/>
      <c r="M22" s="443"/>
      <c r="N22" s="72"/>
      <c r="O22" s="443"/>
      <c r="P22" s="72"/>
      <c r="Q22" s="443"/>
      <c r="R22" s="72"/>
      <c r="S22" s="443"/>
      <c r="T22" s="72"/>
      <c r="U22" s="443"/>
      <c r="V22" s="72"/>
      <c r="W22" s="443"/>
      <c r="X22" s="72"/>
      <c r="Y22" s="443"/>
      <c r="Z22" s="72"/>
      <c r="AA22" s="491"/>
      <c r="AB22" s="72">
        <v>0.7</v>
      </c>
      <c r="AC22" s="627">
        <v>0.7</v>
      </c>
      <c r="AD22" s="371">
        <f aca="true" t="shared" si="2" ref="AD22:AE25">+F22+H22+J22+L22+N22+P22+R22+T22+V22+X22+Z22+AB22</f>
        <v>0.7</v>
      </c>
      <c r="AE22" s="371">
        <f t="shared" si="2"/>
        <v>0.7</v>
      </c>
      <c r="AF22" s="103"/>
      <c r="AG22" s="632">
        <f t="shared" si="0"/>
        <v>0</v>
      </c>
    </row>
    <row r="23" spans="1:33" ht="45">
      <c r="A23" s="82" t="s">
        <v>704</v>
      </c>
      <c r="B23" s="82" t="s">
        <v>247</v>
      </c>
      <c r="C23" s="82" t="s">
        <v>665</v>
      </c>
      <c r="D23" s="101" t="s">
        <v>103</v>
      </c>
      <c r="E23" s="102">
        <v>4.8</v>
      </c>
      <c r="F23" s="75"/>
      <c r="G23" s="441"/>
      <c r="H23" s="72"/>
      <c r="I23" s="443"/>
      <c r="J23" s="72"/>
      <c r="K23" s="443"/>
      <c r="L23" s="72"/>
      <c r="M23" s="443"/>
      <c r="N23" s="72"/>
      <c r="O23" s="443"/>
      <c r="P23" s="72"/>
      <c r="Q23" s="443"/>
      <c r="R23" s="72"/>
      <c r="S23" s="443"/>
      <c r="T23" s="72"/>
      <c r="U23" s="443"/>
      <c r="V23" s="72"/>
      <c r="W23" s="443"/>
      <c r="X23" s="72"/>
      <c r="Y23" s="443"/>
      <c r="Z23" s="72"/>
      <c r="AA23" s="491"/>
      <c r="AB23" s="72">
        <v>4.8</v>
      </c>
      <c r="AC23" s="627"/>
      <c r="AD23" s="371">
        <f t="shared" si="2"/>
        <v>4.8</v>
      </c>
      <c r="AE23" s="93">
        <f t="shared" si="2"/>
        <v>0</v>
      </c>
      <c r="AF23" s="103"/>
      <c r="AG23" s="632">
        <f t="shared" si="0"/>
        <v>0</v>
      </c>
    </row>
    <row r="24" spans="1:33" ht="45">
      <c r="A24" s="82" t="s">
        <v>705</v>
      </c>
      <c r="B24" s="82" t="s">
        <v>247</v>
      </c>
      <c r="C24" s="82" t="s">
        <v>665</v>
      </c>
      <c r="D24" s="101" t="s">
        <v>98</v>
      </c>
      <c r="E24" s="102">
        <v>10</v>
      </c>
      <c r="F24" s="75"/>
      <c r="G24" s="441"/>
      <c r="H24" s="72"/>
      <c r="I24" s="443"/>
      <c r="J24" s="72"/>
      <c r="K24" s="443"/>
      <c r="L24" s="72"/>
      <c r="M24" s="443"/>
      <c r="N24" s="72"/>
      <c r="O24" s="443"/>
      <c r="P24" s="72"/>
      <c r="Q24" s="443"/>
      <c r="R24" s="72"/>
      <c r="S24" s="443"/>
      <c r="T24" s="72"/>
      <c r="U24" s="443"/>
      <c r="V24" s="72"/>
      <c r="W24" s="443"/>
      <c r="X24" s="72"/>
      <c r="Y24" s="443"/>
      <c r="Z24" s="72"/>
      <c r="AA24" s="491"/>
      <c r="AB24" s="72">
        <v>10</v>
      </c>
      <c r="AC24" s="627"/>
      <c r="AD24" s="93">
        <f t="shared" si="2"/>
        <v>10</v>
      </c>
      <c r="AE24" s="93">
        <f t="shared" si="2"/>
        <v>0</v>
      </c>
      <c r="AF24" s="103"/>
      <c r="AG24" s="632">
        <f t="shared" si="0"/>
        <v>0</v>
      </c>
    </row>
    <row r="25" spans="1:34" ht="45">
      <c r="A25" s="82" t="s">
        <v>486</v>
      </c>
      <c r="B25" s="82" t="s">
        <v>247</v>
      </c>
      <c r="C25" s="82" t="s">
        <v>665</v>
      </c>
      <c r="D25" s="101" t="s">
        <v>243</v>
      </c>
      <c r="E25" s="102">
        <v>43.20000000000001</v>
      </c>
      <c r="F25" s="75">
        <v>3.6</v>
      </c>
      <c r="G25" s="441">
        <v>3.95</v>
      </c>
      <c r="H25" s="72">
        <v>3.6</v>
      </c>
      <c r="I25" s="443">
        <v>3.7</v>
      </c>
      <c r="J25" s="72">
        <v>3.6</v>
      </c>
      <c r="K25" s="443">
        <v>4.07</v>
      </c>
      <c r="L25" s="72">
        <v>3.6</v>
      </c>
      <c r="M25" s="443">
        <v>3.57</v>
      </c>
      <c r="N25" s="72">
        <v>3.6</v>
      </c>
      <c r="O25" s="443">
        <v>3.68</v>
      </c>
      <c r="P25" s="72">
        <v>3.6</v>
      </c>
      <c r="Q25" s="443">
        <v>3.28</v>
      </c>
      <c r="R25" s="72">
        <v>3.6</v>
      </c>
      <c r="S25" s="443">
        <v>3.77</v>
      </c>
      <c r="T25" s="72">
        <v>3.6</v>
      </c>
      <c r="U25" s="443">
        <v>3.85</v>
      </c>
      <c r="V25" s="72">
        <v>3.6</v>
      </c>
      <c r="W25" s="443">
        <v>3.9</v>
      </c>
      <c r="X25" s="72">
        <v>3.6</v>
      </c>
      <c r="Y25" s="443">
        <v>4.65</v>
      </c>
      <c r="Z25" s="72">
        <v>3.6</v>
      </c>
      <c r="AA25" s="491">
        <v>4.6</v>
      </c>
      <c r="AB25" s="72">
        <v>3.6</v>
      </c>
      <c r="AC25" s="627">
        <v>4.7</v>
      </c>
      <c r="AD25" s="371">
        <f t="shared" si="2"/>
        <v>43.20000000000001</v>
      </c>
      <c r="AE25" s="371">
        <f t="shared" si="2"/>
        <v>47.720000000000006</v>
      </c>
      <c r="AF25" s="103"/>
      <c r="AG25" s="632">
        <f t="shared" si="0"/>
        <v>0</v>
      </c>
      <c r="AH25" s="631"/>
    </row>
    <row r="26" spans="1:33" ht="11.25">
      <c r="A26" s="295" t="s">
        <v>236</v>
      </c>
      <c r="B26" s="82"/>
      <c r="C26" s="82"/>
      <c r="D26" s="101"/>
      <c r="E26" s="102"/>
      <c r="F26" s="75"/>
      <c r="G26" s="441"/>
      <c r="H26" s="72"/>
      <c r="I26" s="443"/>
      <c r="J26" s="72"/>
      <c r="K26" s="443"/>
      <c r="L26" s="72"/>
      <c r="M26" s="443"/>
      <c r="N26" s="72"/>
      <c r="O26" s="443"/>
      <c r="P26" s="72"/>
      <c r="Q26" s="443"/>
      <c r="R26" s="72"/>
      <c r="S26" s="443"/>
      <c r="T26" s="72"/>
      <c r="U26" s="443"/>
      <c r="V26" s="72"/>
      <c r="W26" s="443"/>
      <c r="X26" s="72"/>
      <c r="Y26" s="443"/>
      <c r="Z26" s="72"/>
      <c r="AA26" s="491"/>
      <c r="AB26" s="72"/>
      <c r="AC26" s="627"/>
      <c r="AD26" s="90"/>
      <c r="AE26" s="90"/>
      <c r="AF26" s="103"/>
      <c r="AG26" s="632">
        <f t="shared" si="0"/>
        <v>0</v>
      </c>
    </row>
    <row r="27" spans="1:33" ht="11.25">
      <c r="A27" s="295" t="s">
        <v>237</v>
      </c>
      <c r="B27" s="82"/>
      <c r="C27" s="82"/>
      <c r="D27" s="101"/>
      <c r="E27" s="102"/>
      <c r="F27" s="75"/>
      <c r="G27" s="441"/>
      <c r="H27" s="72"/>
      <c r="I27" s="443"/>
      <c r="J27" s="72"/>
      <c r="K27" s="443"/>
      <c r="L27" s="72"/>
      <c r="M27" s="443"/>
      <c r="N27" s="72"/>
      <c r="O27" s="443"/>
      <c r="P27" s="72"/>
      <c r="Q27" s="443"/>
      <c r="R27" s="72"/>
      <c r="S27" s="443"/>
      <c r="T27" s="72"/>
      <c r="U27" s="443"/>
      <c r="V27" s="72"/>
      <c r="W27" s="443"/>
      <c r="X27" s="72"/>
      <c r="Y27" s="443"/>
      <c r="Z27" s="72"/>
      <c r="AA27" s="491"/>
      <c r="AB27" s="72"/>
      <c r="AC27" s="627"/>
      <c r="AD27" s="90"/>
      <c r="AE27" s="90"/>
      <c r="AF27" s="103"/>
      <c r="AG27" s="632">
        <f t="shared" si="0"/>
        <v>0</v>
      </c>
    </row>
    <row r="28" spans="1:33" ht="45">
      <c r="A28" s="82" t="s">
        <v>706</v>
      </c>
      <c r="B28" s="82" t="s">
        <v>247</v>
      </c>
      <c r="C28" s="82" t="s">
        <v>665</v>
      </c>
      <c r="D28" s="101" t="s">
        <v>242</v>
      </c>
      <c r="E28" s="102">
        <v>26</v>
      </c>
      <c r="F28" s="75">
        <v>10</v>
      </c>
      <c r="G28" s="441">
        <v>10</v>
      </c>
      <c r="H28" s="72">
        <v>7</v>
      </c>
      <c r="I28" s="443">
        <v>7</v>
      </c>
      <c r="J28" s="72">
        <v>9</v>
      </c>
      <c r="K28" s="443">
        <v>9</v>
      </c>
      <c r="L28" s="72"/>
      <c r="M28" s="443">
        <v>7</v>
      </c>
      <c r="N28" s="72"/>
      <c r="O28" s="443">
        <v>3</v>
      </c>
      <c r="P28" s="72"/>
      <c r="Q28" s="443">
        <v>5</v>
      </c>
      <c r="R28" s="72"/>
      <c r="S28" s="443"/>
      <c r="T28" s="72"/>
      <c r="U28" s="443"/>
      <c r="V28" s="72"/>
      <c r="W28" s="443"/>
      <c r="X28" s="72"/>
      <c r="Y28" s="443"/>
      <c r="Z28" s="72"/>
      <c r="AA28" s="491"/>
      <c r="AB28" s="72"/>
      <c r="AC28" s="627"/>
      <c r="AD28" s="93">
        <f aca="true" t="shared" si="3" ref="AD28:AD34">+F28+H28+J28+L28+N28+P28+R28+T28+V28+X28+Z28+AB28</f>
        <v>26</v>
      </c>
      <c r="AE28" s="93">
        <f>+G28+I28+K28+M28+O28+Q28+S28+U28+W28+Y28+AA28+AC28</f>
        <v>41</v>
      </c>
      <c r="AF28" s="103"/>
      <c r="AG28" s="632">
        <f t="shared" si="0"/>
        <v>0</v>
      </c>
    </row>
    <row r="29" spans="1:33" ht="45">
      <c r="A29" s="82" t="s">
        <v>707</v>
      </c>
      <c r="B29" s="82" t="s">
        <v>247</v>
      </c>
      <c r="C29" s="82" t="s">
        <v>665</v>
      </c>
      <c r="D29" s="101" t="s">
        <v>242</v>
      </c>
      <c r="E29" s="102">
        <v>17</v>
      </c>
      <c r="F29" s="75">
        <v>4</v>
      </c>
      <c r="G29" s="441">
        <v>4</v>
      </c>
      <c r="H29" s="72">
        <v>3</v>
      </c>
      <c r="I29" s="443">
        <v>3</v>
      </c>
      <c r="J29" s="72">
        <v>3</v>
      </c>
      <c r="K29" s="443">
        <v>3</v>
      </c>
      <c r="L29" s="72">
        <v>7</v>
      </c>
      <c r="M29" s="443">
        <v>2</v>
      </c>
      <c r="N29" s="72"/>
      <c r="O29" s="443">
        <v>4</v>
      </c>
      <c r="P29" s="72"/>
      <c r="Q29" s="443">
        <v>1</v>
      </c>
      <c r="R29" s="72"/>
      <c r="S29" s="443"/>
      <c r="T29" s="72"/>
      <c r="U29" s="443"/>
      <c r="V29" s="72"/>
      <c r="W29" s="443"/>
      <c r="X29" s="72"/>
      <c r="Y29" s="443"/>
      <c r="Z29" s="72"/>
      <c r="AA29" s="491"/>
      <c r="AB29" s="72"/>
      <c r="AC29" s="627"/>
      <c r="AD29" s="93">
        <f t="shared" si="3"/>
        <v>17</v>
      </c>
      <c r="AE29" s="93">
        <f>+G29+I29+K29+M29+O29+Q29+S29+U29+W29+Y29+AA29+AC29</f>
        <v>17</v>
      </c>
      <c r="AF29" s="103"/>
      <c r="AG29" s="632">
        <f t="shared" si="0"/>
        <v>0</v>
      </c>
    </row>
    <row r="30" spans="1:33" ht="11.25">
      <c r="A30" s="295" t="s">
        <v>238</v>
      </c>
      <c r="B30" s="82"/>
      <c r="C30" s="82"/>
      <c r="D30" s="101"/>
      <c r="E30" s="102"/>
      <c r="F30" s="75"/>
      <c r="G30" s="441"/>
      <c r="H30" s="72"/>
      <c r="I30" s="443"/>
      <c r="J30" s="72"/>
      <c r="K30" s="443"/>
      <c r="L30" s="72"/>
      <c r="M30" s="443"/>
      <c r="N30" s="72"/>
      <c r="O30" s="443"/>
      <c r="P30" s="72"/>
      <c r="Q30" s="443"/>
      <c r="R30" s="72"/>
      <c r="S30" s="443"/>
      <c r="T30" s="72"/>
      <c r="U30" s="443"/>
      <c r="V30" s="72"/>
      <c r="W30" s="443"/>
      <c r="X30" s="72"/>
      <c r="Y30" s="443"/>
      <c r="Z30" s="72"/>
      <c r="AA30" s="491"/>
      <c r="AB30" s="72"/>
      <c r="AC30" s="627"/>
      <c r="AD30" s="90"/>
      <c r="AE30" s="90"/>
      <c r="AF30" s="103"/>
      <c r="AG30" s="632">
        <f t="shared" si="0"/>
        <v>0</v>
      </c>
    </row>
    <row r="31" spans="1:33" ht="45">
      <c r="A31" s="82" t="s">
        <v>708</v>
      </c>
      <c r="B31" s="82" t="s">
        <v>247</v>
      </c>
      <c r="C31" s="82" t="s">
        <v>665</v>
      </c>
      <c r="D31" s="101" t="s">
        <v>98</v>
      </c>
      <c r="E31" s="102">
        <v>207</v>
      </c>
      <c r="F31" s="573">
        <v>17.248</v>
      </c>
      <c r="G31" s="582">
        <v>17.2</v>
      </c>
      <c r="H31" s="575">
        <v>17.248</v>
      </c>
      <c r="I31" s="577">
        <v>17.2</v>
      </c>
      <c r="J31" s="575">
        <v>17.248</v>
      </c>
      <c r="K31" s="577">
        <v>17.2</v>
      </c>
      <c r="L31" s="575">
        <v>17.248</v>
      </c>
      <c r="M31" s="577">
        <v>17.2</v>
      </c>
      <c r="N31" s="575">
        <v>17.248</v>
      </c>
      <c r="O31" s="577">
        <v>17.2</v>
      </c>
      <c r="P31" s="575">
        <v>17.248</v>
      </c>
      <c r="Q31" s="577">
        <v>17.2</v>
      </c>
      <c r="R31" s="575">
        <v>17.248</v>
      </c>
      <c r="S31" s="577">
        <v>17.2</v>
      </c>
      <c r="T31" s="575">
        <v>17.248</v>
      </c>
      <c r="U31" s="577">
        <v>17.2</v>
      </c>
      <c r="V31" s="575">
        <v>17.248</v>
      </c>
      <c r="W31" s="577">
        <v>17.2</v>
      </c>
      <c r="X31" s="575">
        <v>17.248</v>
      </c>
      <c r="Y31" s="577">
        <v>17.2</v>
      </c>
      <c r="Z31" s="575">
        <v>17.248</v>
      </c>
      <c r="AA31" s="624">
        <v>17.2</v>
      </c>
      <c r="AB31" s="575">
        <v>17.248</v>
      </c>
      <c r="AC31" s="628">
        <v>17.3</v>
      </c>
      <c r="AD31" s="93">
        <f t="shared" si="3"/>
        <v>206.97599999999997</v>
      </c>
      <c r="AE31" s="93">
        <f>+G31+I31+K31+M31+O31+Q31+S31+U31+W31+Y31+AA31+AC31</f>
        <v>206.49999999999997</v>
      </c>
      <c r="AF31" s="103"/>
      <c r="AG31" s="632">
        <f t="shared" si="0"/>
        <v>0.02400000000002933</v>
      </c>
    </row>
    <row r="32" spans="1:33" ht="45">
      <c r="A32" s="82" t="s">
        <v>709</v>
      </c>
      <c r="B32" s="82" t="s">
        <v>247</v>
      </c>
      <c r="C32" s="82" t="s">
        <v>665</v>
      </c>
      <c r="D32" s="101" t="s">
        <v>98</v>
      </c>
      <c r="E32" s="102">
        <v>185</v>
      </c>
      <c r="F32" s="75">
        <v>15.400000000000002</v>
      </c>
      <c r="G32" s="441">
        <v>15.4</v>
      </c>
      <c r="H32" s="72">
        <v>15.400000000000002</v>
      </c>
      <c r="I32" s="443">
        <v>15.4</v>
      </c>
      <c r="J32" s="72">
        <v>15.400000000000002</v>
      </c>
      <c r="K32" s="443">
        <v>15.4</v>
      </c>
      <c r="L32" s="72">
        <v>15.400000000000002</v>
      </c>
      <c r="M32" s="443">
        <v>15.4</v>
      </c>
      <c r="N32" s="72">
        <v>15.400000000000002</v>
      </c>
      <c r="O32" s="443">
        <v>15.4</v>
      </c>
      <c r="P32" s="72">
        <v>15.400000000000002</v>
      </c>
      <c r="Q32" s="443">
        <v>15.4</v>
      </c>
      <c r="R32" s="72">
        <v>15.400000000000002</v>
      </c>
      <c r="S32" s="443">
        <v>15.4</v>
      </c>
      <c r="T32" s="72">
        <v>15.400000000000002</v>
      </c>
      <c r="U32" s="443">
        <v>15.4</v>
      </c>
      <c r="V32" s="72">
        <v>15.400000000000002</v>
      </c>
      <c r="W32" s="443">
        <v>15.4</v>
      </c>
      <c r="X32" s="72">
        <v>15.400000000000002</v>
      </c>
      <c r="Y32" s="443">
        <v>15.4</v>
      </c>
      <c r="Z32" s="72">
        <v>15.400000000000002</v>
      </c>
      <c r="AA32" s="491">
        <v>15.4</v>
      </c>
      <c r="AB32" s="72">
        <v>15.400000000000002</v>
      </c>
      <c r="AC32" s="627">
        <v>15.4</v>
      </c>
      <c r="AD32" s="93">
        <f t="shared" si="3"/>
        <v>184.80000000000004</v>
      </c>
      <c r="AE32" s="93">
        <f>+G32+I32+K32+M32+O32+Q32+S32+U32+W32+Y32+AA32+AC32</f>
        <v>184.80000000000004</v>
      </c>
      <c r="AF32" s="103"/>
      <c r="AG32" s="632">
        <f t="shared" si="0"/>
        <v>0.1999999999999602</v>
      </c>
    </row>
    <row r="33" spans="1:33" ht="11.25">
      <c r="A33" s="295" t="s">
        <v>239</v>
      </c>
      <c r="B33" s="82"/>
      <c r="C33" s="82"/>
      <c r="D33" s="101"/>
      <c r="E33" s="102"/>
      <c r="F33" s="75"/>
      <c r="G33" s="441"/>
      <c r="H33" s="72"/>
      <c r="I33" s="443"/>
      <c r="J33" s="72"/>
      <c r="K33" s="443"/>
      <c r="L33" s="72"/>
      <c r="M33" s="443"/>
      <c r="N33" s="72"/>
      <c r="O33" s="443"/>
      <c r="P33" s="72"/>
      <c r="Q33" s="443"/>
      <c r="R33" s="72"/>
      <c r="S33" s="443"/>
      <c r="T33" s="72"/>
      <c r="U33" s="443"/>
      <c r="V33" s="72"/>
      <c r="W33" s="443"/>
      <c r="X33" s="72"/>
      <c r="Y33" s="443"/>
      <c r="Z33" s="72"/>
      <c r="AA33" s="491"/>
      <c r="AB33" s="72"/>
      <c r="AC33" s="627"/>
      <c r="AD33" s="90"/>
      <c r="AE33" s="90"/>
      <c r="AF33" s="103"/>
      <c r="AG33" s="632">
        <f t="shared" si="0"/>
        <v>0</v>
      </c>
    </row>
    <row r="34" spans="1:33" ht="45">
      <c r="A34" s="82" t="s">
        <v>710</v>
      </c>
      <c r="B34" s="82" t="s">
        <v>247</v>
      </c>
      <c r="C34" s="82" t="s">
        <v>665</v>
      </c>
      <c r="D34" s="101" t="s">
        <v>98</v>
      </c>
      <c r="E34" s="102">
        <v>50</v>
      </c>
      <c r="F34" s="244"/>
      <c r="G34" s="442"/>
      <c r="H34" s="243"/>
      <c r="I34" s="444"/>
      <c r="J34" s="243">
        <v>10</v>
      </c>
      <c r="K34" s="444">
        <v>10</v>
      </c>
      <c r="L34" s="243">
        <v>10</v>
      </c>
      <c r="M34" s="444"/>
      <c r="N34" s="243">
        <v>10</v>
      </c>
      <c r="O34" s="444"/>
      <c r="P34" s="243">
        <v>10</v>
      </c>
      <c r="Q34" s="444"/>
      <c r="R34" s="243">
        <v>10</v>
      </c>
      <c r="S34" s="444"/>
      <c r="T34" s="243"/>
      <c r="U34" s="444"/>
      <c r="V34" s="243"/>
      <c r="W34" s="444">
        <v>10</v>
      </c>
      <c r="X34" s="243"/>
      <c r="Y34" s="444">
        <v>10</v>
      </c>
      <c r="Z34" s="243"/>
      <c r="AA34" s="529">
        <v>10</v>
      </c>
      <c r="AB34" s="243"/>
      <c r="AC34" s="531">
        <v>10</v>
      </c>
      <c r="AD34" s="93">
        <f t="shared" si="3"/>
        <v>50</v>
      </c>
      <c r="AE34" s="93">
        <f>+G34+I34+K34+M34+O34+Q34+S34+U34+W34+Y34+AA34+AC34</f>
        <v>50</v>
      </c>
      <c r="AF34" s="103"/>
      <c r="AG34" s="632">
        <f t="shared" si="0"/>
        <v>0</v>
      </c>
    </row>
    <row r="35" spans="1:33" ht="45">
      <c r="A35" s="82" t="s">
        <v>711</v>
      </c>
      <c r="B35" s="82" t="s">
        <v>247</v>
      </c>
      <c r="C35" s="82" t="s">
        <v>665</v>
      </c>
      <c r="D35" s="101" t="s">
        <v>98</v>
      </c>
      <c r="E35" s="102">
        <v>30</v>
      </c>
      <c r="F35" s="244"/>
      <c r="G35" s="442"/>
      <c r="H35" s="243"/>
      <c r="I35" s="444"/>
      <c r="J35" s="243">
        <v>6</v>
      </c>
      <c r="K35" s="444">
        <v>6</v>
      </c>
      <c r="L35" s="243">
        <v>6</v>
      </c>
      <c r="M35" s="444"/>
      <c r="N35" s="243">
        <v>6</v>
      </c>
      <c r="O35" s="444"/>
      <c r="P35" s="243">
        <v>6</v>
      </c>
      <c r="Q35" s="444"/>
      <c r="R35" s="243">
        <v>6</v>
      </c>
      <c r="S35" s="444"/>
      <c r="T35" s="243"/>
      <c r="U35" s="444"/>
      <c r="V35" s="243"/>
      <c r="W35" s="444"/>
      <c r="X35" s="243"/>
      <c r="Y35" s="444">
        <v>8</v>
      </c>
      <c r="Z35" s="243"/>
      <c r="AA35" s="529">
        <v>8</v>
      </c>
      <c r="AB35" s="243"/>
      <c r="AC35" s="531">
        <v>8</v>
      </c>
      <c r="AD35" s="93">
        <f>+F35+H35+J35+L35+N35+P35+R35+T35+V35+X35+Z35+AB35</f>
        <v>30</v>
      </c>
      <c r="AE35" s="93">
        <f>+G35+I35+K35+M35+O35+Q35+S35+U35+W35+Y35+AA35+AC35</f>
        <v>30</v>
      </c>
      <c r="AF35" s="103"/>
      <c r="AG35" s="632">
        <f t="shared" si="0"/>
        <v>0</v>
      </c>
    </row>
    <row r="36" spans="1:33" ht="11.25">
      <c r="A36" s="295" t="s">
        <v>240</v>
      </c>
      <c r="B36" s="82"/>
      <c r="C36" s="82"/>
      <c r="D36" s="101"/>
      <c r="E36" s="102"/>
      <c r="F36" s="75"/>
      <c r="G36" s="441"/>
      <c r="H36" s="72"/>
      <c r="I36" s="443"/>
      <c r="J36" s="72"/>
      <c r="K36" s="443"/>
      <c r="L36" s="72"/>
      <c r="M36" s="443"/>
      <c r="N36" s="72"/>
      <c r="O36" s="443"/>
      <c r="P36" s="72"/>
      <c r="Q36" s="443"/>
      <c r="R36" s="72"/>
      <c r="S36" s="443"/>
      <c r="T36" s="72"/>
      <c r="U36" s="443"/>
      <c r="V36" s="72"/>
      <c r="W36" s="443"/>
      <c r="X36" s="72"/>
      <c r="Y36" s="443"/>
      <c r="Z36" s="72"/>
      <c r="AA36" s="491"/>
      <c r="AB36" s="72"/>
      <c r="AC36" s="627"/>
      <c r="AD36" s="90"/>
      <c r="AE36" s="90"/>
      <c r="AF36" s="103"/>
      <c r="AG36" s="632">
        <f t="shared" si="0"/>
        <v>0</v>
      </c>
    </row>
    <row r="37" spans="1:33" ht="45.75" thickBot="1">
      <c r="A37" s="82" t="s">
        <v>488</v>
      </c>
      <c r="B37" s="82" t="s">
        <v>247</v>
      </c>
      <c r="C37" s="82" t="s">
        <v>665</v>
      </c>
      <c r="D37" s="101" t="s">
        <v>242</v>
      </c>
      <c r="E37" s="102">
        <v>36</v>
      </c>
      <c r="F37" s="75">
        <v>3</v>
      </c>
      <c r="G37" s="441">
        <v>3</v>
      </c>
      <c r="H37" s="72">
        <v>3</v>
      </c>
      <c r="I37" s="443">
        <v>3</v>
      </c>
      <c r="J37" s="72">
        <v>3</v>
      </c>
      <c r="K37" s="443">
        <v>3</v>
      </c>
      <c r="L37" s="72">
        <v>3</v>
      </c>
      <c r="M37" s="443">
        <v>3</v>
      </c>
      <c r="N37" s="72">
        <v>3</v>
      </c>
      <c r="O37" s="443">
        <v>3</v>
      </c>
      <c r="P37" s="72">
        <v>3</v>
      </c>
      <c r="Q37" s="443">
        <v>3</v>
      </c>
      <c r="R37" s="72">
        <v>3</v>
      </c>
      <c r="S37" s="443">
        <v>3</v>
      </c>
      <c r="T37" s="72">
        <v>3</v>
      </c>
      <c r="U37" s="443">
        <v>3</v>
      </c>
      <c r="V37" s="72">
        <v>3</v>
      </c>
      <c r="W37" s="443">
        <v>3</v>
      </c>
      <c r="X37" s="72">
        <v>3</v>
      </c>
      <c r="Y37" s="443">
        <v>3</v>
      </c>
      <c r="Z37" s="72">
        <v>3</v>
      </c>
      <c r="AA37" s="491">
        <v>3</v>
      </c>
      <c r="AB37" s="72">
        <v>3</v>
      </c>
      <c r="AC37" s="627">
        <v>3</v>
      </c>
      <c r="AD37" s="93">
        <f>+F37+H37+J37+L37+N37+P37+R37+T37+V37+X37+Z37+AB37</f>
        <v>36</v>
      </c>
      <c r="AE37" s="93">
        <f>+G37+I37+K37+M37+O37+Q37+S37+U37+W37+Y37+AA37+AC37</f>
        <v>36</v>
      </c>
      <c r="AF37" s="103"/>
      <c r="AG37" s="632">
        <f t="shared" si="0"/>
        <v>0</v>
      </c>
    </row>
    <row r="38" spans="1:33" ht="15" customHeight="1">
      <c r="A38" s="767" t="s">
        <v>229</v>
      </c>
      <c r="B38" s="768"/>
      <c r="C38" s="768"/>
      <c r="D38" s="769"/>
      <c r="E38" s="102"/>
      <c r="F38" s="75"/>
      <c r="G38" s="387"/>
      <c r="H38" s="72"/>
      <c r="I38" s="72"/>
      <c r="J38" s="72"/>
      <c r="K38" s="72"/>
      <c r="L38" s="72"/>
      <c r="M38" s="443"/>
      <c r="N38" s="72"/>
      <c r="O38" s="443"/>
      <c r="P38" s="72"/>
      <c r="Q38" s="443"/>
      <c r="R38" s="72"/>
      <c r="S38" s="443"/>
      <c r="T38" s="72"/>
      <c r="U38" s="443"/>
      <c r="V38" s="72"/>
      <c r="W38" s="443"/>
      <c r="X38" s="72"/>
      <c r="Y38" s="443"/>
      <c r="Z38" s="72"/>
      <c r="AA38" s="491"/>
      <c r="AB38" s="72"/>
      <c r="AC38" s="626"/>
      <c r="AD38" s="90"/>
      <c r="AE38" s="90"/>
      <c r="AF38" s="103"/>
      <c r="AG38" s="632">
        <f t="shared" si="0"/>
        <v>0</v>
      </c>
    </row>
    <row r="39" spans="1:34" ht="45">
      <c r="A39" s="82" t="s">
        <v>245</v>
      </c>
      <c r="B39" s="82" t="s">
        <v>247</v>
      </c>
      <c r="C39" s="71" t="s">
        <v>665</v>
      </c>
      <c r="D39" s="83" t="s">
        <v>246</v>
      </c>
      <c r="E39" s="297">
        <v>370000</v>
      </c>
      <c r="F39" s="92">
        <v>30833</v>
      </c>
      <c r="G39" s="445">
        <v>16521</v>
      </c>
      <c r="H39" s="296">
        <v>30833</v>
      </c>
      <c r="I39" s="446">
        <v>18060</v>
      </c>
      <c r="J39" s="296">
        <v>30833</v>
      </c>
      <c r="K39" s="446">
        <v>22876</v>
      </c>
      <c r="L39" s="296">
        <v>30833</v>
      </c>
      <c r="M39" s="446">
        <v>23553</v>
      </c>
      <c r="N39" s="296">
        <v>30833</v>
      </c>
      <c r="O39" s="446">
        <v>21424</v>
      </c>
      <c r="P39" s="296">
        <v>30833</v>
      </c>
      <c r="Q39" s="446">
        <v>16549</v>
      </c>
      <c r="R39" s="296">
        <v>30833</v>
      </c>
      <c r="S39" s="446">
        <v>23991</v>
      </c>
      <c r="T39" s="296">
        <v>30833</v>
      </c>
      <c r="U39" s="446">
        <v>18109</v>
      </c>
      <c r="V39" s="296">
        <v>30833</v>
      </c>
      <c r="W39" s="446">
        <v>23314</v>
      </c>
      <c r="X39" s="296">
        <v>30833</v>
      </c>
      <c r="Y39" s="446">
        <v>12300</v>
      </c>
      <c r="Z39" s="296">
        <v>30833</v>
      </c>
      <c r="AA39" s="625">
        <v>15600</v>
      </c>
      <c r="AB39" s="296">
        <v>30837</v>
      </c>
      <c r="AC39" s="629">
        <v>18343</v>
      </c>
      <c r="AD39" s="93">
        <f aca="true" t="shared" si="4" ref="AD39:AE41">+F39+H39+J39+L39+N39+P39+R39+T39+V39+X39+Z39+AB39</f>
        <v>370000</v>
      </c>
      <c r="AE39" s="93">
        <f t="shared" si="4"/>
        <v>230640</v>
      </c>
      <c r="AF39" s="88"/>
      <c r="AG39" s="632">
        <f t="shared" si="0"/>
        <v>0</v>
      </c>
      <c r="AH39" s="632">
        <f>230640-AE39</f>
        <v>0</v>
      </c>
    </row>
    <row r="40" spans="1:33" ht="45">
      <c r="A40" s="82" t="s">
        <v>489</v>
      </c>
      <c r="B40" s="82" t="s">
        <v>247</v>
      </c>
      <c r="C40" s="71" t="s">
        <v>665</v>
      </c>
      <c r="D40" s="83" t="s">
        <v>66</v>
      </c>
      <c r="E40" s="102">
        <v>4</v>
      </c>
      <c r="F40" s="92"/>
      <c r="G40" s="445"/>
      <c r="H40" s="296"/>
      <c r="I40" s="446"/>
      <c r="J40" s="296">
        <v>1</v>
      </c>
      <c r="K40" s="446">
        <v>1</v>
      </c>
      <c r="L40" s="296"/>
      <c r="M40" s="446"/>
      <c r="N40" s="296"/>
      <c r="O40" s="446"/>
      <c r="P40" s="296">
        <v>1</v>
      </c>
      <c r="Q40" s="446">
        <v>1</v>
      </c>
      <c r="R40" s="296"/>
      <c r="S40" s="446"/>
      <c r="T40" s="296"/>
      <c r="U40" s="446"/>
      <c r="V40" s="296">
        <v>1</v>
      </c>
      <c r="W40" s="446">
        <v>1</v>
      </c>
      <c r="X40" s="296"/>
      <c r="Y40" s="446"/>
      <c r="Z40" s="296"/>
      <c r="AA40" s="625"/>
      <c r="AB40" s="296">
        <v>1</v>
      </c>
      <c r="AC40" s="629">
        <v>1</v>
      </c>
      <c r="AD40" s="93">
        <f t="shared" si="4"/>
        <v>4</v>
      </c>
      <c r="AE40" s="93">
        <f t="shared" si="4"/>
        <v>4</v>
      </c>
      <c r="AF40" s="88"/>
      <c r="AG40" s="632">
        <f t="shared" si="0"/>
        <v>0</v>
      </c>
    </row>
    <row r="41" spans="1:33" ht="45.75" thickBot="1">
      <c r="A41" s="82" t="s">
        <v>490</v>
      </c>
      <c r="B41" s="82" t="s">
        <v>247</v>
      </c>
      <c r="C41" s="71" t="s">
        <v>665</v>
      </c>
      <c r="D41" s="83" t="s">
        <v>66</v>
      </c>
      <c r="E41" s="102">
        <v>12</v>
      </c>
      <c r="F41" s="92">
        <v>1</v>
      </c>
      <c r="G41" s="445">
        <v>1</v>
      </c>
      <c r="H41" s="296">
        <v>1</v>
      </c>
      <c r="I41" s="446">
        <v>1</v>
      </c>
      <c r="J41" s="296">
        <v>1</v>
      </c>
      <c r="K41" s="446">
        <v>1</v>
      </c>
      <c r="L41" s="296">
        <v>1</v>
      </c>
      <c r="M41" s="446"/>
      <c r="N41" s="296">
        <v>1</v>
      </c>
      <c r="O41" s="446"/>
      <c r="P41" s="296">
        <v>1</v>
      </c>
      <c r="Q41" s="446"/>
      <c r="R41" s="296">
        <v>1</v>
      </c>
      <c r="S41" s="446">
        <v>1</v>
      </c>
      <c r="T41" s="296">
        <v>1</v>
      </c>
      <c r="U41" s="446">
        <v>1</v>
      </c>
      <c r="V41" s="296">
        <v>1</v>
      </c>
      <c r="W41" s="446">
        <v>1</v>
      </c>
      <c r="X41" s="296">
        <v>1</v>
      </c>
      <c r="Y41" s="446"/>
      <c r="Z41" s="296"/>
      <c r="AA41" s="625"/>
      <c r="AB41" s="416">
        <v>1</v>
      </c>
      <c r="AC41" s="630"/>
      <c r="AD41" s="93">
        <f t="shared" si="4"/>
        <v>11</v>
      </c>
      <c r="AE41" s="93">
        <f t="shared" si="4"/>
        <v>6</v>
      </c>
      <c r="AF41" s="633" t="s">
        <v>949</v>
      </c>
      <c r="AG41" s="632">
        <f t="shared" si="0"/>
        <v>1</v>
      </c>
    </row>
    <row r="42" spans="1:33" s="24" customFormat="1" ht="15.75" thickBot="1">
      <c r="A42" s="755" t="s">
        <v>70</v>
      </c>
      <c r="B42" s="755"/>
      <c r="C42" s="755"/>
      <c r="D42" s="755"/>
      <c r="E42" s="756"/>
      <c r="F42" s="745"/>
      <c r="G42" s="746"/>
      <c r="H42" s="747"/>
      <c r="I42" s="747"/>
      <c r="J42" s="747"/>
      <c r="K42" s="747"/>
      <c r="L42" s="747"/>
      <c r="M42" s="747"/>
      <c r="N42" s="747"/>
      <c r="O42" s="747"/>
      <c r="P42" s="747"/>
      <c r="Q42" s="747"/>
      <c r="R42" s="747"/>
      <c r="S42" s="747"/>
      <c r="T42" s="747"/>
      <c r="U42" s="747"/>
      <c r="V42" s="747"/>
      <c r="W42" s="747"/>
      <c r="X42" s="747"/>
      <c r="Y42" s="747"/>
      <c r="Z42" s="747"/>
      <c r="AA42" s="748"/>
      <c r="AB42" s="748"/>
      <c r="AC42" s="381"/>
      <c r="AD42" s="58"/>
      <c r="AE42" s="58"/>
      <c r="AF42" s="58"/>
      <c r="AG42" s="632">
        <f t="shared" si="0"/>
        <v>0</v>
      </c>
    </row>
    <row r="43" spans="1:33" ht="45">
      <c r="A43" s="82" t="s">
        <v>249</v>
      </c>
      <c r="B43" s="82" t="s">
        <v>247</v>
      </c>
      <c r="C43" s="82" t="s">
        <v>248</v>
      </c>
      <c r="D43" s="101" t="s">
        <v>172</v>
      </c>
      <c r="E43" s="102">
        <v>13</v>
      </c>
      <c r="F43" s="75"/>
      <c r="G43" s="441"/>
      <c r="H43" s="72"/>
      <c r="I43" s="443"/>
      <c r="J43" s="72"/>
      <c r="K43" s="443"/>
      <c r="L43" s="72"/>
      <c r="M43" s="443"/>
      <c r="N43" s="72"/>
      <c r="O43" s="443"/>
      <c r="P43" s="72"/>
      <c r="Q43" s="443"/>
      <c r="R43" s="72"/>
      <c r="S43" s="443">
        <v>4</v>
      </c>
      <c r="T43" s="72"/>
      <c r="U43" s="443"/>
      <c r="V43" s="72"/>
      <c r="W43" s="443">
        <v>2</v>
      </c>
      <c r="X43" s="72"/>
      <c r="Y43" s="443"/>
      <c r="Z43" s="72"/>
      <c r="AA43" s="491"/>
      <c r="AB43" s="73">
        <v>13</v>
      </c>
      <c r="AC43" s="626"/>
      <c r="AD43" s="93">
        <f aca="true" t="shared" si="5" ref="AD43:AE45">+F43+H43+J43+L43+N43+P43+R43+T43+V43+X43+Z43+AB43</f>
        <v>13</v>
      </c>
      <c r="AE43" s="93">
        <f t="shared" si="5"/>
        <v>6</v>
      </c>
      <c r="AF43" s="103"/>
      <c r="AG43" s="632">
        <f t="shared" si="0"/>
        <v>0</v>
      </c>
    </row>
    <row r="44" spans="1:33" ht="45">
      <c r="A44" s="82" t="s">
        <v>487</v>
      </c>
      <c r="B44" s="82" t="s">
        <v>247</v>
      </c>
      <c r="C44" s="82" t="s">
        <v>248</v>
      </c>
      <c r="D44" s="101" t="s">
        <v>66</v>
      </c>
      <c r="E44" s="102">
        <v>104</v>
      </c>
      <c r="F44" s="75">
        <v>8</v>
      </c>
      <c r="G44" s="441"/>
      <c r="H44" s="72">
        <v>8</v>
      </c>
      <c r="I44" s="443"/>
      <c r="J44" s="72">
        <v>8</v>
      </c>
      <c r="K44" s="443"/>
      <c r="L44" s="72">
        <v>10</v>
      </c>
      <c r="M44" s="443"/>
      <c r="N44" s="72">
        <v>10</v>
      </c>
      <c r="O44" s="443"/>
      <c r="P44" s="72">
        <v>10</v>
      </c>
      <c r="Q44" s="443"/>
      <c r="R44" s="72">
        <v>10</v>
      </c>
      <c r="S44" s="443">
        <v>13</v>
      </c>
      <c r="T44" s="72">
        <v>10</v>
      </c>
      <c r="U44" s="443">
        <v>15</v>
      </c>
      <c r="V44" s="72">
        <v>10</v>
      </c>
      <c r="W44" s="443">
        <v>7</v>
      </c>
      <c r="X44" s="72">
        <v>10</v>
      </c>
      <c r="Y44" s="443"/>
      <c r="Z44" s="72">
        <v>10</v>
      </c>
      <c r="AA44" s="491">
        <v>15</v>
      </c>
      <c r="AB44" s="73">
        <v>0</v>
      </c>
      <c r="AC44" s="626">
        <v>15</v>
      </c>
      <c r="AD44" s="93">
        <f t="shared" si="5"/>
        <v>104</v>
      </c>
      <c r="AE44" s="93">
        <f t="shared" si="5"/>
        <v>65</v>
      </c>
      <c r="AF44" s="494" t="s">
        <v>950</v>
      </c>
      <c r="AG44" s="632">
        <f t="shared" si="0"/>
        <v>0</v>
      </c>
    </row>
    <row r="45" spans="1:33" ht="45.75" thickBot="1">
      <c r="A45" s="82" t="s">
        <v>491</v>
      </c>
      <c r="B45" s="82" t="s">
        <v>247</v>
      </c>
      <c r="C45" s="82" t="s">
        <v>248</v>
      </c>
      <c r="D45" s="101" t="s">
        <v>66</v>
      </c>
      <c r="E45" s="102">
        <v>56</v>
      </c>
      <c r="F45" s="75"/>
      <c r="G45" s="441"/>
      <c r="H45" s="72"/>
      <c r="I45" s="443"/>
      <c r="J45" s="72">
        <v>14</v>
      </c>
      <c r="K45" s="443"/>
      <c r="L45" s="72"/>
      <c r="M45" s="443"/>
      <c r="N45" s="72"/>
      <c r="O45" s="443"/>
      <c r="P45" s="72">
        <v>14</v>
      </c>
      <c r="Q45" s="443"/>
      <c r="R45" s="72"/>
      <c r="S45" s="443"/>
      <c r="T45" s="72"/>
      <c r="U45" s="443"/>
      <c r="V45" s="72">
        <v>14</v>
      </c>
      <c r="W45" s="443">
        <v>18</v>
      </c>
      <c r="X45" s="72"/>
      <c r="Y45" s="443">
        <v>14</v>
      </c>
      <c r="Z45" s="72"/>
      <c r="AA45" s="491">
        <v>10</v>
      </c>
      <c r="AB45" s="73">
        <v>14</v>
      </c>
      <c r="AC45" s="626">
        <v>14</v>
      </c>
      <c r="AD45" s="93">
        <f t="shared" si="5"/>
        <v>56</v>
      </c>
      <c r="AE45" s="93">
        <f t="shared" si="5"/>
        <v>56</v>
      </c>
      <c r="AF45" s="103"/>
      <c r="AG45" s="632">
        <f t="shared" si="0"/>
        <v>0</v>
      </c>
    </row>
    <row r="46" spans="1:33" s="24" customFormat="1" ht="30.75" customHeight="1" thickBot="1">
      <c r="A46" s="736" t="s">
        <v>173</v>
      </c>
      <c r="B46" s="736"/>
      <c r="C46" s="736"/>
      <c r="D46" s="736"/>
      <c r="E46" s="737"/>
      <c r="F46" s="752"/>
      <c r="G46" s="753"/>
      <c r="H46" s="753"/>
      <c r="I46" s="753"/>
      <c r="J46" s="753"/>
      <c r="K46" s="753"/>
      <c r="L46" s="753"/>
      <c r="M46" s="753"/>
      <c r="N46" s="753"/>
      <c r="O46" s="753"/>
      <c r="P46" s="753"/>
      <c r="Q46" s="753"/>
      <c r="R46" s="753"/>
      <c r="S46" s="753"/>
      <c r="T46" s="753"/>
      <c r="U46" s="753"/>
      <c r="V46" s="753"/>
      <c r="W46" s="753"/>
      <c r="X46" s="753"/>
      <c r="Y46" s="753"/>
      <c r="Z46" s="753"/>
      <c r="AA46" s="753"/>
      <c r="AB46" s="754"/>
      <c r="AC46" s="382"/>
      <c r="AD46" s="58"/>
      <c r="AE46" s="58"/>
      <c r="AF46" s="58"/>
      <c r="AG46" s="632">
        <f t="shared" si="0"/>
        <v>0</v>
      </c>
    </row>
    <row r="47" spans="1:33" ht="21" customHeight="1">
      <c r="A47" s="82" t="s">
        <v>766</v>
      </c>
      <c r="B47" s="82" t="s">
        <v>247</v>
      </c>
      <c r="C47" s="82" t="s">
        <v>665</v>
      </c>
      <c r="D47" s="83" t="s">
        <v>672</v>
      </c>
      <c r="E47" s="84">
        <v>1</v>
      </c>
      <c r="F47" s="85"/>
      <c r="G47" s="447"/>
      <c r="H47" s="86">
        <v>1</v>
      </c>
      <c r="I47" s="448">
        <v>1</v>
      </c>
      <c r="J47" s="86"/>
      <c r="K47" s="448"/>
      <c r="L47" s="86"/>
      <c r="M47" s="448"/>
      <c r="N47" s="86"/>
      <c r="O47" s="448"/>
      <c r="P47" s="86"/>
      <c r="Q47" s="448"/>
      <c r="R47" s="86"/>
      <c r="S47" s="448"/>
      <c r="T47" s="86"/>
      <c r="U47" s="448"/>
      <c r="V47" s="86"/>
      <c r="W47" s="448"/>
      <c r="X47" s="86"/>
      <c r="Y47" s="448"/>
      <c r="Z47" s="86"/>
      <c r="AA47" s="499"/>
      <c r="AB47" s="87"/>
      <c r="AC47" s="634"/>
      <c r="AD47" s="88">
        <f aca="true" t="shared" si="6" ref="AD47:AD60">+F47+H47+J47+L47+N47+P47+R47+T47+V47+X47+Z47+AB47</f>
        <v>1</v>
      </c>
      <c r="AE47" s="88">
        <f aca="true" t="shared" si="7" ref="AE47:AE60">+G47+I47+K47+M47+O47+Q47+S47+U47+W47+Y47+AA47+AC47</f>
        <v>1</v>
      </c>
      <c r="AF47" s="88"/>
      <c r="AG47" s="632">
        <f t="shared" si="0"/>
        <v>0</v>
      </c>
    </row>
    <row r="48" spans="1:33" ht="21" customHeight="1">
      <c r="A48" s="82" t="s">
        <v>767</v>
      </c>
      <c r="B48" s="82" t="s">
        <v>247</v>
      </c>
      <c r="C48" s="82" t="s">
        <v>665</v>
      </c>
      <c r="D48" s="83" t="s">
        <v>672</v>
      </c>
      <c r="E48" s="84">
        <v>1</v>
      </c>
      <c r="F48" s="85"/>
      <c r="G48" s="447"/>
      <c r="H48" s="86"/>
      <c r="I48" s="448"/>
      <c r="J48" s="86">
        <v>1</v>
      </c>
      <c r="K48" s="448">
        <v>1</v>
      </c>
      <c r="L48" s="86"/>
      <c r="M48" s="448"/>
      <c r="N48" s="86"/>
      <c r="O48" s="448"/>
      <c r="P48" s="86"/>
      <c r="Q48" s="448"/>
      <c r="R48" s="86"/>
      <c r="S48" s="448"/>
      <c r="T48" s="86"/>
      <c r="U48" s="448"/>
      <c r="V48" s="86"/>
      <c r="W48" s="448"/>
      <c r="X48" s="86"/>
      <c r="Y48" s="448"/>
      <c r="Z48" s="86"/>
      <c r="AA48" s="499"/>
      <c r="AB48" s="87"/>
      <c r="AC48" s="634"/>
      <c r="AD48" s="88">
        <f t="shared" si="6"/>
        <v>1</v>
      </c>
      <c r="AE48" s="88">
        <f t="shared" si="7"/>
        <v>1</v>
      </c>
      <c r="AF48" s="88"/>
      <c r="AG48" s="632">
        <f t="shared" si="0"/>
        <v>0</v>
      </c>
    </row>
    <row r="49" spans="1:33" ht="21" customHeight="1">
      <c r="A49" s="82" t="s">
        <v>768</v>
      </c>
      <c r="B49" s="82" t="s">
        <v>247</v>
      </c>
      <c r="C49" s="82" t="s">
        <v>665</v>
      </c>
      <c r="D49" s="83" t="s">
        <v>672</v>
      </c>
      <c r="E49" s="84">
        <v>1</v>
      </c>
      <c r="F49" s="85"/>
      <c r="G49" s="447"/>
      <c r="H49" s="86"/>
      <c r="I49" s="448"/>
      <c r="J49" s="86">
        <v>1</v>
      </c>
      <c r="K49" s="448">
        <v>1</v>
      </c>
      <c r="L49" s="86"/>
      <c r="M49" s="448"/>
      <c r="N49" s="86"/>
      <c r="O49" s="448"/>
      <c r="P49" s="86"/>
      <c r="Q49" s="448"/>
      <c r="R49" s="86"/>
      <c r="S49" s="448"/>
      <c r="T49" s="86"/>
      <c r="U49" s="448"/>
      <c r="V49" s="86"/>
      <c r="W49" s="448"/>
      <c r="X49" s="86"/>
      <c r="Y49" s="448"/>
      <c r="Z49" s="86"/>
      <c r="AA49" s="499"/>
      <c r="AB49" s="87"/>
      <c r="AC49" s="634"/>
      <c r="AD49" s="88">
        <f t="shared" si="6"/>
        <v>1</v>
      </c>
      <c r="AE49" s="88">
        <f t="shared" si="7"/>
        <v>1</v>
      </c>
      <c r="AF49" s="88"/>
      <c r="AG49" s="632">
        <f t="shared" si="0"/>
        <v>0</v>
      </c>
    </row>
    <row r="50" spans="1:33" ht="45">
      <c r="A50" s="82" t="s">
        <v>769</v>
      </c>
      <c r="B50" s="82" t="s">
        <v>247</v>
      </c>
      <c r="C50" s="82" t="s">
        <v>665</v>
      </c>
      <c r="D50" s="83" t="s">
        <v>671</v>
      </c>
      <c r="E50" s="84">
        <v>1</v>
      </c>
      <c r="F50" s="85"/>
      <c r="G50" s="447"/>
      <c r="H50" s="86"/>
      <c r="I50" s="448"/>
      <c r="J50" s="86"/>
      <c r="K50" s="448"/>
      <c r="L50" s="86"/>
      <c r="M50" s="448"/>
      <c r="N50" s="86"/>
      <c r="O50" s="448"/>
      <c r="P50" s="86"/>
      <c r="Q50" s="448"/>
      <c r="R50" s="86"/>
      <c r="S50" s="448"/>
      <c r="T50" s="86">
        <v>1</v>
      </c>
      <c r="U50" s="448"/>
      <c r="V50" s="86"/>
      <c r="W50" s="448"/>
      <c r="X50" s="86"/>
      <c r="Y50" s="448"/>
      <c r="Z50" s="86"/>
      <c r="AA50" s="499"/>
      <c r="AB50" s="87"/>
      <c r="AC50" s="634"/>
      <c r="AD50" s="88">
        <f t="shared" si="6"/>
        <v>1</v>
      </c>
      <c r="AE50" s="88">
        <f t="shared" si="7"/>
        <v>0</v>
      </c>
      <c r="AF50" s="633" t="s">
        <v>951</v>
      </c>
      <c r="AG50" s="632">
        <f t="shared" si="0"/>
        <v>0</v>
      </c>
    </row>
    <row r="51" spans="1:33" ht="45">
      <c r="A51" s="82" t="s">
        <v>770</v>
      </c>
      <c r="B51" s="82" t="s">
        <v>247</v>
      </c>
      <c r="C51" s="82" t="s">
        <v>665</v>
      </c>
      <c r="D51" s="83" t="s">
        <v>672</v>
      </c>
      <c r="E51" s="84">
        <v>1</v>
      </c>
      <c r="F51" s="85"/>
      <c r="G51" s="447"/>
      <c r="H51" s="86">
        <v>1</v>
      </c>
      <c r="I51" s="448"/>
      <c r="J51" s="86"/>
      <c r="K51" s="448">
        <v>1</v>
      </c>
      <c r="L51" s="86"/>
      <c r="M51" s="448"/>
      <c r="N51" s="86"/>
      <c r="O51" s="448"/>
      <c r="P51" s="86"/>
      <c r="Q51" s="448"/>
      <c r="R51" s="86"/>
      <c r="S51" s="448"/>
      <c r="T51" s="86"/>
      <c r="U51" s="448"/>
      <c r="V51" s="86"/>
      <c r="W51" s="448"/>
      <c r="X51" s="86"/>
      <c r="Y51" s="448"/>
      <c r="Z51" s="86"/>
      <c r="AA51" s="499"/>
      <c r="AB51" s="87"/>
      <c r="AC51" s="634"/>
      <c r="AD51" s="88">
        <f t="shared" si="6"/>
        <v>1</v>
      </c>
      <c r="AE51" s="88">
        <f t="shared" si="7"/>
        <v>1</v>
      </c>
      <c r="AF51" s="88"/>
      <c r="AG51" s="632">
        <f t="shared" si="0"/>
        <v>0</v>
      </c>
    </row>
    <row r="52" spans="1:33" ht="45">
      <c r="A52" s="82" t="s">
        <v>771</v>
      </c>
      <c r="B52" s="82" t="s">
        <v>247</v>
      </c>
      <c r="C52" s="82" t="s">
        <v>665</v>
      </c>
      <c r="D52" s="83" t="s">
        <v>671</v>
      </c>
      <c r="E52" s="84">
        <v>1</v>
      </c>
      <c r="F52" s="85"/>
      <c r="G52" s="447"/>
      <c r="H52" s="86"/>
      <c r="I52" s="448"/>
      <c r="J52" s="86"/>
      <c r="K52" s="448"/>
      <c r="L52" s="86"/>
      <c r="M52" s="448"/>
      <c r="N52" s="86"/>
      <c r="O52" s="448"/>
      <c r="P52" s="86"/>
      <c r="Q52" s="448"/>
      <c r="R52" s="86"/>
      <c r="S52" s="448"/>
      <c r="T52" s="86">
        <v>1</v>
      </c>
      <c r="U52" s="448"/>
      <c r="V52" s="86"/>
      <c r="W52" s="448"/>
      <c r="X52" s="86"/>
      <c r="Y52" s="448"/>
      <c r="Z52" s="86"/>
      <c r="AA52" s="499"/>
      <c r="AB52" s="87"/>
      <c r="AC52" s="634">
        <v>1</v>
      </c>
      <c r="AD52" s="88">
        <f t="shared" si="6"/>
        <v>1</v>
      </c>
      <c r="AE52" s="88">
        <f t="shared" si="7"/>
        <v>1</v>
      </c>
      <c r="AF52" s="633" t="s">
        <v>952</v>
      </c>
      <c r="AG52" s="632">
        <f t="shared" si="0"/>
        <v>0</v>
      </c>
    </row>
    <row r="53" spans="1:33" ht="45">
      <c r="A53" s="82" t="s">
        <v>772</v>
      </c>
      <c r="B53" s="82" t="s">
        <v>247</v>
      </c>
      <c r="C53" s="82" t="s">
        <v>665</v>
      </c>
      <c r="D53" s="83" t="s">
        <v>672</v>
      </c>
      <c r="E53" s="84">
        <v>1</v>
      </c>
      <c r="F53" s="85"/>
      <c r="G53" s="447"/>
      <c r="H53" s="86">
        <v>1</v>
      </c>
      <c r="I53" s="448"/>
      <c r="J53" s="86"/>
      <c r="K53" s="448">
        <v>1</v>
      </c>
      <c r="L53" s="86"/>
      <c r="M53" s="448"/>
      <c r="N53" s="86"/>
      <c r="O53" s="448"/>
      <c r="P53" s="86"/>
      <c r="Q53" s="448"/>
      <c r="R53" s="86"/>
      <c r="S53" s="448"/>
      <c r="T53" s="86"/>
      <c r="U53" s="448"/>
      <c r="V53" s="86"/>
      <c r="W53" s="448"/>
      <c r="X53" s="86"/>
      <c r="Y53" s="448"/>
      <c r="Z53" s="86"/>
      <c r="AA53" s="499"/>
      <c r="AB53" s="87"/>
      <c r="AC53" s="634"/>
      <c r="AD53" s="88">
        <f t="shared" si="6"/>
        <v>1</v>
      </c>
      <c r="AE53" s="88">
        <f t="shared" si="7"/>
        <v>1</v>
      </c>
      <c r="AF53" s="88"/>
      <c r="AG53" s="632">
        <f t="shared" si="0"/>
        <v>0</v>
      </c>
    </row>
    <row r="54" spans="1:33" ht="45">
      <c r="A54" s="82" t="s">
        <v>773</v>
      </c>
      <c r="B54" s="82" t="s">
        <v>247</v>
      </c>
      <c r="C54" s="82" t="s">
        <v>665</v>
      </c>
      <c r="D54" s="83" t="s">
        <v>671</v>
      </c>
      <c r="E54" s="84">
        <v>1</v>
      </c>
      <c r="F54" s="85"/>
      <c r="G54" s="447"/>
      <c r="H54" s="86"/>
      <c r="I54" s="448"/>
      <c r="J54" s="86"/>
      <c r="K54" s="448"/>
      <c r="L54" s="86"/>
      <c r="M54" s="448"/>
      <c r="N54" s="86"/>
      <c r="O54" s="448"/>
      <c r="P54" s="86">
        <v>1</v>
      </c>
      <c r="Q54" s="448">
        <v>1</v>
      </c>
      <c r="R54" s="86"/>
      <c r="S54" s="448"/>
      <c r="T54" s="86"/>
      <c r="U54" s="448"/>
      <c r="V54" s="86"/>
      <c r="W54" s="448"/>
      <c r="X54" s="86"/>
      <c r="Y54" s="448"/>
      <c r="Z54" s="86"/>
      <c r="AA54" s="499"/>
      <c r="AB54" s="87"/>
      <c r="AC54" s="634"/>
      <c r="AD54" s="88">
        <f t="shared" si="6"/>
        <v>1</v>
      </c>
      <c r="AE54" s="88">
        <f t="shared" si="7"/>
        <v>1</v>
      </c>
      <c r="AF54" s="88"/>
      <c r="AG54" s="632">
        <f t="shared" si="0"/>
        <v>0</v>
      </c>
    </row>
    <row r="55" spans="1:33" ht="45">
      <c r="A55" s="82" t="s">
        <v>774</v>
      </c>
      <c r="B55" s="82" t="s">
        <v>247</v>
      </c>
      <c r="C55" s="82" t="s">
        <v>665</v>
      </c>
      <c r="D55" s="83" t="s">
        <v>671</v>
      </c>
      <c r="E55" s="84">
        <v>1</v>
      </c>
      <c r="F55" s="85"/>
      <c r="G55" s="447"/>
      <c r="H55" s="86"/>
      <c r="I55" s="448"/>
      <c r="J55" s="86"/>
      <c r="K55" s="448"/>
      <c r="L55" s="86"/>
      <c r="M55" s="448"/>
      <c r="N55" s="86"/>
      <c r="O55" s="448"/>
      <c r="P55" s="86">
        <v>1</v>
      </c>
      <c r="Q55" s="448">
        <v>1</v>
      </c>
      <c r="R55" s="86"/>
      <c r="S55" s="448"/>
      <c r="T55" s="86"/>
      <c r="U55" s="448"/>
      <c r="V55" s="86"/>
      <c r="W55" s="448"/>
      <c r="X55" s="86"/>
      <c r="Y55" s="448"/>
      <c r="Z55" s="86"/>
      <c r="AA55" s="499"/>
      <c r="AB55" s="87"/>
      <c r="AC55" s="634"/>
      <c r="AD55" s="88">
        <f t="shared" si="6"/>
        <v>1</v>
      </c>
      <c r="AE55" s="88">
        <f t="shared" si="7"/>
        <v>1</v>
      </c>
      <c r="AF55" s="88"/>
      <c r="AG55" s="632">
        <f t="shared" si="0"/>
        <v>0</v>
      </c>
    </row>
    <row r="56" spans="1:33" ht="45">
      <c r="A56" s="82" t="s">
        <v>775</v>
      </c>
      <c r="B56" s="82" t="s">
        <v>247</v>
      </c>
      <c r="C56" s="82" t="s">
        <v>665</v>
      </c>
      <c r="D56" s="83" t="s">
        <v>672</v>
      </c>
      <c r="E56" s="84">
        <v>1</v>
      </c>
      <c r="F56" s="85"/>
      <c r="G56" s="447"/>
      <c r="H56" s="86"/>
      <c r="I56" s="448"/>
      <c r="J56" s="86"/>
      <c r="K56" s="448"/>
      <c r="L56" s="86">
        <v>1</v>
      </c>
      <c r="M56" s="448"/>
      <c r="N56" s="86"/>
      <c r="O56" s="448"/>
      <c r="P56" s="86"/>
      <c r="Q56" s="448"/>
      <c r="R56" s="86"/>
      <c r="S56" s="448">
        <v>1</v>
      </c>
      <c r="T56" s="86"/>
      <c r="U56" s="448"/>
      <c r="V56" s="86"/>
      <c r="W56" s="448"/>
      <c r="X56" s="86"/>
      <c r="Y56" s="448"/>
      <c r="Z56" s="86"/>
      <c r="AA56" s="499"/>
      <c r="AB56" s="87"/>
      <c r="AC56" s="634"/>
      <c r="AD56" s="88">
        <f t="shared" si="6"/>
        <v>1</v>
      </c>
      <c r="AE56" s="88">
        <f t="shared" si="7"/>
        <v>1</v>
      </c>
      <c r="AF56" s="88"/>
      <c r="AG56" s="632">
        <f t="shared" si="0"/>
        <v>0</v>
      </c>
    </row>
    <row r="57" spans="1:33" ht="45">
      <c r="A57" s="82" t="s">
        <v>776</v>
      </c>
      <c r="B57" s="82" t="s">
        <v>247</v>
      </c>
      <c r="C57" s="82" t="s">
        <v>665</v>
      </c>
      <c r="D57" s="83" t="s">
        <v>672</v>
      </c>
      <c r="E57" s="84">
        <v>1</v>
      </c>
      <c r="F57" s="85"/>
      <c r="G57" s="447"/>
      <c r="H57" s="86"/>
      <c r="I57" s="448"/>
      <c r="J57" s="86"/>
      <c r="K57" s="448"/>
      <c r="L57" s="86"/>
      <c r="M57" s="448"/>
      <c r="N57" s="86"/>
      <c r="O57" s="448"/>
      <c r="P57" s="86"/>
      <c r="Q57" s="448"/>
      <c r="R57" s="86"/>
      <c r="S57" s="448"/>
      <c r="T57" s="86"/>
      <c r="U57" s="448"/>
      <c r="V57" s="86"/>
      <c r="W57" s="448"/>
      <c r="X57" s="86"/>
      <c r="Y57" s="448"/>
      <c r="Z57" s="86">
        <v>1</v>
      </c>
      <c r="AA57" s="499">
        <v>1</v>
      </c>
      <c r="AB57" s="87"/>
      <c r="AC57" s="634"/>
      <c r="AD57" s="88">
        <f t="shared" si="6"/>
        <v>1</v>
      </c>
      <c r="AE57" s="88">
        <f t="shared" si="7"/>
        <v>1</v>
      </c>
      <c r="AF57" s="633" t="s">
        <v>953</v>
      </c>
      <c r="AG57" s="632">
        <f t="shared" si="0"/>
        <v>0</v>
      </c>
    </row>
    <row r="58" spans="1:33" ht="45">
      <c r="A58" s="82" t="s">
        <v>777</v>
      </c>
      <c r="B58" s="82" t="s">
        <v>247</v>
      </c>
      <c r="C58" s="82" t="s">
        <v>665</v>
      </c>
      <c r="D58" s="83" t="s">
        <v>672</v>
      </c>
      <c r="E58" s="84">
        <v>1</v>
      </c>
      <c r="F58" s="85"/>
      <c r="G58" s="447"/>
      <c r="H58" s="86"/>
      <c r="I58" s="448"/>
      <c r="J58" s="86"/>
      <c r="K58" s="448"/>
      <c r="L58" s="86"/>
      <c r="M58" s="448">
        <v>1</v>
      </c>
      <c r="N58" s="86"/>
      <c r="O58" s="448"/>
      <c r="P58" s="86"/>
      <c r="Q58" s="448"/>
      <c r="R58" s="86"/>
      <c r="S58" s="448"/>
      <c r="T58" s="86"/>
      <c r="U58" s="448"/>
      <c r="V58" s="86"/>
      <c r="W58" s="448"/>
      <c r="X58" s="86"/>
      <c r="Y58" s="448"/>
      <c r="Z58" s="86"/>
      <c r="AA58" s="499"/>
      <c r="AB58" s="87">
        <v>1</v>
      </c>
      <c r="AC58" s="634"/>
      <c r="AD58" s="88">
        <f t="shared" si="6"/>
        <v>1</v>
      </c>
      <c r="AE58" s="88">
        <f t="shared" si="7"/>
        <v>1</v>
      </c>
      <c r="AF58" s="633" t="s">
        <v>954</v>
      </c>
      <c r="AG58" s="632">
        <f t="shared" si="0"/>
        <v>0</v>
      </c>
    </row>
    <row r="59" spans="1:33" ht="45">
      <c r="A59" s="82" t="s">
        <v>778</v>
      </c>
      <c r="B59" s="82" t="s">
        <v>247</v>
      </c>
      <c r="C59" s="82" t="s">
        <v>665</v>
      </c>
      <c r="D59" s="83" t="s">
        <v>672</v>
      </c>
      <c r="E59" s="84">
        <v>1</v>
      </c>
      <c r="F59" s="85"/>
      <c r="G59" s="447"/>
      <c r="H59" s="86"/>
      <c r="I59" s="448"/>
      <c r="J59" s="86"/>
      <c r="K59" s="448"/>
      <c r="L59" s="86"/>
      <c r="M59" s="448"/>
      <c r="N59" s="86"/>
      <c r="O59" s="448"/>
      <c r="P59" s="86"/>
      <c r="Q59" s="448"/>
      <c r="R59" s="86"/>
      <c r="S59" s="448">
        <v>1</v>
      </c>
      <c r="T59" s="86"/>
      <c r="U59" s="448"/>
      <c r="V59" s="86"/>
      <c r="W59" s="448"/>
      <c r="X59" s="86"/>
      <c r="Y59" s="448"/>
      <c r="Z59" s="86">
        <v>1</v>
      </c>
      <c r="AA59" s="499"/>
      <c r="AB59" s="87"/>
      <c r="AC59" s="634"/>
      <c r="AD59" s="88">
        <f t="shared" si="6"/>
        <v>1</v>
      </c>
      <c r="AE59" s="88">
        <f t="shared" si="7"/>
        <v>1</v>
      </c>
      <c r="AF59" s="88"/>
      <c r="AG59" s="632">
        <f t="shared" si="0"/>
        <v>0</v>
      </c>
    </row>
    <row r="60" spans="1:33" ht="45">
      <c r="A60" s="82" t="s">
        <v>779</v>
      </c>
      <c r="B60" s="82" t="s">
        <v>247</v>
      </c>
      <c r="C60" s="82" t="s">
        <v>665</v>
      </c>
      <c r="D60" s="83" t="s">
        <v>672</v>
      </c>
      <c r="E60" s="84">
        <v>1</v>
      </c>
      <c r="F60" s="85"/>
      <c r="G60" s="447"/>
      <c r="H60" s="86"/>
      <c r="I60" s="448"/>
      <c r="J60" s="86"/>
      <c r="K60" s="448"/>
      <c r="L60" s="86"/>
      <c r="M60" s="448"/>
      <c r="N60" s="86"/>
      <c r="O60" s="448"/>
      <c r="P60" s="86"/>
      <c r="Q60" s="448"/>
      <c r="R60" s="86"/>
      <c r="S60" s="448"/>
      <c r="T60" s="86"/>
      <c r="U60" s="448">
        <v>1</v>
      </c>
      <c r="V60" s="86"/>
      <c r="W60" s="448"/>
      <c r="X60" s="86"/>
      <c r="Y60" s="448"/>
      <c r="Z60" s="86">
        <v>1</v>
      </c>
      <c r="AA60" s="499"/>
      <c r="AB60" s="87"/>
      <c r="AC60" s="634"/>
      <c r="AD60" s="88">
        <f t="shared" si="6"/>
        <v>1</v>
      </c>
      <c r="AE60" s="88">
        <f t="shared" si="7"/>
        <v>1</v>
      </c>
      <c r="AF60" s="88"/>
      <c r="AG60" s="632">
        <f t="shared" si="0"/>
        <v>0</v>
      </c>
    </row>
    <row r="61" spans="1:33" ht="12" thickBot="1">
      <c r="A61" s="82"/>
      <c r="B61" s="82"/>
      <c r="C61" s="82"/>
      <c r="D61" s="83"/>
      <c r="E61" s="84"/>
      <c r="F61" s="85"/>
      <c r="G61" s="447"/>
      <c r="H61" s="86"/>
      <c r="I61" s="448"/>
      <c r="J61" s="86"/>
      <c r="K61" s="448"/>
      <c r="L61" s="86"/>
      <c r="M61" s="448"/>
      <c r="N61" s="86"/>
      <c r="O61" s="448"/>
      <c r="P61" s="86"/>
      <c r="Q61" s="448"/>
      <c r="R61" s="86"/>
      <c r="S61" s="86"/>
      <c r="T61" s="86"/>
      <c r="U61" s="86"/>
      <c r="V61" s="86"/>
      <c r="W61" s="86"/>
      <c r="X61" s="86"/>
      <c r="Y61" s="86"/>
      <c r="Z61" s="86"/>
      <c r="AA61" s="127"/>
      <c r="AB61" s="87"/>
      <c r="AC61" s="406"/>
      <c r="AD61" s="88"/>
      <c r="AE61" s="88"/>
      <c r="AF61" s="88"/>
      <c r="AG61" s="632">
        <f t="shared" si="0"/>
        <v>0</v>
      </c>
    </row>
    <row r="62" spans="1:33" s="22" customFormat="1" ht="15.75" thickBot="1">
      <c r="A62" s="759" t="s">
        <v>126</v>
      </c>
      <c r="B62" s="759"/>
      <c r="C62" s="759"/>
      <c r="D62" s="759"/>
      <c r="E62" s="760"/>
      <c r="F62" s="745"/>
      <c r="G62" s="746"/>
      <c r="H62" s="747"/>
      <c r="I62" s="747"/>
      <c r="J62" s="747"/>
      <c r="K62" s="747"/>
      <c r="L62" s="747"/>
      <c r="M62" s="747"/>
      <c r="N62" s="747"/>
      <c r="O62" s="747"/>
      <c r="P62" s="747"/>
      <c r="Q62" s="747"/>
      <c r="R62" s="747"/>
      <c r="S62" s="747"/>
      <c r="T62" s="747"/>
      <c r="U62" s="747"/>
      <c r="V62" s="747"/>
      <c r="W62" s="747"/>
      <c r="X62" s="747"/>
      <c r="Y62" s="747"/>
      <c r="Z62" s="747"/>
      <c r="AA62" s="748"/>
      <c r="AB62" s="748"/>
      <c r="AC62" s="381"/>
      <c r="AD62" s="57"/>
      <c r="AE62" s="380"/>
      <c r="AF62" s="58"/>
      <c r="AG62" s="632">
        <f t="shared" si="0"/>
        <v>0</v>
      </c>
    </row>
    <row r="63" spans="1:33" s="56" customFormat="1" ht="15.75" customHeight="1" thickBot="1">
      <c r="A63" s="761" t="s">
        <v>97</v>
      </c>
      <c r="B63" s="761"/>
      <c r="C63" s="761"/>
      <c r="D63" s="761"/>
      <c r="E63" s="762"/>
      <c r="F63" s="743"/>
      <c r="G63" s="744"/>
      <c r="H63" s="744"/>
      <c r="I63" s="744"/>
      <c r="J63" s="744"/>
      <c r="K63" s="744"/>
      <c r="L63" s="744"/>
      <c r="M63" s="744"/>
      <c r="N63" s="744"/>
      <c r="O63" s="744"/>
      <c r="P63" s="744"/>
      <c r="Q63" s="744"/>
      <c r="R63" s="744"/>
      <c r="S63" s="744"/>
      <c r="T63" s="744"/>
      <c r="U63" s="744"/>
      <c r="V63" s="744"/>
      <c r="W63" s="744"/>
      <c r="X63" s="744"/>
      <c r="Y63" s="744"/>
      <c r="Z63" s="744"/>
      <c r="AA63" s="744"/>
      <c r="AB63" s="744"/>
      <c r="AC63" s="744"/>
      <c r="AD63" s="744"/>
      <c r="AE63" s="744"/>
      <c r="AF63" s="744"/>
      <c r="AG63" s="632">
        <f t="shared" si="0"/>
        <v>0</v>
      </c>
    </row>
    <row r="64" spans="1:33" s="56" customFormat="1" ht="11.25">
      <c r="A64" s="194"/>
      <c r="B64" s="194"/>
      <c r="C64" s="194"/>
      <c r="D64" s="195"/>
      <c r="E64" s="234"/>
      <c r="F64" s="197"/>
      <c r="G64" s="389"/>
      <c r="H64" s="198"/>
      <c r="I64" s="198"/>
      <c r="J64" s="198"/>
      <c r="K64" s="198"/>
      <c r="L64" s="198"/>
      <c r="M64" s="198"/>
      <c r="N64" s="198"/>
      <c r="O64" s="198"/>
      <c r="P64" s="198"/>
      <c r="Q64" s="198"/>
      <c r="R64" s="198"/>
      <c r="S64" s="198"/>
      <c r="T64" s="198"/>
      <c r="U64" s="198"/>
      <c r="V64" s="198"/>
      <c r="W64" s="198"/>
      <c r="X64" s="198"/>
      <c r="Y64" s="198"/>
      <c r="Z64" s="198"/>
      <c r="AA64" s="399"/>
      <c r="AB64" s="196"/>
      <c r="AC64" s="407"/>
      <c r="AD64" s="88"/>
      <c r="AE64" s="418"/>
      <c r="AF64" s="199"/>
      <c r="AG64" s="632">
        <f t="shared" si="0"/>
        <v>0</v>
      </c>
    </row>
    <row r="65" spans="1:33" ht="45">
      <c r="A65" s="82" t="s">
        <v>492</v>
      </c>
      <c r="B65" s="82" t="s">
        <v>247</v>
      </c>
      <c r="C65" s="82" t="s">
        <v>212</v>
      </c>
      <c r="D65" s="83" t="s">
        <v>98</v>
      </c>
      <c r="E65" s="84">
        <v>185.04</v>
      </c>
      <c r="F65" s="85">
        <v>185.04</v>
      </c>
      <c r="G65" s="449">
        <v>185.04</v>
      </c>
      <c r="H65" s="86">
        <v>185.04</v>
      </c>
      <c r="I65" s="450">
        <v>185.04</v>
      </c>
      <c r="J65" s="86">
        <v>185.04</v>
      </c>
      <c r="K65" s="450">
        <v>185.04</v>
      </c>
      <c r="L65" s="86">
        <v>185.04</v>
      </c>
      <c r="M65" s="448">
        <v>185.04</v>
      </c>
      <c r="N65" s="86">
        <v>185.04</v>
      </c>
      <c r="O65" s="448">
        <v>185.04</v>
      </c>
      <c r="P65" s="86">
        <v>185.04</v>
      </c>
      <c r="Q65" s="448">
        <v>185.04</v>
      </c>
      <c r="R65" s="86">
        <v>185.04</v>
      </c>
      <c r="S65" s="448">
        <v>185.04</v>
      </c>
      <c r="T65" s="86">
        <v>185.04</v>
      </c>
      <c r="U65" s="448">
        <v>185.04</v>
      </c>
      <c r="V65" s="86">
        <v>185.04</v>
      </c>
      <c r="W65" s="448">
        <v>185.04</v>
      </c>
      <c r="X65" s="86">
        <v>185.04</v>
      </c>
      <c r="Y65" s="448">
        <v>185.04</v>
      </c>
      <c r="Z65" s="86">
        <v>185.04</v>
      </c>
      <c r="AA65" s="499">
        <v>185.04</v>
      </c>
      <c r="AB65" s="87">
        <v>185.04</v>
      </c>
      <c r="AC65" s="634">
        <v>185.04</v>
      </c>
      <c r="AD65" s="88">
        <v>185.04</v>
      </c>
      <c r="AE65" s="88">
        <v>185.04</v>
      </c>
      <c r="AF65" s="88"/>
      <c r="AG65" s="632">
        <f t="shared" si="0"/>
        <v>0</v>
      </c>
    </row>
    <row r="66" spans="1:33" ht="45.75" thickBot="1">
      <c r="A66" s="82" t="s">
        <v>493</v>
      </c>
      <c r="B66" s="82" t="s">
        <v>247</v>
      </c>
      <c r="C66" s="82" t="s">
        <v>281</v>
      </c>
      <c r="D66" s="83" t="s">
        <v>66</v>
      </c>
      <c r="E66" s="84">
        <v>12</v>
      </c>
      <c r="F66" s="85">
        <v>1</v>
      </c>
      <c r="G66" s="449">
        <v>1</v>
      </c>
      <c r="H66" s="86">
        <v>1</v>
      </c>
      <c r="I66" s="450">
        <v>1</v>
      </c>
      <c r="J66" s="86">
        <v>1</v>
      </c>
      <c r="K66" s="450">
        <v>1</v>
      </c>
      <c r="L66" s="86">
        <v>1</v>
      </c>
      <c r="M66" s="448">
        <v>1</v>
      </c>
      <c r="N66" s="86">
        <v>1</v>
      </c>
      <c r="O66" s="448">
        <v>1</v>
      </c>
      <c r="P66" s="86">
        <v>1</v>
      </c>
      <c r="Q66" s="448">
        <v>1</v>
      </c>
      <c r="R66" s="86">
        <v>1</v>
      </c>
      <c r="S66" s="448">
        <v>1</v>
      </c>
      <c r="T66" s="86">
        <v>1</v>
      </c>
      <c r="U66" s="448">
        <v>1</v>
      </c>
      <c r="V66" s="86">
        <v>1</v>
      </c>
      <c r="W66" s="448">
        <v>1</v>
      </c>
      <c r="X66" s="86">
        <v>1</v>
      </c>
      <c r="Y66" s="448"/>
      <c r="Z66" s="86">
        <v>1</v>
      </c>
      <c r="AA66" s="499"/>
      <c r="AB66" s="87">
        <v>1</v>
      </c>
      <c r="AC66" s="634"/>
      <c r="AD66" s="88">
        <f>+F66+H66+J66+L66+N66+P66+R66+T66+V66+X66+Z66+AB66</f>
        <v>12</v>
      </c>
      <c r="AE66" s="88">
        <f>+G66+I66+K66+M66+O66+Q66+S66+U66+W66+Y66+AA66+AC66</f>
        <v>9</v>
      </c>
      <c r="AF66" s="633" t="s">
        <v>957</v>
      </c>
      <c r="AG66" s="632">
        <f t="shared" si="0"/>
        <v>0</v>
      </c>
    </row>
    <row r="67" spans="1:33" s="56" customFormat="1" ht="15.75" customHeight="1" thickBot="1">
      <c r="A67" s="354" t="s">
        <v>99</v>
      </c>
      <c r="B67" s="354"/>
      <c r="C67" s="354"/>
      <c r="D67" s="358"/>
      <c r="E67" s="355"/>
      <c r="F67" s="757"/>
      <c r="G67" s="757"/>
      <c r="H67" s="757"/>
      <c r="I67" s="757"/>
      <c r="J67" s="757"/>
      <c r="K67" s="757"/>
      <c r="L67" s="757"/>
      <c r="M67" s="757"/>
      <c r="N67" s="758"/>
      <c r="O67" s="385"/>
      <c r="P67" s="757"/>
      <c r="Q67" s="757"/>
      <c r="R67" s="757"/>
      <c r="S67" s="757"/>
      <c r="T67" s="757"/>
      <c r="U67" s="757"/>
      <c r="V67" s="757"/>
      <c r="W67" s="757"/>
      <c r="X67" s="758"/>
      <c r="Y67" s="385"/>
      <c r="Z67" s="757"/>
      <c r="AA67" s="757"/>
      <c r="AB67" s="757"/>
      <c r="AC67" s="757"/>
      <c r="AD67" s="757"/>
      <c r="AE67" s="757"/>
      <c r="AF67" s="757"/>
      <c r="AG67" s="632">
        <f t="shared" si="0"/>
        <v>0</v>
      </c>
    </row>
    <row r="68" spans="1:33" s="56" customFormat="1" ht="45">
      <c r="A68" s="71" t="s">
        <v>494</v>
      </c>
      <c r="B68" s="71" t="s">
        <v>289</v>
      </c>
      <c r="C68" s="71" t="s">
        <v>212</v>
      </c>
      <c r="D68" s="72" t="s">
        <v>760</v>
      </c>
      <c r="E68" s="369">
        <v>9.5</v>
      </c>
      <c r="F68" s="143">
        <v>3.79</v>
      </c>
      <c r="G68" s="451">
        <v>0.88</v>
      </c>
      <c r="H68" s="144">
        <v>0.4</v>
      </c>
      <c r="I68" s="455">
        <v>0.47</v>
      </c>
      <c r="J68" s="144">
        <v>1</v>
      </c>
      <c r="K68" s="455">
        <v>0.26</v>
      </c>
      <c r="L68" s="144">
        <v>0.2</v>
      </c>
      <c r="M68" s="568">
        <v>0.15</v>
      </c>
      <c r="N68" s="144">
        <v>0.3</v>
      </c>
      <c r="O68" s="568">
        <v>0.43</v>
      </c>
      <c r="P68" s="144">
        <v>1</v>
      </c>
      <c r="Q68" s="568">
        <v>0.73</v>
      </c>
      <c r="R68" s="144">
        <v>0.5</v>
      </c>
      <c r="S68" s="568">
        <v>0.98</v>
      </c>
      <c r="T68" s="144">
        <v>0.6</v>
      </c>
      <c r="U68" s="568">
        <v>0.78</v>
      </c>
      <c r="V68" s="144">
        <v>1</v>
      </c>
      <c r="W68" s="568">
        <v>0.68</v>
      </c>
      <c r="X68" s="144">
        <v>0.71</v>
      </c>
      <c r="Y68" s="568">
        <v>0.42</v>
      </c>
      <c r="Z68" s="144"/>
      <c r="AA68" s="636">
        <v>0.73</v>
      </c>
      <c r="AB68" s="142"/>
      <c r="AC68" s="638"/>
      <c r="AD68" s="88">
        <f>+F68+H68+J68+L68+N68+P68+R68+T68+V68+X68+Z68+AB68</f>
        <v>9.5</v>
      </c>
      <c r="AE68" s="310">
        <f>+G68+I68+K68+M68+O68+Q68+S68+U68+W68+Y68+AA68+AC68</f>
        <v>6.51</v>
      </c>
      <c r="AF68" s="106"/>
      <c r="AG68" s="632">
        <f t="shared" si="0"/>
        <v>0</v>
      </c>
    </row>
    <row r="69" spans="1:33" s="56" customFormat="1" ht="45">
      <c r="A69" s="71" t="s">
        <v>495</v>
      </c>
      <c r="B69" s="71" t="s">
        <v>289</v>
      </c>
      <c r="C69" s="71" t="s">
        <v>212</v>
      </c>
      <c r="D69" s="72" t="s">
        <v>454</v>
      </c>
      <c r="E69" s="91">
        <v>2</v>
      </c>
      <c r="F69" s="75"/>
      <c r="G69" s="452"/>
      <c r="H69" s="72"/>
      <c r="I69" s="456"/>
      <c r="J69" s="72"/>
      <c r="K69" s="456"/>
      <c r="L69" s="72"/>
      <c r="M69" s="443"/>
      <c r="N69" s="72"/>
      <c r="O69" s="443"/>
      <c r="P69" s="72"/>
      <c r="Q69" s="443"/>
      <c r="R69" s="72"/>
      <c r="S69" s="443"/>
      <c r="T69" s="72"/>
      <c r="U69" s="443">
        <v>0.76</v>
      </c>
      <c r="V69" s="72"/>
      <c r="W69" s="443"/>
      <c r="X69" s="72">
        <v>1</v>
      </c>
      <c r="Y69" s="443"/>
      <c r="Z69" s="72">
        <v>1</v>
      </c>
      <c r="AA69" s="491"/>
      <c r="AB69" s="73"/>
      <c r="AC69" s="626"/>
      <c r="AD69" s="88">
        <f>+F69+H69+J69+L69+N69+P69+R69+T69+V69+X69+Z69+AB69</f>
        <v>2</v>
      </c>
      <c r="AE69" s="88">
        <f>+G69+I69+K69+M69+O69+Q69+S69+U69+W69+Y69+AA69+AC69</f>
        <v>0.76</v>
      </c>
      <c r="AF69" s="109"/>
      <c r="AG69" s="632">
        <f t="shared" si="0"/>
        <v>0</v>
      </c>
    </row>
    <row r="70" spans="1:33" s="56" customFormat="1" ht="45">
      <c r="A70" s="82" t="s">
        <v>492</v>
      </c>
      <c r="B70" s="82" t="s">
        <v>247</v>
      </c>
      <c r="C70" s="71" t="s">
        <v>212</v>
      </c>
      <c r="D70" s="83" t="s">
        <v>98</v>
      </c>
      <c r="E70" s="89">
        <v>82.4</v>
      </c>
      <c r="F70" s="147">
        <v>82.4</v>
      </c>
      <c r="G70" s="453">
        <v>82.4</v>
      </c>
      <c r="H70" s="148">
        <v>82.4</v>
      </c>
      <c r="I70" s="457">
        <v>82.4</v>
      </c>
      <c r="J70" s="148">
        <v>82.4</v>
      </c>
      <c r="K70" s="457">
        <v>82.4</v>
      </c>
      <c r="L70" s="148">
        <v>82.4</v>
      </c>
      <c r="M70" s="238">
        <v>82.4</v>
      </c>
      <c r="N70" s="148">
        <v>82.4</v>
      </c>
      <c r="O70" s="238">
        <v>82.4</v>
      </c>
      <c r="P70" s="148">
        <v>82.4</v>
      </c>
      <c r="Q70" s="238">
        <v>82.4</v>
      </c>
      <c r="R70" s="148">
        <v>82.4</v>
      </c>
      <c r="S70" s="238">
        <v>82.4</v>
      </c>
      <c r="T70" s="148">
        <v>82.4</v>
      </c>
      <c r="U70" s="238">
        <v>82.4</v>
      </c>
      <c r="V70" s="148">
        <v>82.4</v>
      </c>
      <c r="W70" s="238">
        <v>82.4</v>
      </c>
      <c r="X70" s="148">
        <v>82.4</v>
      </c>
      <c r="Y70" s="238">
        <v>82.4</v>
      </c>
      <c r="Z70" s="148">
        <v>82.4</v>
      </c>
      <c r="AA70" s="402">
        <v>82.4</v>
      </c>
      <c r="AB70" s="146">
        <v>82.4</v>
      </c>
      <c r="AC70" s="411">
        <v>82.4</v>
      </c>
      <c r="AD70" s="88">
        <v>82.4</v>
      </c>
      <c r="AE70" s="88">
        <v>82.4</v>
      </c>
      <c r="AF70" s="74"/>
      <c r="AG70" s="632">
        <f t="shared" si="0"/>
        <v>0</v>
      </c>
    </row>
    <row r="71" spans="1:33" s="56" customFormat="1" ht="45.75" thickBot="1">
      <c r="A71" s="187" t="s">
        <v>493</v>
      </c>
      <c r="B71" s="187" t="s">
        <v>247</v>
      </c>
      <c r="C71" s="187" t="s">
        <v>281</v>
      </c>
      <c r="D71" s="188" t="s">
        <v>66</v>
      </c>
      <c r="E71" s="335">
        <v>12</v>
      </c>
      <c r="F71" s="202">
        <v>1</v>
      </c>
      <c r="G71" s="454">
        <v>1</v>
      </c>
      <c r="H71" s="200">
        <v>1</v>
      </c>
      <c r="I71" s="458">
        <v>1</v>
      </c>
      <c r="J71" s="200">
        <v>1</v>
      </c>
      <c r="K71" s="458">
        <v>1</v>
      </c>
      <c r="L71" s="200">
        <v>1</v>
      </c>
      <c r="M71" s="580">
        <v>1</v>
      </c>
      <c r="N71" s="200">
        <v>1</v>
      </c>
      <c r="O71" s="580">
        <v>1</v>
      </c>
      <c r="P71" s="200">
        <v>1</v>
      </c>
      <c r="Q71" s="580">
        <v>1</v>
      </c>
      <c r="R71" s="200">
        <v>1</v>
      </c>
      <c r="S71" s="580">
        <v>1</v>
      </c>
      <c r="T71" s="200">
        <v>1</v>
      </c>
      <c r="U71" s="580">
        <v>1</v>
      </c>
      <c r="V71" s="200">
        <v>1</v>
      </c>
      <c r="W71" s="580">
        <v>1</v>
      </c>
      <c r="X71" s="200">
        <v>1</v>
      </c>
      <c r="Y71" s="580">
        <v>1</v>
      </c>
      <c r="Z71" s="200">
        <v>1</v>
      </c>
      <c r="AA71" s="637">
        <v>1</v>
      </c>
      <c r="AB71" s="201">
        <v>1</v>
      </c>
      <c r="AC71" s="639">
        <v>1</v>
      </c>
      <c r="AD71" s="88">
        <f>+F71+H71+J71+L71+N71+P71+R71+T71+V71+X71+Z71+AB71</f>
        <v>12</v>
      </c>
      <c r="AE71" s="88">
        <f>+G71+I71+K71+M71+O71+Q71+S71+U71+W71+Y71+AA71+AC71</f>
        <v>12</v>
      </c>
      <c r="AF71" s="74"/>
      <c r="AG71" s="632">
        <f t="shared" si="0"/>
        <v>0</v>
      </c>
    </row>
    <row r="72" spans="1:33" s="56" customFormat="1" ht="16.5" customHeight="1">
      <c r="A72" s="354" t="s">
        <v>100</v>
      </c>
      <c r="B72" s="354"/>
      <c r="C72" s="354"/>
      <c r="D72" s="354"/>
      <c r="E72" s="355"/>
      <c r="F72" s="359"/>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632">
        <f t="shared" si="0"/>
        <v>0</v>
      </c>
    </row>
    <row r="73" spans="1:33" s="56" customFormat="1" ht="45">
      <c r="A73" s="82" t="s">
        <v>492</v>
      </c>
      <c r="B73" s="82" t="s">
        <v>247</v>
      </c>
      <c r="C73" s="71" t="s">
        <v>212</v>
      </c>
      <c r="D73" s="83" t="s">
        <v>98</v>
      </c>
      <c r="E73" s="91">
        <v>285</v>
      </c>
      <c r="F73" s="265">
        <v>285</v>
      </c>
      <c r="G73" s="459">
        <v>285</v>
      </c>
      <c r="H73" s="266">
        <v>285</v>
      </c>
      <c r="I73" s="460">
        <v>285</v>
      </c>
      <c r="J73" s="266">
        <v>285</v>
      </c>
      <c r="K73" s="460">
        <v>285</v>
      </c>
      <c r="L73" s="266">
        <v>285</v>
      </c>
      <c r="M73" s="274">
        <v>285</v>
      </c>
      <c r="N73" s="266">
        <v>285</v>
      </c>
      <c r="O73" s="274">
        <v>285</v>
      </c>
      <c r="P73" s="266">
        <v>285</v>
      </c>
      <c r="Q73" s="274">
        <v>285</v>
      </c>
      <c r="R73" s="266">
        <v>285</v>
      </c>
      <c r="S73" s="274">
        <v>285</v>
      </c>
      <c r="T73" s="266">
        <v>285</v>
      </c>
      <c r="U73" s="274">
        <v>285</v>
      </c>
      <c r="V73" s="266">
        <v>285</v>
      </c>
      <c r="W73" s="274">
        <v>285</v>
      </c>
      <c r="X73" s="266">
        <v>285</v>
      </c>
      <c r="Y73" s="274">
        <v>285</v>
      </c>
      <c r="Z73" s="266">
        <v>285</v>
      </c>
      <c r="AA73" s="403">
        <v>285</v>
      </c>
      <c r="AB73" s="267">
        <v>285</v>
      </c>
      <c r="AC73" s="412">
        <v>285</v>
      </c>
      <c r="AD73" s="88">
        <v>285</v>
      </c>
      <c r="AE73" s="88">
        <v>285</v>
      </c>
      <c r="AF73" s="74"/>
      <c r="AG73" s="632">
        <f t="shared" si="0"/>
        <v>0</v>
      </c>
    </row>
    <row r="74" spans="1:33" s="56" customFormat="1" ht="45.75" thickBot="1">
      <c r="A74" s="71" t="s">
        <v>493</v>
      </c>
      <c r="B74" s="71" t="s">
        <v>247</v>
      </c>
      <c r="C74" s="71" t="s">
        <v>281</v>
      </c>
      <c r="D74" s="72" t="s">
        <v>66</v>
      </c>
      <c r="E74" s="91">
        <v>12</v>
      </c>
      <c r="F74" s="75">
        <v>1</v>
      </c>
      <c r="G74" s="452">
        <v>1</v>
      </c>
      <c r="H74" s="72">
        <v>1</v>
      </c>
      <c r="I74" s="456">
        <v>1</v>
      </c>
      <c r="J74" s="72">
        <v>1</v>
      </c>
      <c r="K74" s="456">
        <v>1</v>
      </c>
      <c r="L74" s="72">
        <v>1</v>
      </c>
      <c r="M74" s="443">
        <v>1</v>
      </c>
      <c r="N74" s="72">
        <v>1</v>
      </c>
      <c r="O74" s="443">
        <v>1</v>
      </c>
      <c r="P74" s="72">
        <v>1</v>
      </c>
      <c r="Q74" s="443">
        <v>1</v>
      </c>
      <c r="R74" s="72">
        <v>1</v>
      </c>
      <c r="S74" s="443">
        <v>1</v>
      </c>
      <c r="T74" s="72">
        <v>1</v>
      </c>
      <c r="U74" s="443">
        <v>1</v>
      </c>
      <c r="V74" s="72">
        <v>1</v>
      </c>
      <c r="W74" s="443">
        <v>1</v>
      </c>
      <c r="X74" s="72">
        <v>1</v>
      </c>
      <c r="Y74" s="443">
        <v>1</v>
      </c>
      <c r="Z74" s="72">
        <v>1</v>
      </c>
      <c r="AA74" s="491">
        <v>1</v>
      </c>
      <c r="AB74" s="73">
        <v>1</v>
      </c>
      <c r="AC74" s="626">
        <v>1</v>
      </c>
      <c r="AD74" s="88">
        <f>+F74+H74+J74+L74+N74+P74+R74+T74+V74+X74+Z74+AB74</f>
        <v>12</v>
      </c>
      <c r="AE74" s="88">
        <f>+G74+I74+K74+M74+O74+Q74+S74+U74+W74+Y74+AA74+AC74</f>
        <v>12</v>
      </c>
      <c r="AF74" s="109"/>
      <c r="AG74" s="632">
        <f t="shared" si="0"/>
        <v>0</v>
      </c>
    </row>
    <row r="75" spans="1:33" s="56" customFormat="1" ht="15.75" customHeight="1">
      <c r="A75" s="354" t="s">
        <v>101</v>
      </c>
      <c r="B75" s="354"/>
      <c r="C75" s="354"/>
      <c r="D75" s="354"/>
      <c r="E75" s="355"/>
      <c r="F75" s="359"/>
      <c r="G75" s="360"/>
      <c r="H75" s="360"/>
      <c r="I75" s="360"/>
      <c r="J75" s="360"/>
      <c r="K75" s="360"/>
      <c r="L75" s="360"/>
      <c r="M75" s="360"/>
      <c r="N75" s="360"/>
      <c r="O75" s="360"/>
      <c r="P75" s="360"/>
      <c r="Q75" s="360"/>
      <c r="R75" s="360"/>
      <c r="S75" s="360"/>
      <c r="T75" s="360"/>
      <c r="U75" s="360"/>
      <c r="V75" s="360"/>
      <c r="W75" s="360"/>
      <c r="X75" s="360"/>
      <c r="Y75" s="360"/>
      <c r="Z75" s="360"/>
      <c r="AA75" s="360"/>
      <c r="AB75" s="360"/>
      <c r="AC75" s="360"/>
      <c r="AD75" s="360"/>
      <c r="AE75" s="360"/>
      <c r="AF75" s="360"/>
      <c r="AG75" s="632">
        <f aca="true" t="shared" si="8" ref="AG75:AG138">E75-AD75</f>
        <v>0</v>
      </c>
    </row>
    <row r="76" spans="1:33" s="56" customFormat="1" ht="45">
      <c r="A76" s="71" t="s">
        <v>496</v>
      </c>
      <c r="B76" s="71" t="s">
        <v>289</v>
      </c>
      <c r="C76" s="71" t="s">
        <v>212</v>
      </c>
      <c r="D76" s="72" t="s">
        <v>760</v>
      </c>
      <c r="E76" s="372">
        <v>3.4</v>
      </c>
      <c r="F76" s="147"/>
      <c r="G76" s="453"/>
      <c r="H76" s="148"/>
      <c r="I76" s="457"/>
      <c r="J76" s="148"/>
      <c r="K76" s="457"/>
      <c r="L76" s="148"/>
      <c r="M76" s="238"/>
      <c r="N76" s="148"/>
      <c r="O76" s="238"/>
      <c r="P76" s="148"/>
      <c r="Q76" s="238"/>
      <c r="R76" s="148"/>
      <c r="S76" s="238"/>
      <c r="T76" s="148"/>
      <c r="U76" s="238"/>
      <c r="V76" s="148"/>
      <c r="W76" s="238"/>
      <c r="X76" s="148"/>
      <c r="Y76" s="238"/>
      <c r="Z76" s="148"/>
      <c r="AA76" s="402"/>
      <c r="AB76" s="146">
        <v>3.4</v>
      </c>
      <c r="AC76" s="411">
        <v>3.4</v>
      </c>
      <c r="AD76" s="88">
        <f aca="true" t="shared" si="9" ref="AD76:AE79">+F76+H76+J76+L76+N76+P76+R76+T76+V76+X76+Z76+AB76</f>
        <v>3.4</v>
      </c>
      <c r="AE76" s="88">
        <f t="shared" si="9"/>
        <v>3.4</v>
      </c>
      <c r="AF76" s="74"/>
      <c r="AG76" s="632">
        <f t="shared" si="8"/>
        <v>0</v>
      </c>
    </row>
    <row r="77" spans="1:33" s="56" customFormat="1" ht="45">
      <c r="A77" s="82" t="s">
        <v>679</v>
      </c>
      <c r="B77" s="82" t="s">
        <v>289</v>
      </c>
      <c r="C77" s="71" t="s">
        <v>212</v>
      </c>
      <c r="D77" s="83" t="s">
        <v>762</v>
      </c>
      <c r="E77" s="216">
        <v>4</v>
      </c>
      <c r="F77" s="349"/>
      <c r="G77" s="461"/>
      <c r="H77" s="350"/>
      <c r="I77" s="462"/>
      <c r="J77" s="350"/>
      <c r="K77" s="462"/>
      <c r="L77" s="350"/>
      <c r="M77" s="581"/>
      <c r="N77" s="350"/>
      <c r="O77" s="581"/>
      <c r="P77" s="350"/>
      <c r="Q77" s="581"/>
      <c r="R77" s="350"/>
      <c r="S77" s="581">
        <v>5</v>
      </c>
      <c r="T77" s="350"/>
      <c r="U77" s="581"/>
      <c r="V77" s="350"/>
      <c r="W77" s="581"/>
      <c r="X77" s="350"/>
      <c r="Y77" s="581"/>
      <c r="Z77" s="350"/>
      <c r="AA77" s="640"/>
      <c r="AB77" s="351">
        <v>4</v>
      </c>
      <c r="AC77" s="641"/>
      <c r="AD77" s="178">
        <f t="shared" si="9"/>
        <v>4</v>
      </c>
      <c r="AE77" s="178">
        <f t="shared" si="9"/>
        <v>5</v>
      </c>
      <c r="AF77" s="109"/>
      <c r="AG77" s="632">
        <f t="shared" si="8"/>
        <v>0</v>
      </c>
    </row>
    <row r="78" spans="1:33" s="56" customFormat="1" ht="45">
      <c r="A78" s="82" t="s">
        <v>680</v>
      </c>
      <c r="B78" s="82" t="s">
        <v>289</v>
      </c>
      <c r="C78" s="71" t="s">
        <v>212</v>
      </c>
      <c r="D78" s="83" t="s">
        <v>764</v>
      </c>
      <c r="E78" s="216">
        <v>4</v>
      </c>
      <c r="F78" s="349"/>
      <c r="G78" s="461"/>
      <c r="H78" s="350"/>
      <c r="I78" s="462"/>
      <c r="J78" s="350"/>
      <c r="K78" s="462"/>
      <c r="L78" s="350"/>
      <c r="M78" s="581"/>
      <c r="N78" s="350"/>
      <c r="O78" s="581"/>
      <c r="P78" s="350"/>
      <c r="Q78" s="581"/>
      <c r="R78" s="350"/>
      <c r="S78" s="581">
        <v>4</v>
      </c>
      <c r="T78" s="350"/>
      <c r="U78" s="581"/>
      <c r="V78" s="350"/>
      <c r="W78" s="581"/>
      <c r="X78" s="350"/>
      <c r="Y78" s="581"/>
      <c r="Z78" s="350">
        <v>1</v>
      </c>
      <c r="AA78" s="640"/>
      <c r="AB78" s="351">
        <v>3</v>
      </c>
      <c r="AC78" s="641"/>
      <c r="AD78" s="178">
        <f t="shared" si="9"/>
        <v>4</v>
      </c>
      <c r="AE78" s="178">
        <f t="shared" si="9"/>
        <v>4</v>
      </c>
      <c r="AF78" s="109"/>
      <c r="AG78" s="632">
        <f t="shared" si="8"/>
        <v>0</v>
      </c>
    </row>
    <row r="79" spans="1:33" s="56" customFormat="1" ht="45.75" thickBot="1">
      <c r="A79" s="187" t="s">
        <v>493</v>
      </c>
      <c r="B79" s="187" t="s">
        <v>247</v>
      </c>
      <c r="C79" s="187" t="s">
        <v>281</v>
      </c>
      <c r="D79" s="188" t="s">
        <v>66</v>
      </c>
      <c r="E79" s="335">
        <v>12</v>
      </c>
      <c r="F79" s="202">
        <v>1</v>
      </c>
      <c r="G79" s="454">
        <v>1</v>
      </c>
      <c r="H79" s="200">
        <v>1</v>
      </c>
      <c r="I79" s="458">
        <v>1</v>
      </c>
      <c r="J79" s="200">
        <v>1</v>
      </c>
      <c r="K79" s="458">
        <v>1</v>
      </c>
      <c r="L79" s="200">
        <v>1</v>
      </c>
      <c r="M79" s="580">
        <v>1</v>
      </c>
      <c r="N79" s="200">
        <v>1</v>
      </c>
      <c r="O79" s="580">
        <v>1</v>
      </c>
      <c r="P79" s="200">
        <v>1</v>
      </c>
      <c r="Q79" s="580">
        <v>1</v>
      </c>
      <c r="R79" s="200">
        <v>1</v>
      </c>
      <c r="S79" s="580">
        <v>1</v>
      </c>
      <c r="T79" s="200">
        <v>1</v>
      </c>
      <c r="U79" s="580">
        <v>1</v>
      </c>
      <c r="V79" s="200">
        <v>1</v>
      </c>
      <c r="W79" s="580">
        <v>1</v>
      </c>
      <c r="X79" s="200">
        <v>1</v>
      </c>
      <c r="Y79" s="580">
        <v>1</v>
      </c>
      <c r="Z79" s="200">
        <v>1</v>
      </c>
      <c r="AA79" s="637">
        <v>1</v>
      </c>
      <c r="AB79" s="201">
        <v>1</v>
      </c>
      <c r="AC79" s="639">
        <v>1</v>
      </c>
      <c r="AD79" s="88">
        <f t="shared" si="9"/>
        <v>12</v>
      </c>
      <c r="AE79" s="88">
        <f t="shared" si="9"/>
        <v>12</v>
      </c>
      <c r="AF79" s="74"/>
      <c r="AG79" s="632">
        <f t="shared" si="8"/>
        <v>0</v>
      </c>
    </row>
    <row r="80" spans="1:33" s="56" customFormat="1" ht="15.75" customHeight="1">
      <c r="A80" s="354" t="s">
        <v>102</v>
      </c>
      <c r="B80" s="354"/>
      <c r="C80" s="354"/>
      <c r="D80" s="354"/>
      <c r="E80" s="355"/>
      <c r="F80" s="359"/>
      <c r="G80" s="360"/>
      <c r="H80" s="360"/>
      <c r="I80" s="360"/>
      <c r="J80" s="360"/>
      <c r="K80" s="360"/>
      <c r="L80" s="360"/>
      <c r="M80" s="360"/>
      <c r="N80" s="360"/>
      <c r="O80" s="360"/>
      <c r="P80" s="360"/>
      <c r="Q80" s="360"/>
      <c r="R80" s="360"/>
      <c r="S80" s="360"/>
      <c r="T80" s="360"/>
      <c r="U80" s="360"/>
      <c r="V80" s="360"/>
      <c r="W80" s="360"/>
      <c r="X80" s="360"/>
      <c r="Y80" s="360"/>
      <c r="Z80" s="360"/>
      <c r="AA80" s="360"/>
      <c r="AB80" s="360"/>
      <c r="AC80" s="360"/>
      <c r="AD80" s="360"/>
      <c r="AE80" s="360"/>
      <c r="AF80" s="360"/>
      <c r="AG80" s="632">
        <f t="shared" si="8"/>
        <v>0</v>
      </c>
    </row>
    <row r="81" spans="1:33" s="56" customFormat="1" ht="11.25">
      <c r="A81" s="82" t="s">
        <v>992</v>
      </c>
      <c r="B81" s="82"/>
      <c r="C81" s="71"/>
      <c r="D81" s="83" t="s">
        <v>991</v>
      </c>
      <c r="E81" s="216">
        <v>5</v>
      </c>
      <c r="F81" s="75"/>
      <c r="G81" s="452"/>
      <c r="H81" s="72"/>
      <c r="I81" s="456"/>
      <c r="J81" s="72"/>
      <c r="K81" s="456"/>
      <c r="L81" s="72"/>
      <c r="M81" s="443"/>
      <c r="N81" s="72"/>
      <c r="O81" s="443"/>
      <c r="P81" s="72"/>
      <c r="Q81" s="443"/>
      <c r="R81" s="72"/>
      <c r="S81" s="443"/>
      <c r="T81" s="72"/>
      <c r="U81" s="443"/>
      <c r="V81" s="72"/>
      <c r="W81" s="443"/>
      <c r="X81" s="72"/>
      <c r="Y81" s="443"/>
      <c r="Z81" s="72"/>
      <c r="AA81" s="491"/>
      <c r="AB81" s="146">
        <v>5</v>
      </c>
      <c r="AC81" s="411">
        <v>5</v>
      </c>
      <c r="AD81" s="88">
        <f>+F81+H81+J81+L81+N81+P81+R81+T81+V81+X81+Z81+AB81</f>
        <v>5</v>
      </c>
      <c r="AE81" s="88">
        <f>+G81+I81+K81+M81+O81+Q81+S81+U81+W81+Y81+AA81+AC81</f>
        <v>5</v>
      </c>
      <c r="AF81" s="74"/>
      <c r="AG81" s="632">
        <f t="shared" si="8"/>
        <v>0</v>
      </c>
    </row>
    <row r="82" spans="1:33" s="56" customFormat="1" ht="45">
      <c r="A82" s="82" t="s">
        <v>497</v>
      </c>
      <c r="B82" s="82" t="s">
        <v>247</v>
      </c>
      <c r="C82" s="71" t="s">
        <v>280</v>
      </c>
      <c r="D82" s="83" t="s">
        <v>98</v>
      </c>
      <c r="E82" s="216">
        <v>121.86</v>
      </c>
      <c r="F82" s="75">
        <v>121.86</v>
      </c>
      <c r="G82" s="452">
        <v>121.86</v>
      </c>
      <c r="H82" s="72">
        <v>121.86</v>
      </c>
      <c r="I82" s="456">
        <v>121.86</v>
      </c>
      <c r="J82" s="72">
        <v>121.86</v>
      </c>
      <c r="K82" s="456">
        <v>121.86</v>
      </c>
      <c r="L82" s="72">
        <v>121.86</v>
      </c>
      <c r="M82" s="443">
        <v>121.86</v>
      </c>
      <c r="N82" s="72">
        <v>121.86</v>
      </c>
      <c r="O82" s="443">
        <v>121.86</v>
      </c>
      <c r="P82" s="72">
        <v>121.86</v>
      </c>
      <c r="Q82" s="443">
        <v>121.86</v>
      </c>
      <c r="R82" s="72">
        <v>121.86</v>
      </c>
      <c r="S82" s="443">
        <v>121.86</v>
      </c>
      <c r="T82" s="72">
        <v>121.86</v>
      </c>
      <c r="U82" s="443">
        <v>121.86</v>
      </c>
      <c r="V82" s="72">
        <v>121.86</v>
      </c>
      <c r="W82" s="443">
        <v>121.86</v>
      </c>
      <c r="X82" s="72">
        <v>121.86</v>
      </c>
      <c r="Y82" s="443">
        <v>121.86</v>
      </c>
      <c r="Z82" s="72">
        <v>121.86</v>
      </c>
      <c r="AA82" s="491">
        <v>121.86</v>
      </c>
      <c r="AB82" s="146">
        <v>121.86</v>
      </c>
      <c r="AC82" s="411">
        <v>121.86</v>
      </c>
      <c r="AD82" s="88">
        <v>121.86</v>
      </c>
      <c r="AE82" s="88">
        <v>121.86</v>
      </c>
      <c r="AF82" s="74"/>
      <c r="AG82" s="632">
        <f t="shared" si="8"/>
        <v>0</v>
      </c>
    </row>
    <row r="83" spans="1:33" s="56" customFormat="1" ht="45.75" thickBot="1">
      <c r="A83" s="187" t="s">
        <v>493</v>
      </c>
      <c r="B83" s="187" t="s">
        <v>247</v>
      </c>
      <c r="C83" s="187" t="s">
        <v>281</v>
      </c>
      <c r="D83" s="188" t="s">
        <v>66</v>
      </c>
      <c r="E83" s="335">
        <v>12</v>
      </c>
      <c r="F83" s="202">
        <v>1</v>
      </c>
      <c r="G83" s="454">
        <v>1</v>
      </c>
      <c r="H83" s="200">
        <v>1</v>
      </c>
      <c r="I83" s="458">
        <v>1</v>
      </c>
      <c r="J83" s="200">
        <v>1</v>
      </c>
      <c r="K83" s="458">
        <v>1</v>
      </c>
      <c r="L83" s="200">
        <v>1</v>
      </c>
      <c r="M83" s="580">
        <v>1</v>
      </c>
      <c r="N83" s="200">
        <v>1</v>
      </c>
      <c r="O83" s="580">
        <v>1</v>
      </c>
      <c r="P83" s="200">
        <v>1</v>
      </c>
      <c r="Q83" s="580">
        <v>1</v>
      </c>
      <c r="R83" s="200">
        <v>1</v>
      </c>
      <c r="S83" s="580">
        <v>1</v>
      </c>
      <c r="T83" s="200">
        <v>1</v>
      </c>
      <c r="U83" s="580">
        <v>1</v>
      </c>
      <c r="V83" s="200">
        <v>1</v>
      </c>
      <c r="W83" s="580">
        <v>1</v>
      </c>
      <c r="X83" s="200">
        <v>1</v>
      </c>
      <c r="Y83" s="580">
        <v>1</v>
      </c>
      <c r="Z83" s="200">
        <v>1</v>
      </c>
      <c r="AA83" s="637">
        <v>1</v>
      </c>
      <c r="AB83" s="201">
        <v>1</v>
      </c>
      <c r="AC83" s="639">
        <v>1</v>
      </c>
      <c r="AD83" s="88">
        <f>+F83+H83+J83+L83+N83+P83+R83+T83+V83+X83+Z83+AB83</f>
        <v>12</v>
      </c>
      <c r="AE83" s="88">
        <f>+G83+I83+K83+M83+O83+Q83+S83+U83+W83+Y83+AA83+AC83</f>
        <v>12</v>
      </c>
      <c r="AF83" s="74"/>
      <c r="AG83" s="632">
        <f t="shared" si="8"/>
        <v>0</v>
      </c>
    </row>
    <row r="84" spans="1:33" s="56" customFormat="1" ht="34.5" customHeight="1">
      <c r="A84" s="354" t="s">
        <v>105</v>
      </c>
      <c r="B84" s="354"/>
      <c r="C84" s="354"/>
      <c r="D84" s="354"/>
      <c r="E84" s="355"/>
      <c r="F84" s="359"/>
      <c r="G84" s="360"/>
      <c r="H84" s="360"/>
      <c r="I84" s="360"/>
      <c r="J84" s="360"/>
      <c r="K84" s="360"/>
      <c r="L84" s="360"/>
      <c r="M84" s="360"/>
      <c r="N84" s="360"/>
      <c r="O84" s="360"/>
      <c r="P84" s="360"/>
      <c r="Q84" s="360"/>
      <c r="R84" s="360"/>
      <c r="S84" s="360"/>
      <c r="T84" s="360"/>
      <c r="U84" s="360"/>
      <c r="V84" s="360"/>
      <c r="W84" s="360"/>
      <c r="X84" s="360"/>
      <c r="Y84" s="360"/>
      <c r="Z84" s="360"/>
      <c r="AA84" s="360"/>
      <c r="AB84" s="360"/>
      <c r="AC84" s="360"/>
      <c r="AD84" s="360"/>
      <c r="AE84" s="360"/>
      <c r="AF84" s="360"/>
      <c r="AG84" s="632">
        <f t="shared" si="8"/>
        <v>0</v>
      </c>
    </row>
    <row r="85" spans="1:33" s="56" customFormat="1" ht="45">
      <c r="A85" s="71" t="s">
        <v>498</v>
      </c>
      <c r="B85" s="71" t="s">
        <v>247</v>
      </c>
      <c r="C85" s="71" t="s">
        <v>280</v>
      </c>
      <c r="D85" s="72" t="s">
        <v>286</v>
      </c>
      <c r="E85" s="216">
        <v>1</v>
      </c>
      <c r="F85" s="75"/>
      <c r="G85" s="452"/>
      <c r="H85" s="72"/>
      <c r="I85" s="456"/>
      <c r="J85" s="72">
        <v>1</v>
      </c>
      <c r="K85" s="456">
        <v>1</v>
      </c>
      <c r="L85" s="72"/>
      <c r="M85" s="443"/>
      <c r="N85" s="72"/>
      <c r="O85" s="443"/>
      <c r="P85" s="72"/>
      <c r="Q85" s="443"/>
      <c r="R85" s="72"/>
      <c r="S85" s="443"/>
      <c r="T85" s="72"/>
      <c r="U85" s="443"/>
      <c r="V85" s="72"/>
      <c r="W85" s="443"/>
      <c r="X85" s="72"/>
      <c r="Y85" s="443"/>
      <c r="Z85" s="72"/>
      <c r="AA85" s="491"/>
      <c r="AB85" s="214"/>
      <c r="AC85" s="642"/>
      <c r="AD85" s="88">
        <f>+F85+H85+J85+L85+N85+P85+R85+T85+V85+X85+Z85+AB85</f>
        <v>1</v>
      </c>
      <c r="AE85" s="88">
        <f>+G85+I85+K85+M85+O85+Q85+S85+U85+W85+Y85+AA85+AC85</f>
        <v>1</v>
      </c>
      <c r="AF85" s="109"/>
      <c r="AG85" s="632">
        <f t="shared" si="8"/>
        <v>0</v>
      </c>
    </row>
    <row r="86" spans="1:33" s="56" customFormat="1" ht="45">
      <c r="A86" s="82" t="s">
        <v>497</v>
      </c>
      <c r="B86" s="82" t="s">
        <v>247</v>
      </c>
      <c r="C86" s="71" t="s">
        <v>280</v>
      </c>
      <c r="D86" s="83" t="s">
        <v>98</v>
      </c>
      <c r="E86" s="216">
        <v>50.58</v>
      </c>
      <c r="F86" s="349">
        <v>50.58</v>
      </c>
      <c r="G86" s="461">
        <v>50.58</v>
      </c>
      <c r="H86" s="350">
        <v>50.58</v>
      </c>
      <c r="I86" s="462">
        <v>50.58</v>
      </c>
      <c r="J86" s="350">
        <v>50.58</v>
      </c>
      <c r="K86" s="462">
        <v>50.58</v>
      </c>
      <c r="L86" s="350">
        <v>50.58</v>
      </c>
      <c r="M86" s="581">
        <v>50.58</v>
      </c>
      <c r="N86" s="350">
        <v>50.58</v>
      </c>
      <c r="O86" s="581">
        <v>50.58</v>
      </c>
      <c r="P86" s="350">
        <v>50.58</v>
      </c>
      <c r="Q86" s="581">
        <v>50.58</v>
      </c>
      <c r="R86" s="350">
        <v>50.58</v>
      </c>
      <c r="S86" s="581">
        <v>50.58</v>
      </c>
      <c r="T86" s="350">
        <v>50.58</v>
      </c>
      <c r="U86" s="581">
        <v>50.58</v>
      </c>
      <c r="V86" s="350">
        <v>50.58</v>
      </c>
      <c r="W86" s="581">
        <v>50.58</v>
      </c>
      <c r="X86" s="350">
        <v>50.58</v>
      </c>
      <c r="Y86" s="581">
        <v>50.58</v>
      </c>
      <c r="Z86" s="350">
        <v>50.58</v>
      </c>
      <c r="AA86" s="640">
        <v>50.58</v>
      </c>
      <c r="AB86" s="351">
        <v>50.58</v>
      </c>
      <c r="AC86" s="641">
        <v>50.58</v>
      </c>
      <c r="AD86" s="178">
        <v>50.58</v>
      </c>
      <c r="AE86" s="178">
        <v>50.58</v>
      </c>
      <c r="AF86" s="109"/>
      <c r="AG86" s="632">
        <f t="shared" si="8"/>
        <v>0</v>
      </c>
    </row>
    <row r="87" spans="1:33" s="56" customFormat="1" ht="45.75" thickBot="1">
      <c r="A87" s="71" t="s">
        <v>493</v>
      </c>
      <c r="B87" s="71" t="s">
        <v>247</v>
      </c>
      <c r="C87" s="71" t="s">
        <v>281</v>
      </c>
      <c r="D87" s="72" t="s">
        <v>66</v>
      </c>
      <c r="E87" s="216">
        <v>12</v>
      </c>
      <c r="F87" s="75">
        <v>1</v>
      </c>
      <c r="G87" s="452">
        <v>1</v>
      </c>
      <c r="H87" s="72">
        <v>1</v>
      </c>
      <c r="I87" s="456">
        <v>1</v>
      </c>
      <c r="J87" s="72">
        <v>1</v>
      </c>
      <c r="K87" s="456">
        <v>1</v>
      </c>
      <c r="L87" s="72">
        <v>1</v>
      </c>
      <c r="M87" s="443">
        <v>1</v>
      </c>
      <c r="N87" s="72">
        <v>1</v>
      </c>
      <c r="O87" s="443">
        <v>1</v>
      </c>
      <c r="P87" s="72">
        <v>1</v>
      </c>
      <c r="Q87" s="443">
        <v>1</v>
      </c>
      <c r="R87" s="72">
        <v>1</v>
      </c>
      <c r="S87" s="443">
        <v>1</v>
      </c>
      <c r="T87" s="72">
        <v>1</v>
      </c>
      <c r="U87" s="443">
        <v>1</v>
      </c>
      <c r="V87" s="72">
        <v>1</v>
      </c>
      <c r="W87" s="443">
        <v>1</v>
      </c>
      <c r="X87" s="72">
        <v>1</v>
      </c>
      <c r="Y87" s="443">
        <v>1</v>
      </c>
      <c r="Z87" s="72">
        <v>1</v>
      </c>
      <c r="AA87" s="517">
        <v>1</v>
      </c>
      <c r="AB87" s="201">
        <v>1</v>
      </c>
      <c r="AC87" s="639">
        <v>1</v>
      </c>
      <c r="AD87" s="88">
        <f>+F87+H87+J87+L87+N87+P87+R87+T87+V87+X87+Z87+AB87</f>
        <v>12</v>
      </c>
      <c r="AE87" s="88">
        <f>+G87+I87+K87+M87+O87+Q87+S87+U87+W87+Y87+AA87+AC87</f>
        <v>12</v>
      </c>
      <c r="AF87" s="109"/>
      <c r="AG87" s="632">
        <f t="shared" si="8"/>
        <v>0</v>
      </c>
    </row>
    <row r="88" spans="1:33" s="56" customFormat="1" ht="15.75" customHeight="1">
      <c r="A88" s="354" t="s">
        <v>106</v>
      </c>
      <c r="B88" s="354"/>
      <c r="C88" s="354"/>
      <c r="D88" s="354"/>
      <c r="E88" s="355"/>
      <c r="F88" s="361"/>
      <c r="G88" s="362"/>
      <c r="H88" s="362"/>
      <c r="I88" s="362"/>
      <c r="J88" s="362"/>
      <c r="K88" s="362"/>
      <c r="L88" s="362"/>
      <c r="M88" s="362"/>
      <c r="N88" s="362"/>
      <c r="O88" s="362"/>
      <c r="P88" s="362"/>
      <c r="Q88" s="362"/>
      <c r="R88" s="362"/>
      <c r="S88" s="362"/>
      <c r="T88" s="362"/>
      <c r="U88" s="362"/>
      <c r="V88" s="362"/>
      <c r="W88" s="362"/>
      <c r="X88" s="362"/>
      <c r="Y88" s="362"/>
      <c r="Z88" s="362"/>
      <c r="AA88" s="362"/>
      <c r="AB88" s="362"/>
      <c r="AC88" s="362"/>
      <c r="AD88" s="362"/>
      <c r="AE88" s="362"/>
      <c r="AF88" s="362"/>
      <c r="AG88" s="632">
        <f t="shared" si="8"/>
        <v>0</v>
      </c>
    </row>
    <row r="89" spans="1:33" s="56" customFormat="1" ht="45">
      <c r="A89" s="71" t="s">
        <v>496</v>
      </c>
      <c r="B89" s="71" t="s">
        <v>289</v>
      </c>
      <c r="C89" s="71" t="s">
        <v>212</v>
      </c>
      <c r="D89" s="72" t="s">
        <v>760</v>
      </c>
      <c r="E89" s="216">
        <v>4.2</v>
      </c>
      <c r="F89" s="75"/>
      <c r="G89" s="452"/>
      <c r="H89" s="72"/>
      <c r="I89" s="456"/>
      <c r="J89" s="72"/>
      <c r="K89" s="456"/>
      <c r="L89" s="72">
        <v>0.2</v>
      </c>
      <c r="M89" s="443"/>
      <c r="N89" s="72">
        <v>0.3</v>
      </c>
      <c r="O89" s="443"/>
      <c r="P89" s="72">
        <v>0.4</v>
      </c>
      <c r="Q89" s="443"/>
      <c r="R89" s="72">
        <v>0.5</v>
      </c>
      <c r="S89" s="443"/>
      <c r="T89" s="72">
        <v>0.5</v>
      </c>
      <c r="U89" s="443"/>
      <c r="V89" s="72">
        <v>0.5</v>
      </c>
      <c r="W89" s="443"/>
      <c r="X89" s="72">
        <v>0.6</v>
      </c>
      <c r="Y89" s="443"/>
      <c r="Z89" s="72">
        <v>0.6</v>
      </c>
      <c r="AA89" s="443"/>
      <c r="AB89" s="72">
        <v>0.6</v>
      </c>
      <c r="AC89" s="627"/>
      <c r="AD89" s="88">
        <f>+F89+H89+J89+L89+N89+P89+R89+T89+V89+X89+Z89+AB89</f>
        <v>4.2</v>
      </c>
      <c r="AE89" s="88">
        <f>+G89+I89+K89+M89+O89+Q89+S89+U89+W89+Y89+AA89+AC89</f>
        <v>0</v>
      </c>
      <c r="AF89" s="109" t="s">
        <v>958</v>
      </c>
      <c r="AG89" s="632">
        <f t="shared" si="8"/>
        <v>0</v>
      </c>
    </row>
    <row r="90" spans="1:33" s="56" customFormat="1" ht="45">
      <c r="A90" s="82" t="s">
        <v>497</v>
      </c>
      <c r="B90" s="82" t="s">
        <v>247</v>
      </c>
      <c r="C90" s="71" t="s">
        <v>212</v>
      </c>
      <c r="D90" s="83" t="s">
        <v>98</v>
      </c>
      <c r="E90" s="216">
        <v>38.38</v>
      </c>
      <c r="F90" s="75">
        <v>38.38</v>
      </c>
      <c r="G90" s="452">
        <v>38.38</v>
      </c>
      <c r="H90" s="72">
        <v>38.38</v>
      </c>
      <c r="I90" s="456">
        <v>38.38</v>
      </c>
      <c r="J90" s="72">
        <v>38.38</v>
      </c>
      <c r="K90" s="456">
        <v>38.38</v>
      </c>
      <c r="L90" s="72">
        <v>38.38</v>
      </c>
      <c r="M90" s="443">
        <v>38.38</v>
      </c>
      <c r="N90" s="72">
        <v>38.38</v>
      </c>
      <c r="O90" s="443">
        <v>38.38</v>
      </c>
      <c r="P90" s="72">
        <v>38.38</v>
      </c>
      <c r="Q90" s="443">
        <v>38.38</v>
      </c>
      <c r="R90" s="72">
        <v>38.38</v>
      </c>
      <c r="S90" s="443">
        <v>38.38</v>
      </c>
      <c r="T90" s="72">
        <v>38.38</v>
      </c>
      <c r="U90" s="443">
        <v>38.38</v>
      </c>
      <c r="V90" s="72">
        <v>38.38</v>
      </c>
      <c r="W90" s="443">
        <v>38.38</v>
      </c>
      <c r="X90" s="72">
        <v>38.38</v>
      </c>
      <c r="Y90" s="443">
        <v>38.38</v>
      </c>
      <c r="Z90" s="72">
        <v>38.38</v>
      </c>
      <c r="AA90" s="443">
        <v>38.38</v>
      </c>
      <c r="AB90" s="72">
        <v>38.38</v>
      </c>
      <c r="AC90" s="627">
        <v>38.38</v>
      </c>
      <c r="AD90" s="88">
        <v>38.38</v>
      </c>
      <c r="AE90" s="88">
        <v>38.38</v>
      </c>
      <c r="AF90" s="109"/>
      <c r="AG90" s="632">
        <f t="shared" si="8"/>
        <v>0</v>
      </c>
    </row>
    <row r="91" spans="1:33" s="56" customFormat="1" ht="45.75" thickBot="1">
      <c r="A91" s="71" t="s">
        <v>493</v>
      </c>
      <c r="B91" s="71" t="s">
        <v>247</v>
      </c>
      <c r="C91" s="71" t="s">
        <v>281</v>
      </c>
      <c r="D91" s="72" t="s">
        <v>66</v>
      </c>
      <c r="E91" s="216">
        <v>12</v>
      </c>
      <c r="F91" s="261">
        <v>1</v>
      </c>
      <c r="G91" s="463">
        <v>1</v>
      </c>
      <c r="H91" s="262">
        <v>1</v>
      </c>
      <c r="I91" s="464">
        <v>1</v>
      </c>
      <c r="J91" s="262">
        <v>1</v>
      </c>
      <c r="K91" s="464">
        <v>1</v>
      </c>
      <c r="L91" s="262">
        <v>1</v>
      </c>
      <c r="M91" s="572">
        <v>1</v>
      </c>
      <c r="N91" s="262">
        <v>1</v>
      </c>
      <c r="O91" s="572">
        <v>1</v>
      </c>
      <c r="P91" s="262">
        <v>1</v>
      </c>
      <c r="Q91" s="572">
        <v>1</v>
      </c>
      <c r="R91" s="262">
        <v>1</v>
      </c>
      <c r="S91" s="572">
        <v>1</v>
      </c>
      <c r="T91" s="262">
        <v>1</v>
      </c>
      <c r="U91" s="572">
        <v>1</v>
      </c>
      <c r="V91" s="262">
        <v>1</v>
      </c>
      <c r="W91" s="572">
        <v>1</v>
      </c>
      <c r="X91" s="262">
        <v>1</v>
      </c>
      <c r="Y91" s="572">
        <v>1</v>
      </c>
      <c r="Z91" s="262">
        <v>1</v>
      </c>
      <c r="AA91" s="643">
        <v>1</v>
      </c>
      <c r="AB91" s="263">
        <v>1</v>
      </c>
      <c r="AC91" s="644">
        <v>1</v>
      </c>
      <c r="AD91" s="88">
        <f>+F91+H91+J91+L91+N91+P91+R91+T91+V91+X91+Z91+AB91</f>
        <v>12</v>
      </c>
      <c r="AE91" s="88">
        <f>+G91+I91+K91+M91+O91+Q91+S91+U91+W91+Y91+AA91+AC91</f>
        <v>12</v>
      </c>
      <c r="AF91" s="74"/>
      <c r="AG91" s="632">
        <f t="shared" si="8"/>
        <v>0</v>
      </c>
    </row>
    <row r="92" spans="1:33" s="56" customFormat="1" ht="15.75" customHeight="1">
      <c r="A92" s="354" t="s">
        <v>107</v>
      </c>
      <c r="B92" s="354"/>
      <c r="C92" s="354"/>
      <c r="D92" s="354"/>
      <c r="E92" s="355"/>
      <c r="F92" s="361"/>
      <c r="G92" s="362"/>
      <c r="H92" s="362"/>
      <c r="I92" s="362"/>
      <c r="J92" s="362"/>
      <c r="K92" s="362"/>
      <c r="L92" s="362"/>
      <c r="M92" s="362"/>
      <c r="N92" s="362"/>
      <c r="O92" s="362"/>
      <c r="P92" s="362"/>
      <c r="Q92" s="362"/>
      <c r="R92" s="362"/>
      <c r="S92" s="362"/>
      <c r="T92" s="362"/>
      <c r="U92" s="362"/>
      <c r="V92" s="362"/>
      <c r="W92" s="362"/>
      <c r="X92" s="362"/>
      <c r="Y92" s="362"/>
      <c r="Z92" s="362"/>
      <c r="AA92" s="362"/>
      <c r="AB92" s="362"/>
      <c r="AC92" s="362"/>
      <c r="AD92" s="362"/>
      <c r="AE92" s="362"/>
      <c r="AF92" s="362"/>
      <c r="AG92" s="632">
        <f t="shared" si="8"/>
        <v>0</v>
      </c>
    </row>
    <row r="93" spans="1:33" s="56" customFormat="1" ht="45">
      <c r="A93" s="82" t="s">
        <v>959</v>
      </c>
      <c r="B93" s="82" t="s">
        <v>247</v>
      </c>
      <c r="C93" s="82" t="s">
        <v>212</v>
      </c>
      <c r="D93" s="83" t="s">
        <v>98</v>
      </c>
      <c r="E93" s="216">
        <v>168.1</v>
      </c>
      <c r="F93" s="107">
        <v>168.1</v>
      </c>
      <c r="G93" s="465">
        <v>168.1</v>
      </c>
      <c r="H93" s="108">
        <v>168.1</v>
      </c>
      <c r="I93" s="466">
        <v>168.1</v>
      </c>
      <c r="J93" s="108">
        <v>168.1</v>
      </c>
      <c r="K93" s="466">
        <v>168.1</v>
      </c>
      <c r="L93" s="108">
        <v>168.1</v>
      </c>
      <c r="M93" s="571">
        <v>168.1</v>
      </c>
      <c r="N93" s="108">
        <v>168.1</v>
      </c>
      <c r="O93" s="571">
        <v>168.1</v>
      </c>
      <c r="P93" s="108">
        <v>168.1</v>
      </c>
      <c r="Q93" s="571">
        <v>168.1</v>
      </c>
      <c r="R93" s="108">
        <v>168.1</v>
      </c>
      <c r="S93" s="571">
        <v>168.1</v>
      </c>
      <c r="T93" s="108">
        <v>168.1</v>
      </c>
      <c r="U93" s="571">
        <v>168.1</v>
      </c>
      <c r="V93" s="108">
        <v>168.1</v>
      </c>
      <c r="W93" s="571">
        <v>168.1</v>
      </c>
      <c r="X93" s="108">
        <v>168.1</v>
      </c>
      <c r="Y93" s="571">
        <v>168.1</v>
      </c>
      <c r="Z93" s="108">
        <v>168.1</v>
      </c>
      <c r="AA93" s="645">
        <v>168.1</v>
      </c>
      <c r="AB93" s="180">
        <v>168.1</v>
      </c>
      <c r="AC93" s="646">
        <v>168.1</v>
      </c>
      <c r="AD93" s="88">
        <v>168.1</v>
      </c>
      <c r="AE93" s="88">
        <v>168.1</v>
      </c>
      <c r="AF93" s="74"/>
      <c r="AG93" s="632">
        <f t="shared" si="8"/>
        <v>0</v>
      </c>
    </row>
    <row r="94" spans="1:33" s="56" customFormat="1" ht="45.75" thickBot="1">
      <c r="A94" s="71" t="s">
        <v>493</v>
      </c>
      <c r="B94" s="71" t="s">
        <v>247</v>
      </c>
      <c r="C94" s="71" t="s">
        <v>281</v>
      </c>
      <c r="D94" s="72" t="s">
        <v>66</v>
      </c>
      <c r="E94" s="216">
        <v>12</v>
      </c>
      <c r="F94" s="75">
        <v>1</v>
      </c>
      <c r="G94" s="452">
        <v>1</v>
      </c>
      <c r="H94" s="72">
        <v>1</v>
      </c>
      <c r="I94" s="456">
        <v>1</v>
      </c>
      <c r="J94" s="72">
        <v>1</v>
      </c>
      <c r="K94" s="456">
        <v>1</v>
      </c>
      <c r="L94" s="72">
        <v>1</v>
      </c>
      <c r="M94" s="443">
        <v>1</v>
      </c>
      <c r="N94" s="72">
        <v>1</v>
      </c>
      <c r="O94" s="443">
        <v>1</v>
      </c>
      <c r="P94" s="72">
        <v>1</v>
      </c>
      <c r="Q94" s="443">
        <v>1</v>
      </c>
      <c r="R94" s="72">
        <v>1</v>
      </c>
      <c r="S94" s="443">
        <v>1</v>
      </c>
      <c r="T94" s="72">
        <v>1</v>
      </c>
      <c r="U94" s="443">
        <v>1</v>
      </c>
      <c r="V94" s="72">
        <v>1</v>
      </c>
      <c r="W94" s="443">
        <v>1</v>
      </c>
      <c r="X94" s="72">
        <v>1</v>
      </c>
      <c r="Y94" s="443">
        <v>1</v>
      </c>
      <c r="Z94" s="72">
        <v>1</v>
      </c>
      <c r="AA94" s="517">
        <v>1</v>
      </c>
      <c r="AB94" s="201">
        <v>1</v>
      </c>
      <c r="AC94" s="639">
        <v>1</v>
      </c>
      <c r="AD94" s="88">
        <f>+F94+H94+J94+L94+N94+P94+R94+T94+V94+X94+Z94+AB94</f>
        <v>12</v>
      </c>
      <c r="AE94" s="88">
        <f>+G94+I94+K94+M94+O94+Q94+S94+U94+W94+Y94+AA94+AC94</f>
        <v>12</v>
      </c>
      <c r="AF94" s="109"/>
      <c r="AG94" s="632">
        <f t="shared" si="8"/>
        <v>0</v>
      </c>
    </row>
    <row r="95" spans="1:33" s="56" customFormat="1" ht="26.25" customHeight="1">
      <c r="A95" s="354" t="s">
        <v>108</v>
      </c>
      <c r="B95" s="354"/>
      <c r="C95" s="354"/>
      <c r="D95" s="354"/>
      <c r="E95" s="355"/>
      <c r="F95" s="359"/>
      <c r="G95" s="360"/>
      <c r="H95" s="360"/>
      <c r="I95" s="360"/>
      <c r="J95" s="360"/>
      <c r="K95" s="360"/>
      <c r="L95" s="360"/>
      <c r="M95" s="360"/>
      <c r="N95" s="360"/>
      <c r="O95" s="360"/>
      <c r="P95" s="360"/>
      <c r="Q95" s="360"/>
      <c r="R95" s="360"/>
      <c r="S95" s="360"/>
      <c r="T95" s="360"/>
      <c r="U95" s="360"/>
      <c r="V95" s="360"/>
      <c r="W95" s="360"/>
      <c r="X95" s="360"/>
      <c r="Y95" s="360"/>
      <c r="Z95" s="360"/>
      <c r="AA95" s="360"/>
      <c r="AB95" s="360"/>
      <c r="AC95" s="360"/>
      <c r="AD95" s="360"/>
      <c r="AE95" s="360"/>
      <c r="AF95" s="360"/>
      <c r="AG95" s="632">
        <f t="shared" si="8"/>
        <v>0</v>
      </c>
    </row>
    <row r="96" spans="1:33" s="56" customFormat="1" ht="45">
      <c r="A96" s="71" t="s">
        <v>496</v>
      </c>
      <c r="B96" s="71" t="s">
        <v>289</v>
      </c>
      <c r="C96" s="71" t="s">
        <v>212</v>
      </c>
      <c r="D96" s="72" t="s">
        <v>760</v>
      </c>
      <c r="E96" s="216">
        <v>9</v>
      </c>
      <c r="F96" s="107"/>
      <c r="G96" s="465"/>
      <c r="H96" s="108"/>
      <c r="I96" s="466"/>
      <c r="J96" s="108"/>
      <c r="K96" s="466"/>
      <c r="L96" s="108"/>
      <c r="M96" s="571"/>
      <c r="N96" s="108"/>
      <c r="O96" s="571"/>
      <c r="P96" s="108"/>
      <c r="Q96" s="571"/>
      <c r="R96" s="108"/>
      <c r="S96" s="571"/>
      <c r="T96" s="108"/>
      <c r="U96" s="571"/>
      <c r="V96" s="108">
        <v>1</v>
      </c>
      <c r="W96" s="571"/>
      <c r="X96" s="108">
        <v>1</v>
      </c>
      <c r="Y96" s="571">
        <v>1</v>
      </c>
      <c r="Z96" s="108">
        <v>3</v>
      </c>
      <c r="AA96" s="645">
        <v>0.8</v>
      </c>
      <c r="AB96" s="180">
        <v>4</v>
      </c>
      <c r="AC96" s="646">
        <v>4</v>
      </c>
      <c r="AD96" s="88">
        <f>+F96+H96+J96+L96+N96+P96+R96+T96+V96+X96+Z96+AB96</f>
        <v>9</v>
      </c>
      <c r="AE96" s="88">
        <f>+G96+I96+K96+M96+O96+Q96+S96+U96+W96+Y96+AA96+AC96</f>
        <v>5.8</v>
      </c>
      <c r="AF96" s="74"/>
      <c r="AG96" s="632">
        <f t="shared" si="8"/>
        <v>0</v>
      </c>
    </row>
    <row r="97" spans="1:33" s="56" customFormat="1" ht="45">
      <c r="A97" s="82" t="s">
        <v>497</v>
      </c>
      <c r="B97" s="82" t="s">
        <v>247</v>
      </c>
      <c r="C97" s="71" t="s">
        <v>212</v>
      </c>
      <c r="D97" s="83" t="s">
        <v>98</v>
      </c>
      <c r="E97" s="216">
        <v>297</v>
      </c>
      <c r="F97" s="261">
        <v>297</v>
      </c>
      <c r="G97" s="463">
        <v>297</v>
      </c>
      <c r="H97" s="262">
        <v>297</v>
      </c>
      <c r="I97" s="464">
        <v>297</v>
      </c>
      <c r="J97" s="262">
        <v>297</v>
      </c>
      <c r="K97" s="464">
        <v>297</v>
      </c>
      <c r="L97" s="262">
        <v>297</v>
      </c>
      <c r="M97" s="572">
        <v>297</v>
      </c>
      <c r="N97" s="262">
        <v>297</v>
      </c>
      <c r="O97" s="572">
        <v>297</v>
      </c>
      <c r="P97" s="262">
        <v>297</v>
      </c>
      <c r="Q97" s="572">
        <v>297</v>
      </c>
      <c r="R97" s="262">
        <v>297</v>
      </c>
      <c r="S97" s="572">
        <v>297</v>
      </c>
      <c r="T97" s="262">
        <v>297</v>
      </c>
      <c r="U97" s="572">
        <v>297</v>
      </c>
      <c r="V97" s="262">
        <v>297</v>
      </c>
      <c r="W97" s="572">
        <v>297</v>
      </c>
      <c r="X97" s="262">
        <v>297</v>
      </c>
      <c r="Y97" s="572">
        <v>297</v>
      </c>
      <c r="Z97" s="262">
        <v>297</v>
      </c>
      <c r="AA97" s="643">
        <v>297</v>
      </c>
      <c r="AB97" s="263">
        <v>297</v>
      </c>
      <c r="AC97" s="644">
        <v>297</v>
      </c>
      <c r="AD97" s="352">
        <v>297</v>
      </c>
      <c r="AE97" s="352">
        <v>297</v>
      </c>
      <c r="AF97" s="74"/>
      <c r="AG97" s="632">
        <f t="shared" si="8"/>
        <v>0</v>
      </c>
    </row>
    <row r="98" spans="1:33" s="56" customFormat="1" ht="45">
      <c r="A98" s="71" t="s">
        <v>499</v>
      </c>
      <c r="B98" s="71" t="s">
        <v>247</v>
      </c>
      <c r="C98" s="71" t="s">
        <v>281</v>
      </c>
      <c r="D98" s="72" t="s">
        <v>66</v>
      </c>
      <c r="E98" s="216">
        <v>12</v>
      </c>
      <c r="F98" s="261">
        <v>1</v>
      </c>
      <c r="G98" s="463">
        <v>1</v>
      </c>
      <c r="H98" s="262">
        <v>1</v>
      </c>
      <c r="I98" s="464">
        <v>1</v>
      </c>
      <c r="J98" s="262">
        <v>1</v>
      </c>
      <c r="K98" s="464">
        <v>1</v>
      </c>
      <c r="L98" s="262">
        <v>1</v>
      </c>
      <c r="M98" s="572">
        <v>1</v>
      </c>
      <c r="N98" s="262">
        <v>1</v>
      </c>
      <c r="O98" s="572">
        <v>1</v>
      </c>
      <c r="P98" s="262">
        <v>1</v>
      </c>
      <c r="Q98" s="572">
        <v>1</v>
      </c>
      <c r="R98" s="262">
        <v>1</v>
      </c>
      <c r="S98" s="572">
        <v>1</v>
      </c>
      <c r="T98" s="262">
        <v>1</v>
      </c>
      <c r="U98" s="572">
        <v>1</v>
      </c>
      <c r="V98" s="262">
        <v>1</v>
      </c>
      <c r="W98" s="572">
        <v>1</v>
      </c>
      <c r="X98" s="262">
        <v>1</v>
      </c>
      <c r="Y98" s="572">
        <v>1</v>
      </c>
      <c r="Z98" s="262">
        <v>1</v>
      </c>
      <c r="AA98" s="643">
        <v>1</v>
      </c>
      <c r="AB98" s="263">
        <v>1</v>
      </c>
      <c r="AC98" s="644">
        <v>1</v>
      </c>
      <c r="AD98" s="88">
        <f>+F98+H98+J98+L98+N98+P98+R98+T98+V98+X98+Z98+AB98</f>
        <v>12</v>
      </c>
      <c r="AE98" s="88">
        <f>+G98+I98+K98+M98+O98+Q98+S98+U98+W98+Y98+AA98+AC98</f>
        <v>12</v>
      </c>
      <c r="AF98" s="74"/>
      <c r="AG98" s="632">
        <f t="shared" si="8"/>
        <v>0</v>
      </c>
    </row>
    <row r="99" spans="1:33" s="56" customFormat="1" ht="15.75" customHeight="1">
      <c r="A99" s="356" t="s">
        <v>109</v>
      </c>
      <c r="B99" s="356"/>
      <c r="C99" s="356"/>
      <c r="D99" s="356"/>
      <c r="E99" s="357"/>
      <c r="F99" s="359"/>
      <c r="G99" s="360"/>
      <c r="H99" s="360"/>
      <c r="I99" s="360"/>
      <c r="J99" s="360"/>
      <c r="K99" s="360"/>
      <c r="L99" s="360"/>
      <c r="M99" s="360"/>
      <c r="N99" s="360"/>
      <c r="O99" s="360"/>
      <c r="P99" s="360"/>
      <c r="Q99" s="360"/>
      <c r="R99" s="360"/>
      <c r="S99" s="360"/>
      <c r="T99" s="360"/>
      <c r="U99" s="360"/>
      <c r="V99" s="360"/>
      <c r="W99" s="360"/>
      <c r="X99" s="360"/>
      <c r="Y99" s="360"/>
      <c r="Z99" s="360"/>
      <c r="AA99" s="360"/>
      <c r="AB99" s="360"/>
      <c r="AC99" s="360"/>
      <c r="AD99" s="360"/>
      <c r="AE99" s="360"/>
      <c r="AF99" s="360"/>
      <c r="AG99" s="632">
        <f t="shared" si="8"/>
        <v>0</v>
      </c>
    </row>
    <row r="100" spans="1:33" s="56" customFormat="1" ht="56.25">
      <c r="A100" s="71" t="s">
        <v>743</v>
      </c>
      <c r="B100" s="71" t="s">
        <v>247</v>
      </c>
      <c r="C100" s="71" t="s">
        <v>212</v>
      </c>
      <c r="D100" s="72" t="s">
        <v>124</v>
      </c>
      <c r="E100" s="216">
        <v>1</v>
      </c>
      <c r="F100" s="107"/>
      <c r="G100" s="465"/>
      <c r="H100" s="108"/>
      <c r="I100" s="466"/>
      <c r="J100" s="108"/>
      <c r="K100" s="466"/>
      <c r="L100" s="108"/>
      <c r="M100" s="571"/>
      <c r="N100" s="108"/>
      <c r="O100" s="571"/>
      <c r="P100" s="108"/>
      <c r="Q100" s="571"/>
      <c r="R100" s="108"/>
      <c r="S100" s="571"/>
      <c r="T100" s="108"/>
      <c r="U100" s="571"/>
      <c r="V100" s="108"/>
      <c r="W100" s="571">
        <v>0.6</v>
      </c>
      <c r="X100" s="108"/>
      <c r="Y100" s="571"/>
      <c r="Z100" s="108"/>
      <c r="AA100" s="645"/>
      <c r="AB100" s="263">
        <v>1</v>
      </c>
      <c r="AC100" s="644">
        <v>0.4</v>
      </c>
      <c r="AD100" s="88">
        <f aca="true" t="shared" si="10" ref="AD100:AD106">+F100+H100+J100+L100+N100+P100+R100+T100+V100+X100+Z100+AB100</f>
        <v>1</v>
      </c>
      <c r="AE100" s="88">
        <f aca="true" t="shared" si="11" ref="AE100:AE106">+G100+I100+K100+M100+O100+Q100+S100+U100+W100+Y100+AA100+AC100</f>
        <v>1</v>
      </c>
      <c r="AF100" s="109" t="s">
        <v>961</v>
      </c>
      <c r="AG100" s="632">
        <f t="shared" si="8"/>
        <v>0</v>
      </c>
    </row>
    <row r="101" spans="1:33" s="56" customFormat="1" ht="45">
      <c r="A101" s="71" t="s">
        <v>747</v>
      </c>
      <c r="B101" s="71" t="s">
        <v>247</v>
      </c>
      <c r="C101" s="71" t="s">
        <v>212</v>
      </c>
      <c r="D101" s="72" t="s">
        <v>124</v>
      </c>
      <c r="E101" s="216">
        <v>1</v>
      </c>
      <c r="F101" s="107"/>
      <c r="G101" s="465"/>
      <c r="H101" s="108"/>
      <c r="I101" s="466"/>
      <c r="J101" s="108"/>
      <c r="K101" s="466"/>
      <c r="L101" s="108"/>
      <c r="M101" s="571"/>
      <c r="N101" s="108"/>
      <c r="O101" s="571"/>
      <c r="P101" s="108"/>
      <c r="Q101" s="571"/>
      <c r="R101" s="108"/>
      <c r="S101" s="571"/>
      <c r="T101" s="108"/>
      <c r="U101" s="571"/>
      <c r="V101" s="108"/>
      <c r="W101" s="571">
        <v>0.5</v>
      </c>
      <c r="X101" s="108"/>
      <c r="Y101" s="571"/>
      <c r="Z101" s="108"/>
      <c r="AA101" s="645"/>
      <c r="AB101" s="263">
        <v>1</v>
      </c>
      <c r="AC101" s="644">
        <v>0.45</v>
      </c>
      <c r="AD101" s="88">
        <f t="shared" si="10"/>
        <v>1</v>
      </c>
      <c r="AE101" s="88">
        <f t="shared" si="11"/>
        <v>0.95</v>
      </c>
      <c r="AF101" s="109" t="s">
        <v>960</v>
      </c>
      <c r="AG101" s="632">
        <f t="shared" si="8"/>
        <v>0</v>
      </c>
    </row>
    <row r="102" spans="1:33" s="56" customFormat="1" ht="78.75">
      <c r="A102" s="679" t="s">
        <v>744</v>
      </c>
      <c r="B102" s="679" t="s">
        <v>247</v>
      </c>
      <c r="C102" s="679" t="s">
        <v>212</v>
      </c>
      <c r="D102" s="680" t="s">
        <v>763</v>
      </c>
      <c r="E102" s="681">
        <v>1</v>
      </c>
      <c r="F102" s="107"/>
      <c r="G102" s="465"/>
      <c r="H102" s="108"/>
      <c r="I102" s="466"/>
      <c r="J102" s="108"/>
      <c r="K102" s="466"/>
      <c r="L102" s="108"/>
      <c r="M102" s="571"/>
      <c r="N102" s="108"/>
      <c r="O102" s="571"/>
      <c r="P102" s="108"/>
      <c r="Q102" s="571"/>
      <c r="R102" s="108"/>
      <c r="S102" s="571"/>
      <c r="T102" s="108"/>
      <c r="U102" s="571"/>
      <c r="V102" s="108"/>
      <c r="W102" s="571"/>
      <c r="X102" s="108"/>
      <c r="Y102" s="571"/>
      <c r="Z102" s="108"/>
      <c r="AA102" s="645"/>
      <c r="AB102" s="263">
        <v>1</v>
      </c>
      <c r="AC102" s="644"/>
      <c r="AD102" s="88">
        <f t="shared" si="10"/>
        <v>1</v>
      </c>
      <c r="AE102" s="88">
        <f t="shared" si="11"/>
        <v>0</v>
      </c>
      <c r="AF102" s="109" t="s">
        <v>962</v>
      </c>
      <c r="AG102" s="632">
        <f t="shared" si="8"/>
        <v>0</v>
      </c>
    </row>
    <row r="103" spans="1:33" s="56" customFormat="1" ht="45">
      <c r="A103" s="71" t="s">
        <v>745</v>
      </c>
      <c r="B103" s="71" t="s">
        <v>247</v>
      </c>
      <c r="C103" s="71" t="s">
        <v>212</v>
      </c>
      <c r="D103" s="72" t="s">
        <v>746</v>
      </c>
      <c r="E103" s="216">
        <v>10.5</v>
      </c>
      <c r="F103" s="107"/>
      <c r="G103" s="465">
        <v>6.57</v>
      </c>
      <c r="H103" s="108">
        <v>0.9545454545454546</v>
      </c>
      <c r="I103" s="466"/>
      <c r="J103" s="108">
        <v>0.9545454545454546</v>
      </c>
      <c r="K103" s="466"/>
      <c r="L103" s="108">
        <v>0.9545454545454546</v>
      </c>
      <c r="M103" s="571"/>
      <c r="N103" s="108">
        <v>0.9545454545454546</v>
      </c>
      <c r="O103" s="571"/>
      <c r="P103" s="108">
        <v>0.9545454545454546</v>
      </c>
      <c r="Q103" s="571"/>
      <c r="R103" s="108">
        <v>0.9545454545454546</v>
      </c>
      <c r="S103" s="571"/>
      <c r="T103" s="108">
        <v>0.9545454545454546</v>
      </c>
      <c r="U103" s="571"/>
      <c r="V103" s="108">
        <v>0.9545454545454546</v>
      </c>
      <c r="W103" s="571"/>
      <c r="X103" s="108">
        <v>0.9545454545454546</v>
      </c>
      <c r="Y103" s="571">
        <v>0.95</v>
      </c>
      <c r="Z103" s="108">
        <v>0.9545454545454546</v>
      </c>
      <c r="AA103" s="645">
        <v>2.98</v>
      </c>
      <c r="AB103" s="263">
        <v>0.9545454545454546</v>
      </c>
      <c r="AC103" s="644"/>
      <c r="AD103" s="88">
        <f t="shared" si="10"/>
        <v>10.500000000000004</v>
      </c>
      <c r="AE103" s="88">
        <f t="shared" si="11"/>
        <v>10.5</v>
      </c>
      <c r="AF103" s="109" t="s">
        <v>963</v>
      </c>
      <c r="AG103" s="632">
        <f t="shared" si="8"/>
        <v>0</v>
      </c>
    </row>
    <row r="104" spans="1:33" s="56" customFormat="1" ht="45">
      <c r="A104" s="71" t="s">
        <v>677</v>
      </c>
      <c r="B104" s="71" t="s">
        <v>247</v>
      </c>
      <c r="C104" s="71" t="s">
        <v>212</v>
      </c>
      <c r="D104" s="72" t="s">
        <v>98</v>
      </c>
      <c r="E104" s="216">
        <v>20.5</v>
      </c>
      <c r="F104" s="107">
        <v>1.5</v>
      </c>
      <c r="G104" s="465"/>
      <c r="H104" s="108">
        <v>1.5</v>
      </c>
      <c r="I104" s="466"/>
      <c r="J104" s="108">
        <v>1</v>
      </c>
      <c r="K104" s="466"/>
      <c r="L104" s="108">
        <v>1</v>
      </c>
      <c r="M104" s="571">
        <v>1</v>
      </c>
      <c r="N104" s="108">
        <v>1</v>
      </c>
      <c r="O104" s="571">
        <v>1</v>
      </c>
      <c r="P104" s="108">
        <v>1</v>
      </c>
      <c r="Q104" s="571">
        <v>1</v>
      </c>
      <c r="R104" s="108">
        <v>2</v>
      </c>
      <c r="S104" s="571">
        <v>6</v>
      </c>
      <c r="T104" s="108">
        <v>2</v>
      </c>
      <c r="U104" s="571">
        <v>2.7</v>
      </c>
      <c r="V104" s="108">
        <v>2</v>
      </c>
      <c r="W104" s="571">
        <v>1.4</v>
      </c>
      <c r="X104" s="108">
        <v>2.5</v>
      </c>
      <c r="Y104" s="571">
        <v>2.5</v>
      </c>
      <c r="Z104" s="108">
        <v>2.5</v>
      </c>
      <c r="AA104" s="645">
        <v>2.5</v>
      </c>
      <c r="AB104" s="180">
        <v>2.5</v>
      </c>
      <c r="AC104" s="646">
        <v>2.4</v>
      </c>
      <c r="AD104" s="88">
        <f t="shared" si="10"/>
        <v>20.5</v>
      </c>
      <c r="AE104" s="88">
        <f t="shared" si="11"/>
        <v>20.5</v>
      </c>
      <c r="AF104" s="74"/>
      <c r="AG104" s="632">
        <f t="shared" si="8"/>
        <v>0</v>
      </c>
    </row>
    <row r="105" spans="1:33" s="56" customFormat="1" ht="45">
      <c r="A105" s="82" t="s">
        <v>497</v>
      </c>
      <c r="B105" s="82" t="s">
        <v>247</v>
      </c>
      <c r="C105" s="82" t="s">
        <v>212</v>
      </c>
      <c r="D105" s="83" t="s">
        <v>98</v>
      </c>
      <c r="E105" s="216">
        <v>188.7</v>
      </c>
      <c r="F105" s="573">
        <v>188.7</v>
      </c>
      <c r="G105" s="574">
        <v>188.7</v>
      </c>
      <c r="H105" s="575">
        <v>188.7</v>
      </c>
      <c r="I105" s="576">
        <v>188.7</v>
      </c>
      <c r="J105" s="575">
        <v>188.7</v>
      </c>
      <c r="K105" s="576">
        <v>188.7</v>
      </c>
      <c r="L105" s="575">
        <v>188.7</v>
      </c>
      <c r="M105" s="577">
        <v>188.7</v>
      </c>
      <c r="N105" s="575">
        <v>188.7</v>
      </c>
      <c r="O105" s="577">
        <v>188.7</v>
      </c>
      <c r="P105" s="575">
        <v>188.7</v>
      </c>
      <c r="Q105" s="577">
        <v>188.7</v>
      </c>
      <c r="R105" s="575">
        <v>188.7</v>
      </c>
      <c r="S105" s="577">
        <v>188.7</v>
      </c>
      <c r="T105" s="575">
        <v>188.7</v>
      </c>
      <c r="U105" s="577">
        <v>188.7</v>
      </c>
      <c r="V105" s="575">
        <v>188.7</v>
      </c>
      <c r="W105" s="577">
        <v>188.7</v>
      </c>
      <c r="X105" s="575">
        <v>188.7</v>
      </c>
      <c r="Y105" s="577">
        <v>188.7</v>
      </c>
      <c r="Z105" s="575">
        <v>188.7</v>
      </c>
      <c r="AA105" s="624">
        <v>188.7</v>
      </c>
      <c r="AB105" s="578">
        <v>188.7</v>
      </c>
      <c r="AC105" s="648">
        <v>188.7</v>
      </c>
      <c r="AD105" s="579">
        <v>188.7</v>
      </c>
      <c r="AE105" s="579">
        <v>188.7</v>
      </c>
      <c r="AF105" s="74"/>
      <c r="AG105" s="632">
        <f t="shared" si="8"/>
        <v>0</v>
      </c>
    </row>
    <row r="106" spans="1:33" s="56" customFormat="1" ht="45.75" thickBot="1">
      <c r="A106" s="71" t="s">
        <v>499</v>
      </c>
      <c r="B106" s="71" t="s">
        <v>247</v>
      </c>
      <c r="C106" s="71" t="s">
        <v>281</v>
      </c>
      <c r="D106" s="72" t="s">
        <v>66</v>
      </c>
      <c r="E106" s="216">
        <v>12</v>
      </c>
      <c r="F106" s="261">
        <v>1</v>
      </c>
      <c r="G106" s="463">
        <v>1</v>
      </c>
      <c r="H106" s="262">
        <v>1</v>
      </c>
      <c r="I106" s="464">
        <v>1</v>
      </c>
      <c r="J106" s="262">
        <v>1</v>
      </c>
      <c r="K106" s="464">
        <v>1</v>
      </c>
      <c r="L106" s="262">
        <v>1</v>
      </c>
      <c r="M106" s="572">
        <v>1</v>
      </c>
      <c r="N106" s="262">
        <v>1</v>
      </c>
      <c r="O106" s="572">
        <v>1</v>
      </c>
      <c r="P106" s="262">
        <v>1</v>
      </c>
      <c r="Q106" s="572">
        <v>1</v>
      </c>
      <c r="R106" s="262">
        <v>1</v>
      </c>
      <c r="S106" s="572">
        <v>1</v>
      </c>
      <c r="T106" s="262">
        <v>1</v>
      </c>
      <c r="U106" s="572">
        <v>1</v>
      </c>
      <c r="V106" s="262">
        <v>1</v>
      </c>
      <c r="W106" s="572">
        <v>1</v>
      </c>
      <c r="X106" s="262">
        <v>1</v>
      </c>
      <c r="Y106" s="572">
        <v>1</v>
      </c>
      <c r="Z106" s="262">
        <v>1</v>
      </c>
      <c r="AA106" s="643">
        <v>1</v>
      </c>
      <c r="AB106" s="263">
        <v>1</v>
      </c>
      <c r="AC106" s="644">
        <v>1</v>
      </c>
      <c r="AD106" s="88">
        <f t="shared" si="10"/>
        <v>12</v>
      </c>
      <c r="AE106" s="88">
        <f t="shared" si="11"/>
        <v>12</v>
      </c>
      <c r="AF106" s="74"/>
      <c r="AG106" s="632">
        <f t="shared" si="8"/>
        <v>0</v>
      </c>
    </row>
    <row r="107" spans="1:33" s="56" customFormat="1" ht="15.75" customHeight="1">
      <c r="A107" s="354" t="s">
        <v>203</v>
      </c>
      <c r="B107" s="354"/>
      <c r="C107" s="354"/>
      <c r="D107" s="354"/>
      <c r="E107" s="355"/>
      <c r="F107" s="359"/>
      <c r="G107" s="360"/>
      <c r="H107" s="360"/>
      <c r="I107" s="360"/>
      <c r="J107" s="360"/>
      <c r="K107" s="360"/>
      <c r="L107" s="360"/>
      <c r="M107" s="360"/>
      <c r="N107" s="360"/>
      <c r="O107" s="360"/>
      <c r="P107" s="360"/>
      <c r="Q107" s="360"/>
      <c r="R107" s="360"/>
      <c r="S107" s="360"/>
      <c r="T107" s="360"/>
      <c r="U107" s="360"/>
      <c r="V107" s="360"/>
      <c r="W107" s="360"/>
      <c r="X107" s="360"/>
      <c r="Y107" s="360"/>
      <c r="Z107" s="360"/>
      <c r="AA107" s="360"/>
      <c r="AB107" s="360"/>
      <c r="AC107" s="360"/>
      <c r="AD107" s="360"/>
      <c r="AE107" s="360"/>
      <c r="AF107" s="360"/>
      <c r="AG107" s="632">
        <f t="shared" si="8"/>
        <v>0</v>
      </c>
    </row>
    <row r="108" spans="1:33" s="217" customFormat="1" ht="45">
      <c r="A108" s="207" t="s">
        <v>496</v>
      </c>
      <c r="B108" s="207" t="s">
        <v>247</v>
      </c>
      <c r="C108" s="207" t="s">
        <v>212</v>
      </c>
      <c r="D108" s="208" t="s">
        <v>993</v>
      </c>
      <c r="E108" s="375">
        <v>0.3</v>
      </c>
      <c r="F108" s="210"/>
      <c r="G108" s="453"/>
      <c r="H108" s="211"/>
      <c r="I108" s="457"/>
      <c r="J108" s="211"/>
      <c r="K108" s="471">
        <v>0.3</v>
      </c>
      <c r="L108" s="211"/>
      <c r="M108" s="238"/>
      <c r="N108" s="211"/>
      <c r="O108" s="238"/>
      <c r="P108" s="211"/>
      <c r="Q108" s="238"/>
      <c r="R108" s="211"/>
      <c r="S108" s="238"/>
      <c r="T108" s="211"/>
      <c r="U108" s="238"/>
      <c r="V108" s="211"/>
      <c r="W108" s="238"/>
      <c r="X108" s="277">
        <v>0.1</v>
      </c>
      <c r="Y108" s="274"/>
      <c r="Z108" s="277">
        <v>0.1</v>
      </c>
      <c r="AA108" s="403"/>
      <c r="AB108" s="264">
        <v>0.1</v>
      </c>
      <c r="AC108" s="412"/>
      <c r="AD108" s="88">
        <f>+F108+H108+J108+L108+N108+P108+R108+T108+V108+X108+Z108+AB108</f>
        <v>0.30000000000000004</v>
      </c>
      <c r="AE108" s="88">
        <f>+G108+I108+K108+M108+O108+Q108+S108+U108+W108+Y108+AA108+AC108</f>
        <v>0.3</v>
      </c>
      <c r="AF108" s="213"/>
      <c r="AG108" s="632">
        <f t="shared" si="8"/>
        <v>0</v>
      </c>
    </row>
    <row r="109" spans="1:33" s="217" customFormat="1" ht="45">
      <c r="A109" s="82" t="s">
        <v>497</v>
      </c>
      <c r="B109" s="82" t="s">
        <v>247</v>
      </c>
      <c r="C109" s="82" t="s">
        <v>212</v>
      </c>
      <c r="D109" s="83" t="s">
        <v>98</v>
      </c>
      <c r="E109" s="209">
        <v>54.4</v>
      </c>
      <c r="F109" s="210">
        <v>54.4</v>
      </c>
      <c r="G109" s="453">
        <v>54.4</v>
      </c>
      <c r="H109" s="211">
        <v>54.4</v>
      </c>
      <c r="I109" s="457">
        <v>54.4</v>
      </c>
      <c r="J109" s="211">
        <v>54.4</v>
      </c>
      <c r="K109" s="457">
        <v>54.4</v>
      </c>
      <c r="L109" s="211">
        <v>54.4</v>
      </c>
      <c r="M109" s="238">
        <v>54.4</v>
      </c>
      <c r="N109" s="211">
        <v>54.4</v>
      </c>
      <c r="O109" s="238">
        <v>54.4</v>
      </c>
      <c r="P109" s="211">
        <v>54.4</v>
      </c>
      <c r="Q109" s="238">
        <v>54.4</v>
      </c>
      <c r="R109" s="211">
        <v>54.4</v>
      </c>
      <c r="S109" s="238">
        <v>54.4</v>
      </c>
      <c r="T109" s="211">
        <v>54.4</v>
      </c>
      <c r="U109" s="238">
        <v>54.4</v>
      </c>
      <c r="V109" s="211">
        <v>54.4</v>
      </c>
      <c r="W109" s="238">
        <v>54.4</v>
      </c>
      <c r="X109" s="211">
        <v>54.4</v>
      </c>
      <c r="Y109" s="238"/>
      <c r="Z109" s="211">
        <v>54.4</v>
      </c>
      <c r="AA109" s="402"/>
      <c r="AB109" s="209">
        <v>54.4</v>
      </c>
      <c r="AC109" s="411"/>
      <c r="AD109" s="212">
        <v>54.4</v>
      </c>
      <c r="AE109" s="212">
        <v>54.4</v>
      </c>
      <c r="AF109" s="213"/>
      <c r="AG109" s="632">
        <f t="shared" si="8"/>
        <v>0</v>
      </c>
    </row>
    <row r="110" spans="1:33" s="217" customFormat="1" ht="45.75" thickBot="1">
      <c r="A110" s="207" t="s">
        <v>493</v>
      </c>
      <c r="B110" s="207" t="s">
        <v>247</v>
      </c>
      <c r="C110" s="207" t="s">
        <v>281</v>
      </c>
      <c r="D110" s="208" t="s">
        <v>66</v>
      </c>
      <c r="E110" s="264">
        <v>12</v>
      </c>
      <c r="F110" s="276">
        <v>1</v>
      </c>
      <c r="G110" s="459">
        <v>1</v>
      </c>
      <c r="H110" s="277">
        <v>1</v>
      </c>
      <c r="I110" s="460">
        <v>1</v>
      </c>
      <c r="J110" s="277">
        <v>1</v>
      </c>
      <c r="K110" s="460">
        <v>1</v>
      </c>
      <c r="L110" s="277">
        <v>1</v>
      </c>
      <c r="M110" s="274">
        <v>1</v>
      </c>
      <c r="N110" s="277">
        <v>1</v>
      </c>
      <c r="O110" s="274">
        <v>1</v>
      </c>
      <c r="P110" s="277">
        <v>1</v>
      </c>
      <c r="Q110" s="274">
        <v>1</v>
      </c>
      <c r="R110" s="277">
        <v>1</v>
      </c>
      <c r="S110" s="274">
        <v>1</v>
      </c>
      <c r="T110" s="277">
        <v>1</v>
      </c>
      <c r="U110" s="274">
        <v>1</v>
      </c>
      <c r="V110" s="277">
        <v>1</v>
      </c>
      <c r="W110" s="274">
        <v>1</v>
      </c>
      <c r="X110" s="277">
        <v>1</v>
      </c>
      <c r="Y110" s="274"/>
      <c r="Z110" s="277">
        <v>1</v>
      </c>
      <c r="AA110" s="403"/>
      <c r="AB110" s="264">
        <v>1</v>
      </c>
      <c r="AC110" s="412"/>
      <c r="AD110" s="278">
        <f>+F110+H110+J110+L110+N110+P110+R110+T110+V110+X110+Z110+AB110</f>
        <v>12</v>
      </c>
      <c r="AE110" s="278">
        <f>+G110+I110+K110+M110+O110+Q110+S110+U110+W110+Y110+AA110+AC110</f>
        <v>9</v>
      </c>
      <c r="AF110" s="213"/>
      <c r="AG110" s="632">
        <f t="shared" si="8"/>
        <v>0</v>
      </c>
    </row>
    <row r="111" spans="1:33" s="56" customFormat="1" ht="15.75" customHeight="1">
      <c r="A111" s="354" t="s">
        <v>204</v>
      </c>
      <c r="B111" s="354"/>
      <c r="C111" s="354"/>
      <c r="D111" s="354"/>
      <c r="E111" s="355"/>
      <c r="F111" s="359"/>
      <c r="G111" s="360"/>
      <c r="H111" s="360"/>
      <c r="I111" s="360"/>
      <c r="J111" s="360"/>
      <c r="K111" s="360"/>
      <c r="L111" s="360"/>
      <c r="M111" s="360"/>
      <c r="N111" s="360"/>
      <c r="O111" s="360"/>
      <c r="P111" s="360"/>
      <c r="Q111" s="360"/>
      <c r="R111" s="360"/>
      <c r="S111" s="360"/>
      <c r="T111" s="360"/>
      <c r="U111" s="360"/>
      <c r="V111" s="360"/>
      <c r="W111" s="360"/>
      <c r="X111" s="360"/>
      <c r="Y111" s="360"/>
      <c r="Z111" s="360"/>
      <c r="AA111" s="360"/>
      <c r="AB111" s="360"/>
      <c r="AC111" s="360"/>
      <c r="AD111" s="360"/>
      <c r="AE111" s="360"/>
      <c r="AF111" s="360"/>
      <c r="AG111" s="632">
        <f t="shared" si="8"/>
        <v>0</v>
      </c>
    </row>
    <row r="112" spans="1:33" s="56" customFormat="1" ht="123.75">
      <c r="A112" s="82" t="s">
        <v>500</v>
      </c>
      <c r="B112" s="82" t="s">
        <v>247</v>
      </c>
      <c r="C112" s="82" t="s">
        <v>212</v>
      </c>
      <c r="D112" s="83" t="s">
        <v>764</v>
      </c>
      <c r="E112" s="279">
        <v>1</v>
      </c>
      <c r="F112" s="280"/>
      <c r="G112" s="467"/>
      <c r="H112" s="281"/>
      <c r="I112" s="469"/>
      <c r="J112" s="281"/>
      <c r="K112" s="469"/>
      <c r="L112" s="281"/>
      <c r="M112" s="479"/>
      <c r="N112" s="281"/>
      <c r="O112" s="479"/>
      <c r="P112" s="281"/>
      <c r="Q112" s="479"/>
      <c r="R112" s="281"/>
      <c r="S112" s="479"/>
      <c r="T112" s="281"/>
      <c r="U112" s="479"/>
      <c r="V112" s="281"/>
      <c r="W112" s="479"/>
      <c r="X112" s="281"/>
      <c r="Y112" s="479"/>
      <c r="Z112" s="281"/>
      <c r="AA112" s="619"/>
      <c r="AB112" s="282">
        <v>1</v>
      </c>
      <c r="AC112" s="622"/>
      <c r="AD112" s="278">
        <f>+F112+H112+J112+L112+N112+P112+R112+T112+V112+X112+Z112+AB112</f>
        <v>1</v>
      </c>
      <c r="AE112" s="419">
        <f>+G112+I112+K112+M112+O112+Q112+S112+U112+W112+Y112+AA112+AC112</f>
        <v>0</v>
      </c>
      <c r="AF112" s="186" t="s">
        <v>964</v>
      </c>
      <c r="AG112" s="632">
        <f t="shared" si="8"/>
        <v>0</v>
      </c>
    </row>
    <row r="113" spans="1:33" s="56" customFormat="1" ht="45">
      <c r="A113" s="82" t="s">
        <v>497</v>
      </c>
      <c r="B113" s="82" t="s">
        <v>247</v>
      </c>
      <c r="C113" s="82" t="s">
        <v>212</v>
      </c>
      <c r="D113" s="83" t="s">
        <v>98</v>
      </c>
      <c r="E113" s="235">
        <v>80.43</v>
      </c>
      <c r="F113" s="183">
        <v>80.43</v>
      </c>
      <c r="G113" s="468">
        <v>80.43</v>
      </c>
      <c r="H113" s="184">
        <v>80.43</v>
      </c>
      <c r="I113" s="470">
        <v>80.43</v>
      </c>
      <c r="J113" s="184">
        <v>80.43</v>
      </c>
      <c r="K113" s="470">
        <v>80.43</v>
      </c>
      <c r="L113" s="184">
        <v>80.43</v>
      </c>
      <c r="M113" s="482">
        <v>80.43</v>
      </c>
      <c r="N113" s="184">
        <v>80.43</v>
      </c>
      <c r="O113" s="482">
        <v>80.43</v>
      </c>
      <c r="P113" s="184">
        <v>80.43</v>
      </c>
      <c r="Q113" s="482">
        <v>80.43</v>
      </c>
      <c r="R113" s="184">
        <v>80.43</v>
      </c>
      <c r="S113" s="482">
        <v>80.43</v>
      </c>
      <c r="T113" s="184">
        <v>80.43</v>
      </c>
      <c r="U113" s="482">
        <v>80.43</v>
      </c>
      <c r="V113" s="184">
        <v>80.43</v>
      </c>
      <c r="W113" s="482">
        <v>80.43</v>
      </c>
      <c r="X113" s="184">
        <v>80.43</v>
      </c>
      <c r="Y113" s="482">
        <v>80.43</v>
      </c>
      <c r="Z113" s="184">
        <v>80.43</v>
      </c>
      <c r="AA113" s="647">
        <v>80.43</v>
      </c>
      <c r="AB113" s="182">
        <v>80.43</v>
      </c>
      <c r="AC113" s="649">
        <v>80.43</v>
      </c>
      <c r="AD113" s="212">
        <v>80.43</v>
      </c>
      <c r="AE113" s="420">
        <v>80.43</v>
      </c>
      <c r="AF113" s="203"/>
      <c r="AG113" s="632">
        <f t="shared" si="8"/>
        <v>0</v>
      </c>
    </row>
    <row r="114" spans="1:33" s="217" customFormat="1" ht="45.75" thickBot="1">
      <c r="A114" s="207" t="s">
        <v>493</v>
      </c>
      <c r="B114" s="207" t="s">
        <v>247</v>
      </c>
      <c r="C114" s="207" t="s">
        <v>281</v>
      </c>
      <c r="D114" s="208" t="s">
        <v>66</v>
      </c>
      <c r="E114" s="264">
        <v>12</v>
      </c>
      <c r="F114" s="276">
        <v>1</v>
      </c>
      <c r="G114" s="459">
        <v>1</v>
      </c>
      <c r="H114" s="277">
        <v>1</v>
      </c>
      <c r="I114" s="460">
        <v>1</v>
      </c>
      <c r="J114" s="277">
        <v>1</v>
      </c>
      <c r="K114" s="460">
        <v>1</v>
      </c>
      <c r="L114" s="277">
        <v>1</v>
      </c>
      <c r="M114" s="274">
        <v>1</v>
      </c>
      <c r="N114" s="277">
        <v>1</v>
      </c>
      <c r="O114" s="274">
        <v>1</v>
      </c>
      <c r="P114" s="277">
        <v>1</v>
      </c>
      <c r="Q114" s="274">
        <v>1</v>
      </c>
      <c r="R114" s="277">
        <v>1</v>
      </c>
      <c r="S114" s="274">
        <v>1</v>
      </c>
      <c r="T114" s="277">
        <v>1</v>
      </c>
      <c r="U114" s="274">
        <v>1</v>
      </c>
      <c r="V114" s="277">
        <v>1</v>
      </c>
      <c r="W114" s="274">
        <v>1</v>
      </c>
      <c r="X114" s="277">
        <v>1</v>
      </c>
      <c r="Y114" s="274">
        <v>1</v>
      </c>
      <c r="Z114" s="277">
        <v>1</v>
      </c>
      <c r="AA114" s="403">
        <v>1</v>
      </c>
      <c r="AB114" s="264">
        <v>1</v>
      </c>
      <c r="AC114" s="412">
        <v>1</v>
      </c>
      <c r="AD114" s="278">
        <f>+F114+H114+J114+L114+N114+P114+R114+T114+V114+X114+Z114+AB114</f>
        <v>12</v>
      </c>
      <c r="AE114" s="278">
        <f>+G114+I114+K114+M114+O114+Q114+S114+U114+W114+Y114+AA114+AC114</f>
        <v>12</v>
      </c>
      <c r="AF114" s="213"/>
      <c r="AG114" s="632">
        <f t="shared" si="8"/>
        <v>0</v>
      </c>
    </row>
    <row r="115" spans="1:33" s="56" customFormat="1" ht="15.75" customHeight="1">
      <c r="A115" s="356" t="s">
        <v>205</v>
      </c>
      <c r="B115" s="356"/>
      <c r="C115" s="356"/>
      <c r="D115" s="356"/>
      <c r="E115" s="357"/>
      <c r="F115" s="361"/>
      <c r="G115" s="362"/>
      <c r="H115" s="362"/>
      <c r="I115" s="362"/>
      <c r="J115" s="362"/>
      <c r="K115" s="362"/>
      <c r="L115" s="362"/>
      <c r="M115" s="362"/>
      <c r="N115" s="362"/>
      <c r="O115" s="362"/>
      <c r="P115" s="362"/>
      <c r="Q115" s="362"/>
      <c r="R115" s="362"/>
      <c r="S115" s="362"/>
      <c r="T115" s="362"/>
      <c r="U115" s="362"/>
      <c r="V115" s="362"/>
      <c r="W115" s="362"/>
      <c r="X115" s="362"/>
      <c r="Y115" s="362"/>
      <c r="Z115" s="362"/>
      <c r="AA115" s="362"/>
      <c r="AB115" s="362"/>
      <c r="AC115" s="362"/>
      <c r="AD115" s="362"/>
      <c r="AE115" s="362"/>
      <c r="AF115" s="362"/>
      <c r="AG115" s="632">
        <f t="shared" si="8"/>
        <v>0</v>
      </c>
    </row>
    <row r="116" spans="1:33" s="217" customFormat="1" ht="78.75">
      <c r="A116" s="207" t="s">
        <v>501</v>
      </c>
      <c r="B116" s="207" t="s">
        <v>247</v>
      </c>
      <c r="C116" s="207" t="s">
        <v>212</v>
      </c>
      <c r="D116" s="208" t="s">
        <v>455</v>
      </c>
      <c r="E116" s="264">
        <v>1</v>
      </c>
      <c r="F116" s="276"/>
      <c r="G116" s="459"/>
      <c r="H116" s="277"/>
      <c r="I116" s="460"/>
      <c r="J116" s="277"/>
      <c r="K116" s="460"/>
      <c r="L116" s="277"/>
      <c r="M116" s="274"/>
      <c r="N116" s="277"/>
      <c r="O116" s="274"/>
      <c r="P116" s="277"/>
      <c r="Q116" s="274"/>
      <c r="R116" s="277"/>
      <c r="S116" s="274"/>
      <c r="T116" s="277"/>
      <c r="U116" s="274"/>
      <c r="V116" s="277"/>
      <c r="W116" s="274"/>
      <c r="X116" s="277"/>
      <c r="Y116" s="274"/>
      <c r="Z116" s="277"/>
      <c r="AA116" s="403"/>
      <c r="AB116" s="264">
        <v>1</v>
      </c>
      <c r="AC116" s="622"/>
      <c r="AD116" s="283">
        <f>+F116+H116+J116+L116+N116+P116+R116+T116+V116+X116+Z116+AB116</f>
        <v>1</v>
      </c>
      <c r="AE116" s="283">
        <f>+G116+I116+K116+M116+O116+Q116+S116+U116+W116+Y116+AA116+AC116</f>
        <v>0</v>
      </c>
      <c r="AF116" s="186" t="s">
        <v>965</v>
      </c>
      <c r="AG116" s="632">
        <f t="shared" si="8"/>
        <v>0</v>
      </c>
    </row>
    <row r="117" spans="1:33" s="56" customFormat="1" ht="45">
      <c r="A117" s="82" t="s">
        <v>497</v>
      </c>
      <c r="B117" s="82" t="s">
        <v>247</v>
      </c>
      <c r="C117" s="82" t="s">
        <v>212</v>
      </c>
      <c r="D117" s="83" t="s">
        <v>98</v>
      </c>
      <c r="E117" s="209">
        <v>140.83</v>
      </c>
      <c r="F117" s="147">
        <v>140.83</v>
      </c>
      <c r="G117" s="453">
        <v>140.83</v>
      </c>
      <c r="H117" s="148">
        <v>140.83</v>
      </c>
      <c r="I117" s="457">
        <v>140.83</v>
      </c>
      <c r="J117" s="148">
        <v>140.83</v>
      </c>
      <c r="K117" s="457">
        <v>140.83</v>
      </c>
      <c r="L117" s="148">
        <v>140.83</v>
      </c>
      <c r="M117" s="238">
        <v>140.83</v>
      </c>
      <c r="N117" s="148">
        <v>140.83</v>
      </c>
      <c r="O117" s="238">
        <v>140.83</v>
      </c>
      <c r="P117" s="148">
        <v>140.83</v>
      </c>
      <c r="Q117" s="238">
        <v>140.83</v>
      </c>
      <c r="R117" s="148">
        <v>140.83</v>
      </c>
      <c r="S117" s="238">
        <v>140.83</v>
      </c>
      <c r="T117" s="148">
        <v>140.83</v>
      </c>
      <c r="U117" s="238">
        <v>140.83</v>
      </c>
      <c r="V117" s="148">
        <v>140.83</v>
      </c>
      <c r="W117" s="238">
        <v>140.83</v>
      </c>
      <c r="X117" s="148">
        <v>140.83</v>
      </c>
      <c r="Y117" s="238">
        <v>140.83</v>
      </c>
      <c r="Z117" s="148">
        <v>140.83</v>
      </c>
      <c r="AA117" s="402">
        <v>140.83</v>
      </c>
      <c r="AB117" s="146">
        <v>140.83</v>
      </c>
      <c r="AC117" s="649">
        <v>140.83</v>
      </c>
      <c r="AD117" s="185">
        <v>140.83</v>
      </c>
      <c r="AE117" s="185">
        <v>140.83</v>
      </c>
      <c r="AF117" s="109"/>
      <c r="AG117" s="632">
        <f t="shared" si="8"/>
        <v>0</v>
      </c>
    </row>
    <row r="118" spans="1:33" s="56" customFormat="1" ht="45">
      <c r="A118" s="71" t="s">
        <v>493</v>
      </c>
      <c r="B118" s="71" t="s">
        <v>247</v>
      </c>
      <c r="C118" s="71" t="s">
        <v>281</v>
      </c>
      <c r="D118" s="72" t="s">
        <v>66</v>
      </c>
      <c r="E118" s="267">
        <v>12</v>
      </c>
      <c r="F118" s="265">
        <v>1</v>
      </c>
      <c r="G118" s="459">
        <v>1</v>
      </c>
      <c r="H118" s="266">
        <v>1</v>
      </c>
      <c r="I118" s="460">
        <v>1</v>
      </c>
      <c r="J118" s="266">
        <v>1</v>
      </c>
      <c r="K118" s="460">
        <v>1</v>
      </c>
      <c r="L118" s="266">
        <v>1</v>
      </c>
      <c r="M118" s="274">
        <v>1</v>
      </c>
      <c r="N118" s="266">
        <v>1</v>
      </c>
      <c r="O118" s="274">
        <v>1</v>
      </c>
      <c r="P118" s="266">
        <v>1</v>
      </c>
      <c r="Q118" s="274">
        <v>1</v>
      </c>
      <c r="R118" s="266">
        <v>1</v>
      </c>
      <c r="S118" s="274">
        <v>1</v>
      </c>
      <c r="T118" s="266">
        <v>1</v>
      </c>
      <c r="U118" s="274">
        <v>1</v>
      </c>
      <c r="V118" s="266">
        <v>1</v>
      </c>
      <c r="W118" s="274">
        <v>1</v>
      </c>
      <c r="X118" s="266">
        <v>1</v>
      </c>
      <c r="Y118" s="274">
        <v>1</v>
      </c>
      <c r="Z118" s="266">
        <v>1</v>
      </c>
      <c r="AA118" s="403">
        <v>1</v>
      </c>
      <c r="AB118" s="267">
        <v>1</v>
      </c>
      <c r="AC118" s="622">
        <v>1</v>
      </c>
      <c r="AD118" s="283">
        <f>+F118+H118+J118+L118+N118+P118+R118+T118+V118+X118+Z118+AB118</f>
        <v>12</v>
      </c>
      <c r="AE118" s="283">
        <f>+G118+I118+K118+M118+O118+Q118+S118+U118+W118+Y118+AA118+AC118</f>
        <v>12</v>
      </c>
      <c r="AF118" s="109"/>
      <c r="AG118" s="632">
        <f t="shared" si="8"/>
        <v>0</v>
      </c>
    </row>
    <row r="119" spans="1:33" s="56" customFormat="1" ht="15.75" customHeight="1" thickBot="1">
      <c r="A119" s="356" t="s">
        <v>206</v>
      </c>
      <c r="B119" s="356"/>
      <c r="C119" s="356"/>
      <c r="D119" s="356"/>
      <c r="E119" s="357"/>
      <c r="F119" s="359"/>
      <c r="G119" s="360"/>
      <c r="H119" s="360"/>
      <c r="I119" s="360"/>
      <c r="J119" s="360"/>
      <c r="K119" s="360"/>
      <c r="L119" s="360"/>
      <c r="M119" s="360"/>
      <c r="N119" s="360"/>
      <c r="O119" s="360"/>
      <c r="P119" s="360"/>
      <c r="Q119" s="360"/>
      <c r="R119" s="360"/>
      <c r="S119" s="360"/>
      <c r="T119" s="360"/>
      <c r="U119" s="360"/>
      <c r="V119" s="360"/>
      <c r="W119" s="360"/>
      <c r="X119" s="360"/>
      <c r="Y119" s="360"/>
      <c r="Z119" s="360"/>
      <c r="AA119" s="360"/>
      <c r="AB119" s="360"/>
      <c r="AC119" s="360"/>
      <c r="AD119" s="360"/>
      <c r="AE119" s="360"/>
      <c r="AF119" s="360"/>
      <c r="AG119" s="632">
        <f t="shared" si="8"/>
        <v>0</v>
      </c>
    </row>
    <row r="120" spans="1:33" s="56" customFormat="1" ht="45">
      <c r="A120" s="215" t="s">
        <v>496</v>
      </c>
      <c r="B120" s="215" t="s">
        <v>289</v>
      </c>
      <c r="C120" s="215" t="s">
        <v>212</v>
      </c>
      <c r="D120" s="70" t="s">
        <v>760</v>
      </c>
      <c r="E120" s="370">
        <v>69.64</v>
      </c>
      <c r="F120" s="143"/>
      <c r="G120" s="451">
        <v>0.36</v>
      </c>
      <c r="H120" s="144"/>
      <c r="I120" s="455">
        <v>0.39</v>
      </c>
      <c r="J120" s="144"/>
      <c r="K120" s="455">
        <v>0.58</v>
      </c>
      <c r="L120" s="144">
        <v>9</v>
      </c>
      <c r="M120" s="568">
        <v>5.28</v>
      </c>
      <c r="N120" s="144">
        <v>8</v>
      </c>
      <c r="O120" s="568">
        <v>9.7</v>
      </c>
      <c r="P120" s="144">
        <v>6</v>
      </c>
      <c r="Q120" s="568">
        <v>1.25</v>
      </c>
      <c r="R120" s="144">
        <v>8</v>
      </c>
      <c r="S120" s="568">
        <v>0.15</v>
      </c>
      <c r="T120" s="144">
        <v>6</v>
      </c>
      <c r="U120" s="568">
        <v>7.27</v>
      </c>
      <c r="V120" s="144">
        <v>6</v>
      </c>
      <c r="W120" s="568">
        <v>9.65</v>
      </c>
      <c r="X120" s="144">
        <v>8</v>
      </c>
      <c r="Y120" s="568">
        <v>9</v>
      </c>
      <c r="Z120" s="144">
        <v>9</v>
      </c>
      <c r="AA120" s="636">
        <v>5.14</v>
      </c>
      <c r="AB120" s="142">
        <v>9.64</v>
      </c>
      <c r="AC120" s="652">
        <v>4.97</v>
      </c>
      <c r="AD120" s="145">
        <f aca="true" t="shared" si="12" ref="AD120:AE123">+F120+H120+J120+L120+N120+P120+R120+T120+V120+X120+Z120+AB120</f>
        <v>69.64</v>
      </c>
      <c r="AE120" s="145">
        <f t="shared" si="12"/>
        <v>53.739999999999995</v>
      </c>
      <c r="AF120" s="655"/>
      <c r="AG120" s="632">
        <f t="shared" si="8"/>
        <v>0</v>
      </c>
    </row>
    <row r="121" spans="1:33" s="56" customFormat="1" ht="45">
      <c r="A121" s="218" t="s">
        <v>502</v>
      </c>
      <c r="B121" s="218" t="s">
        <v>289</v>
      </c>
      <c r="C121" s="218" t="s">
        <v>212</v>
      </c>
      <c r="D121" s="188" t="s">
        <v>456</v>
      </c>
      <c r="E121" s="219">
        <v>74</v>
      </c>
      <c r="F121" s="190"/>
      <c r="G121" s="472">
        <v>0.16</v>
      </c>
      <c r="H121" s="191">
        <v>6</v>
      </c>
      <c r="I121" s="474"/>
      <c r="J121" s="191">
        <v>7</v>
      </c>
      <c r="K121" s="474">
        <v>1.94</v>
      </c>
      <c r="L121" s="191">
        <v>7</v>
      </c>
      <c r="M121" s="569">
        <v>1.89</v>
      </c>
      <c r="N121" s="191">
        <v>6</v>
      </c>
      <c r="O121" s="569">
        <v>5.59</v>
      </c>
      <c r="P121" s="191">
        <v>5</v>
      </c>
      <c r="Q121" s="569">
        <v>3.74</v>
      </c>
      <c r="R121" s="191">
        <v>8</v>
      </c>
      <c r="S121" s="569">
        <v>1.68</v>
      </c>
      <c r="T121" s="191">
        <v>8</v>
      </c>
      <c r="U121" s="569">
        <v>4.05</v>
      </c>
      <c r="V121" s="191">
        <v>7</v>
      </c>
      <c r="W121" s="569">
        <v>18.15</v>
      </c>
      <c r="X121" s="191">
        <v>6</v>
      </c>
      <c r="Y121" s="569">
        <v>8.51</v>
      </c>
      <c r="Z121" s="191">
        <v>6</v>
      </c>
      <c r="AA121" s="650">
        <v>0.62</v>
      </c>
      <c r="AB121" s="189">
        <v>8</v>
      </c>
      <c r="AC121" s="638"/>
      <c r="AD121" s="192">
        <f t="shared" si="12"/>
        <v>74</v>
      </c>
      <c r="AE121" s="192">
        <f t="shared" si="12"/>
        <v>46.33</v>
      </c>
      <c r="AF121" s="656"/>
      <c r="AG121" s="632">
        <f t="shared" si="8"/>
        <v>0</v>
      </c>
    </row>
    <row r="122" spans="1:33" s="56" customFormat="1" ht="45">
      <c r="A122" s="218" t="s">
        <v>503</v>
      </c>
      <c r="B122" s="218" t="s">
        <v>289</v>
      </c>
      <c r="C122" s="218" t="s">
        <v>212</v>
      </c>
      <c r="D122" s="188" t="s">
        <v>764</v>
      </c>
      <c r="E122" s="367">
        <v>9</v>
      </c>
      <c r="F122" s="285"/>
      <c r="G122" s="473"/>
      <c r="H122" s="286"/>
      <c r="I122" s="475"/>
      <c r="J122" s="286"/>
      <c r="K122" s="475"/>
      <c r="L122" s="286"/>
      <c r="M122" s="570"/>
      <c r="N122" s="286">
        <v>1</v>
      </c>
      <c r="O122" s="570"/>
      <c r="P122" s="286"/>
      <c r="Q122" s="570"/>
      <c r="R122" s="286">
        <v>1</v>
      </c>
      <c r="S122" s="570">
        <v>3</v>
      </c>
      <c r="T122" s="286"/>
      <c r="U122" s="570">
        <v>2</v>
      </c>
      <c r="V122" s="286">
        <v>2</v>
      </c>
      <c r="W122" s="570">
        <v>2</v>
      </c>
      <c r="X122" s="286">
        <v>2</v>
      </c>
      <c r="Y122" s="570">
        <v>2</v>
      </c>
      <c r="Z122" s="286">
        <v>1</v>
      </c>
      <c r="AA122" s="651">
        <v>2</v>
      </c>
      <c r="AB122" s="284">
        <v>2</v>
      </c>
      <c r="AC122" s="653">
        <v>1</v>
      </c>
      <c r="AD122" s="368">
        <f t="shared" si="12"/>
        <v>9</v>
      </c>
      <c r="AE122" s="368">
        <f t="shared" si="12"/>
        <v>12</v>
      </c>
      <c r="AF122" s="193" t="s">
        <v>966</v>
      </c>
      <c r="AG122" s="632">
        <f t="shared" si="8"/>
        <v>0</v>
      </c>
    </row>
    <row r="123" spans="1:33" s="56" customFormat="1" ht="45.75" thickBot="1">
      <c r="A123" s="187" t="s">
        <v>493</v>
      </c>
      <c r="B123" s="187" t="s">
        <v>247</v>
      </c>
      <c r="C123" s="187" t="s">
        <v>281</v>
      </c>
      <c r="D123" s="188" t="s">
        <v>66</v>
      </c>
      <c r="E123" s="284">
        <v>12</v>
      </c>
      <c r="F123" s="285">
        <v>1</v>
      </c>
      <c r="G123" s="473">
        <v>1</v>
      </c>
      <c r="H123" s="286">
        <v>1</v>
      </c>
      <c r="I123" s="475">
        <v>1</v>
      </c>
      <c r="J123" s="286">
        <v>1</v>
      </c>
      <c r="K123" s="475">
        <v>1</v>
      </c>
      <c r="L123" s="286">
        <v>1</v>
      </c>
      <c r="M123" s="570">
        <v>1</v>
      </c>
      <c r="N123" s="286">
        <v>1</v>
      </c>
      <c r="O123" s="570">
        <v>1</v>
      </c>
      <c r="P123" s="286">
        <v>1</v>
      </c>
      <c r="Q123" s="570">
        <v>1</v>
      </c>
      <c r="R123" s="286">
        <v>1</v>
      </c>
      <c r="S123" s="570">
        <v>1</v>
      </c>
      <c r="T123" s="286">
        <v>1</v>
      </c>
      <c r="U123" s="570">
        <v>1</v>
      </c>
      <c r="V123" s="286">
        <v>1</v>
      </c>
      <c r="W123" s="570">
        <v>1</v>
      </c>
      <c r="X123" s="286">
        <v>1</v>
      </c>
      <c r="Y123" s="570">
        <v>1</v>
      </c>
      <c r="Z123" s="286">
        <v>1</v>
      </c>
      <c r="AA123" s="651">
        <v>1</v>
      </c>
      <c r="AB123" s="284">
        <v>1</v>
      </c>
      <c r="AC123" s="654">
        <v>1</v>
      </c>
      <c r="AD123" s="283">
        <f t="shared" si="12"/>
        <v>12</v>
      </c>
      <c r="AE123" s="421">
        <f t="shared" si="12"/>
        <v>12</v>
      </c>
      <c r="AF123" s="193"/>
      <c r="AG123" s="632">
        <f t="shared" si="8"/>
        <v>0</v>
      </c>
    </row>
    <row r="124" spans="1:33" s="56" customFormat="1" ht="15.75" customHeight="1" thickBot="1">
      <c r="A124" s="354" t="s">
        <v>207</v>
      </c>
      <c r="B124" s="354"/>
      <c r="C124" s="354"/>
      <c r="D124" s="354"/>
      <c r="E124" s="355"/>
      <c r="F124" s="359"/>
      <c r="G124" s="360"/>
      <c r="H124" s="360"/>
      <c r="I124" s="360"/>
      <c r="J124" s="360"/>
      <c r="K124" s="360"/>
      <c r="L124" s="360"/>
      <c r="M124" s="360"/>
      <c r="N124" s="360"/>
      <c r="O124" s="360"/>
      <c r="P124" s="360"/>
      <c r="Q124" s="360"/>
      <c r="R124" s="360"/>
      <c r="S124" s="360"/>
      <c r="T124" s="360"/>
      <c r="U124" s="360"/>
      <c r="V124" s="360"/>
      <c r="W124" s="360"/>
      <c r="X124" s="360"/>
      <c r="Y124" s="360"/>
      <c r="Z124" s="360"/>
      <c r="AA124" s="360"/>
      <c r="AB124" s="360"/>
      <c r="AC124" s="360"/>
      <c r="AD124" s="360"/>
      <c r="AE124" s="360"/>
      <c r="AF124" s="360"/>
      <c r="AG124" s="632">
        <f t="shared" si="8"/>
        <v>0</v>
      </c>
    </row>
    <row r="125" spans="1:33" s="217" customFormat="1" ht="45">
      <c r="A125" s="215" t="s">
        <v>496</v>
      </c>
      <c r="B125" s="215" t="s">
        <v>289</v>
      </c>
      <c r="C125" s="215" t="s">
        <v>212</v>
      </c>
      <c r="D125" s="70" t="s">
        <v>760</v>
      </c>
      <c r="E125" s="209">
        <v>14.7</v>
      </c>
      <c r="F125" s="210"/>
      <c r="G125" s="453"/>
      <c r="H125" s="211"/>
      <c r="I125" s="457">
        <v>0.89</v>
      </c>
      <c r="J125" s="211"/>
      <c r="K125" s="457">
        <v>1.17</v>
      </c>
      <c r="L125" s="211"/>
      <c r="M125" s="238"/>
      <c r="N125" s="211"/>
      <c r="O125" s="238"/>
      <c r="P125" s="211">
        <v>1</v>
      </c>
      <c r="Q125" s="238"/>
      <c r="R125" s="211">
        <v>1</v>
      </c>
      <c r="S125" s="238"/>
      <c r="T125" s="211">
        <v>1</v>
      </c>
      <c r="U125" s="238"/>
      <c r="V125" s="211">
        <v>2</v>
      </c>
      <c r="W125" s="238"/>
      <c r="X125" s="211">
        <v>2</v>
      </c>
      <c r="Y125" s="238">
        <v>1.98</v>
      </c>
      <c r="Z125" s="211">
        <v>3.7</v>
      </c>
      <c r="AA125" s="402"/>
      <c r="AB125" s="209">
        <v>4</v>
      </c>
      <c r="AC125" s="411"/>
      <c r="AD125" s="212">
        <f aca="true" t="shared" si="13" ref="AD125:AD130">+F125+H125+J125+L125+N125+P125+R125+T125+V125+X125+Z125+AB125</f>
        <v>14.7</v>
      </c>
      <c r="AE125" s="212">
        <f aca="true" t="shared" si="14" ref="AE125:AE130">+G125+I125+K125+M125+O125+Q125+S125+U125+W125+Y125+AA125+AC125</f>
        <v>4.04</v>
      </c>
      <c r="AF125" s="366" t="s">
        <v>968</v>
      </c>
      <c r="AG125" s="632">
        <f t="shared" si="8"/>
        <v>0</v>
      </c>
    </row>
    <row r="126" spans="1:33" s="56" customFormat="1" ht="45">
      <c r="A126" s="218" t="s">
        <v>504</v>
      </c>
      <c r="B126" s="218" t="s">
        <v>289</v>
      </c>
      <c r="C126" s="218" t="s">
        <v>212</v>
      </c>
      <c r="D126" s="188" t="s">
        <v>389</v>
      </c>
      <c r="E126" s="219">
        <v>33.31</v>
      </c>
      <c r="F126" s="190">
        <v>3.5676876515023186</v>
      </c>
      <c r="G126" s="472">
        <v>3.3</v>
      </c>
      <c r="H126" s="191">
        <v>4.200671944696036</v>
      </c>
      <c r="I126" s="474">
        <v>2.26</v>
      </c>
      <c r="J126" s="191">
        <v>3.7941553048867416</v>
      </c>
      <c r="K126" s="474">
        <v>0.94</v>
      </c>
      <c r="L126" s="191">
        <v>4.200671944696036</v>
      </c>
      <c r="M126" s="569">
        <v>4.31</v>
      </c>
      <c r="N126" s="191">
        <v>4.065166398092938</v>
      </c>
      <c r="O126" s="569">
        <v>2.9</v>
      </c>
      <c r="P126" s="191">
        <v>2.0459881085180243</v>
      </c>
      <c r="Q126" s="569"/>
      <c r="R126" s="191">
        <v>1.4158424436426769</v>
      </c>
      <c r="S126" s="569">
        <v>7.62</v>
      </c>
      <c r="T126" s="191">
        <v>1.6325136315546755</v>
      </c>
      <c r="U126" s="569">
        <v>0.67</v>
      </c>
      <c r="V126" s="191">
        <v>1.2241366682038897</v>
      </c>
      <c r="W126" s="569">
        <v>4.96</v>
      </c>
      <c r="X126" s="191">
        <v>0.9870466321243523</v>
      </c>
      <c r="Y126" s="569">
        <v>3.89</v>
      </c>
      <c r="Z126" s="191">
        <v>1.0199481865284974</v>
      </c>
      <c r="AA126" s="650"/>
      <c r="AB126" s="189">
        <v>5.158220101512107</v>
      </c>
      <c r="AC126" s="638"/>
      <c r="AD126" s="192">
        <f t="shared" si="13"/>
        <v>33.312049015958294</v>
      </c>
      <c r="AE126" s="192">
        <f t="shared" si="14"/>
        <v>30.85</v>
      </c>
      <c r="AF126" s="366" t="s">
        <v>968</v>
      </c>
      <c r="AG126" s="632">
        <f t="shared" si="8"/>
        <v>-0.0020490159582919887</v>
      </c>
    </row>
    <row r="127" spans="1:33" s="56" customFormat="1" ht="45">
      <c r="A127" s="682" t="s">
        <v>678</v>
      </c>
      <c r="B127" s="682" t="s">
        <v>289</v>
      </c>
      <c r="C127" s="682" t="s">
        <v>212</v>
      </c>
      <c r="D127" s="683" t="s">
        <v>124</v>
      </c>
      <c r="E127" s="684">
        <v>1</v>
      </c>
      <c r="F127" s="190"/>
      <c r="G127" s="472"/>
      <c r="H127" s="191"/>
      <c r="I127" s="474"/>
      <c r="J127" s="191"/>
      <c r="K127" s="474"/>
      <c r="L127" s="191"/>
      <c r="M127" s="569"/>
      <c r="N127" s="191"/>
      <c r="O127" s="569"/>
      <c r="P127" s="191"/>
      <c r="Q127" s="569"/>
      <c r="R127" s="191"/>
      <c r="S127" s="569"/>
      <c r="T127" s="191"/>
      <c r="U127" s="569"/>
      <c r="V127" s="191"/>
      <c r="W127" s="569"/>
      <c r="X127" s="286">
        <v>1</v>
      </c>
      <c r="Y127" s="570"/>
      <c r="Z127" s="191"/>
      <c r="AA127" s="650"/>
      <c r="AB127" s="189"/>
      <c r="AC127" s="653">
        <v>1</v>
      </c>
      <c r="AD127" s="368">
        <f t="shared" si="13"/>
        <v>1</v>
      </c>
      <c r="AE127" s="368">
        <f t="shared" si="14"/>
        <v>1</v>
      </c>
      <c r="AF127" s="193" t="s">
        <v>967</v>
      </c>
      <c r="AG127" s="632">
        <f t="shared" si="8"/>
        <v>0</v>
      </c>
    </row>
    <row r="128" spans="1:33" s="56" customFormat="1" ht="45">
      <c r="A128" s="218" t="s">
        <v>502</v>
      </c>
      <c r="B128" s="218" t="s">
        <v>289</v>
      </c>
      <c r="C128" s="218" t="s">
        <v>212</v>
      </c>
      <c r="D128" s="188" t="s">
        <v>456</v>
      </c>
      <c r="E128" s="219">
        <v>37.87</v>
      </c>
      <c r="F128" s="190">
        <v>3.895335074360064</v>
      </c>
      <c r="G128" s="472">
        <v>3.9</v>
      </c>
      <c r="H128" s="191">
        <v>3.895335074360064</v>
      </c>
      <c r="I128" s="474">
        <v>3.9</v>
      </c>
      <c r="J128" s="191">
        <v>3.5159103155755673</v>
      </c>
      <c r="K128" s="474">
        <v>3.51</v>
      </c>
      <c r="L128" s="191">
        <v>3.2631324219177573</v>
      </c>
      <c r="M128" s="569"/>
      <c r="N128" s="191">
        <v>2.8642201300026233</v>
      </c>
      <c r="O128" s="569"/>
      <c r="P128" s="191">
        <v>2.9620835398023724</v>
      </c>
      <c r="Q128" s="569"/>
      <c r="R128" s="191">
        <v>2.8642201300026233</v>
      </c>
      <c r="S128" s="569">
        <v>7.62</v>
      </c>
      <c r="T128" s="191">
        <v>2.9620835398023724</v>
      </c>
      <c r="U128" s="569">
        <v>2.43</v>
      </c>
      <c r="V128" s="191">
        <v>2.9620835398023724</v>
      </c>
      <c r="W128" s="569">
        <v>2.38</v>
      </c>
      <c r="X128" s="191">
        <v>2.8642201300026233</v>
      </c>
      <c r="Y128" s="569">
        <v>19.16</v>
      </c>
      <c r="Z128" s="191">
        <v>2.9620835398023724</v>
      </c>
      <c r="AA128" s="650"/>
      <c r="AB128" s="189">
        <v>2.8642201300026233</v>
      </c>
      <c r="AC128" s="638"/>
      <c r="AD128" s="192">
        <f t="shared" si="13"/>
        <v>37.874927565433424</v>
      </c>
      <c r="AE128" s="192">
        <f t="shared" si="14"/>
        <v>42.9</v>
      </c>
      <c r="AF128" s="656"/>
      <c r="AG128" s="632">
        <f t="shared" si="8"/>
        <v>-0.0049275654334266505</v>
      </c>
    </row>
    <row r="129" spans="1:34" s="56" customFormat="1" ht="45">
      <c r="A129" s="218" t="s">
        <v>505</v>
      </c>
      <c r="B129" s="218" t="s">
        <v>289</v>
      </c>
      <c r="C129" s="218" t="s">
        <v>212</v>
      </c>
      <c r="D129" s="188" t="s">
        <v>457</v>
      </c>
      <c r="E129" s="219">
        <v>93.29</v>
      </c>
      <c r="F129" s="190">
        <v>11.065048222023254</v>
      </c>
      <c r="G129" s="472">
        <v>41.24</v>
      </c>
      <c r="H129" s="191">
        <v>11.065048222023254</v>
      </c>
      <c r="I129" s="474">
        <v>3.34</v>
      </c>
      <c r="J129" s="191">
        <v>9.99423710376294</v>
      </c>
      <c r="K129" s="474">
        <v>8.54</v>
      </c>
      <c r="L129" s="191">
        <v>11.065048222023254</v>
      </c>
      <c r="M129" s="569">
        <v>15.85</v>
      </c>
      <c r="N129" s="191">
        <v>10.70811118260315</v>
      </c>
      <c r="O129" s="569">
        <v>7.4</v>
      </c>
      <c r="P129" s="191">
        <v>8.122285347677705</v>
      </c>
      <c r="Q129" s="569"/>
      <c r="R129" s="191">
        <v>6.504164219252365</v>
      </c>
      <c r="S129" s="569">
        <v>6.5</v>
      </c>
      <c r="T129" s="191">
        <v>6.720969693227443</v>
      </c>
      <c r="U129" s="569">
        <v>6.72</v>
      </c>
      <c r="V129" s="191">
        <v>6.720969693227443</v>
      </c>
      <c r="W129" s="569">
        <v>6.72</v>
      </c>
      <c r="X129" s="191">
        <v>4.429771632391202</v>
      </c>
      <c r="Y129" s="569"/>
      <c r="Z129" s="191">
        <v>3.5056611835926414</v>
      </c>
      <c r="AA129" s="650"/>
      <c r="AB129" s="189">
        <v>3.392575338960621</v>
      </c>
      <c r="AC129" s="638"/>
      <c r="AD129" s="192">
        <f t="shared" si="13"/>
        <v>93.29389006076528</v>
      </c>
      <c r="AE129" s="426">
        <f t="shared" si="14"/>
        <v>96.31</v>
      </c>
      <c r="AF129" s="353"/>
      <c r="AG129" s="632">
        <f t="shared" si="8"/>
        <v>-0.0038900607652720964</v>
      </c>
      <c r="AH129" s="250"/>
    </row>
    <row r="130" spans="1:33" s="56" customFormat="1" ht="45.75" thickBot="1">
      <c r="A130" s="187" t="s">
        <v>493</v>
      </c>
      <c r="B130" s="187" t="s">
        <v>247</v>
      </c>
      <c r="C130" s="187" t="s">
        <v>281</v>
      </c>
      <c r="D130" s="188" t="s">
        <v>66</v>
      </c>
      <c r="E130" s="284">
        <v>12</v>
      </c>
      <c r="F130" s="285">
        <v>1</v>
      </c>
      <c r="G130" s="473">
        <v>1</v>
      </c>
      <c r="H130" s="286">
        <v>1</v>
      </c>
      <c r="I130" s="475">
        <v>1</v>
      </c>
      <c r="J130" s="286">
        <v>1</v>
      </c>
      <c r="K130" s="475">
        <v>1</v>
      </c>
      <c r="L130" s="286">
        <v>1</v>
      </c>
      <c r="M130" s="570">
        <v>1</v>
      </c>
      <c r="N130" s="286">
        <v>1</v>
      </c>
      <c r="O130" s="570">
        <v>1</v>
      </c>
      <c r="P130" s="286">
        <v>1</v>
      </c>
      <c r="Q130" s="570">
        <v>1</v>
      </c>
      <c r="R130" s="286">
        <v>1</v>
      </c>
      <c r="S130" s="570">
        <v>1</v>
      </c>
      <c r="T130" s="286">
        <v>1</v>
      </c>
      <c r="U130" s="570">
        <v>1</v>
      </c>
      <c r="V130" s="286">
        <v>1</v>
      </c>
      <c r="W130" s="570">
        <v>1</v>
      </c>
      <c r="X130" s="286">
        <v>1</v>
      </c>
      <c r="Y130" s="570">
        <v>1</v>
      </c>
      <c r="Z130" s="286">
        <v>1</v>
      </c>
      <c r="AA130" s="651">
        <v>1</v>
      </c>
      <c r="AB130" s="284">
        <v>1</v>
      </c>
      <c r="AC130" s="657">
        <v>1</v>
      </c>
      <c r="AD130" s="287">
        <f t="shared" si="13"/>
        <v>12</v>
      </c>
      <c r="AE130" s="425">
        <f t="shared" si="14"/>
        <v>12</v>
      </c>
      <c r="AF130" s="206"/>
      <c r="AG130" s="632">
        <f t="shared" si="8"/>
        <v>0</v>
      </c>
    </row>
    <row r="131" spans="1:33" s="56" customFormat="1" ht="15.75" customHeight="1">
      <c r="A131" s="354" t="s">
        <v>915</v>
      </c>
      <c r="B131" s="354"/>
      <c r="C131" s="354"/>
      <c r="D131" s="354"/>
      <c r="E131" s="355"/>
      <c r="F131" s="359"/>
      <c r="G131" s="360"/>
      <c r="H131" s="360"/>
      <c r="I131" s="360"/>
      <c r="J131" s="360"/>
      <c r="K131" s="360"/>
      <c r="L131" s="360"/>
      <c r="M131" s="360"/>
      <c r="N131" s="360"/>
      <c r="O131" s="360"/>
      <c r="P131" s="360"/>
      <c r="Q131" s="360"/>
      <c r="R131" s="360"/>
      <c r="S131" s="360"/>
      <c r="T131" s="360"/>
      <c r="U131" s="360"/>
      <c r="V131" s="360"/>
      <c r="W131" s="360"/>
      <c r="X131" s="360"/>
      <c r="Y131" s="360"/>
      <c r="Z131" s="360"/>
      <c r="AA131" s="360"/>
      <c r="AB131" s="360"/>
      <c r="AC131" s="360"/>
      <c r="AD131" s="360"/>
      <c r="AE131" s="360"/>
      <c r="AF131" s="360"/>
      <c r="AG131" s="632">
        <f t="shared" si="8"/>
        <v>0</v>
      </c>
    </row>
    <row r="132" spans="1:33" s="217" customFormat="1" ht="45">
      <c r="A132" s="218" t="s">
        <v>459</v>
      </c>
      <c r="B132" s="207" t="s">
        <v>845</v>
      </c>
      <c r="C132" s="207" t="s">
        <v>916</v>
      </c>
      <c r="D132" s="258" t="s">
        <v>378</v>
      </c>
      <c r="E132" s="264">
        <v>1</v>
      </c>
      <c r="F132" s="376"/>
      <c r="G132" s="476"/>
      <c r="H132" s="377"/>
      <c r="I132" s="471"/>
      <c r="J132" s="377"/>
      <c r="K132" s="471"/>
      <c r="L132" s="377"/>
      <c r="M132" s="567"/>
      <c r="N132" s="377"/>
      <c r="O132" s="567"/>
      <c r="P132" s="377"/>
      <c r="Q132" s="567"/>
      <c r="R132" s="277"/>
      <c r="S132" s="274"/>
      <c r="T132" s="277">
        <v>1</v>
      </c>
      <c r="U132" s="274"/>
      <c r="V132" s="277"/>
      <c r="W132" s="274"/>
      <c r="X132" s="277"/>
      <c r="Y132" s="274">
        <v>1</v>
      </c>
      <c r="Z132" s="277"/>
      <c r="AA132" s="403"/>
      <c r="AB132" s="264"/>
      <c r="AC132" s="412"/>
      <c r="AD132" s="278">
        <f>+F132+H132+J132+L132+N132+P132+R132+T132+V132+X132+Z132+AB132</f>
        <v>1</v>
      </c>
      <c r="AE132" s="278">
        <f>+G132+I132+K132+M132+O132+Q132+S132+U132+W132+Y132+AA132+AC132</f>
        <v>1</v>
      </c>
      <c r="AF132" s="213"/>
      <c r="AG132" s="632">
        <f t="shared" si="8"/>
        <v>0</v>
      </c>
    </row>
    <row r="133" spans="1:33" s="217" customFormat="1" ht="45.75" thickBot="1">
      <c r="A133" s="187" t="s">
        <v>493</v>
      </c>
      <c r="B133" s="207" t="s">
        <v>247</v>
      </c>
      <c r="C133" s="207" t="s">
        <v>281</v>
      </c>
      <c r="D133" s="258" t="s">
        <v>66</v>
      </c>
      <c r="E133" s="264">
        <v>12</v>
      </c>
      <c r="F133" s="276">
        <v>1</v>
      </c>
      <c r="G133" s="459">
        <v>1</v>
      </c>
      <c r="H133" s="277">
        <v>1</v>
      </c>
      <c r="I133" s="460">
        <v>1</v>
      </c>
      <c r="J133" s="277">
        <v>1</v>
      </c>
      <c r="K133" s="460">
        <v>1</v>
      </c>
      <c r="L133" s="277">
        <v>1</v>
      </c>
      <c r="M133" s="274">
        <v>1</v>
      </c>
      <c r="N133" s="277">
        <v>1</v>
      </c>
      <c r="O133" s="274">
        <v>1</v>
      </c>
      <c r="P133" s="277">
        <v>1</v>
      </c>
      <c r="Q133" s="274">
        <v>1</v>
      </c>
      <c r="R133" s="277">
        <v>1</v>
      </c>
      <c r="S133" s="274">
        <v>1</v>
      </c>
      <c r="T133" s="277">
        <v>1</v>
      </c>
      <c r="U133" s="274">
        <v>1</v>
      </c>
      <c r="V133" s="277">
        <v>1</v>
      </c>
      <c r="W133" s="274">
        <v>1</v>
      </c>
      <c r="X133" s="277">
        <v>1</v>
      </c>
      <c r="Y133" s="274">
        <v>1</v>
      </c>
      <c r="Z133" s="277">
        <v>1</v>
      </c>
      <c r="AA133" s="403">
        <v>1</v>
      </c>
      <c r="AB133" s="264">
        <v>1</v>
      </c>
      <c r="AC133" s="412">
        <v>1</v>
      </c>
      <c r="AD133" s="278">
        <f>+F133+H133+J133+L133+N133+P133+R133+T133+V133+X133+Z133+AB133</f>
        <v>12</v>
      </c>
      <c r="AE133" s="278">
        <f>+G133+I133+K133+M133+O133+Q133+S133+U133+W133+Y133+AA133+AC133</f>
        <v>12</v>
      </c>
      <c r="AF133" s="213"/>
      <c r="AG133" s="632">
        <f t="shared" si="8"/>
        <v>0</v>
      </c>
    </row>
    <row r="134" spans="1:33" s="56" customFormat="1" ht="15.75" customHeight="1">
      <c r="A134" s="354" t="s">
        <v>462</v>
      </c>
      <c r="B134" s="354"/>
      <c r="C134" s="354"/>
      <c r="D134" s="354"/>
      <c r="E134" s="355"/>
      <c r="F134" s="359"/>
      <c r="G134" s="360"/>
      <c r="H134" s="360"/>
      <c r="I134" s="360"/>
      <c r="J134" s="360"/>
      <c r="K134" s="360"/>
      <c r="L134" s="360"/>
      <c r="M134" s="360"/>
      <c r="N134" s="360"/>
      <c r="O134" s="360"/>
      <c r="P134" s="360"/>
      <c r="Q134" s="360"/>
      <c r="R134" s="360"/>
      <c r="S134" s="360"/>
      <c r="T134" s="360"/>
      <c r="U134" s="360"/>
      <c r="V134" s="360"/>
      <c r="W134" s="360"/>
      <c r="X134" s="360"/>
      <c r="Y134" s="360"/>
      <c r="Z134" s="360"/>
      <c r="AA134" s="360"/>
      <c r="AB134" s="360"/>
      <c r="AC134" s="360"/>
      <c r="AD134" s="360"/>
      <c r="AE134" s="360"/>
      <c r="AF134" s="360"/>
      <c r="AG134" s="632">
        <f t="shared" si="8"/>
        <v>0</v>
      </c>
    </row>
    <row r="135" spans="1:33" s="217" customFormat="1" ht="45">
      <c r="A135" s="207" t="s">
        <v>506</v>
      </c>
      <c r="B135" s="207" t="s">
        <v>247</v>
      </c>
      <c r="C135" s="207" t="s">
        <v>280</v>
      </c>
      <c r="D135" s="258" t="s">
        <v>456</v>
      </c>
      <c r="E135" s="264">
        <v>120</v>
      </c>
      <c r="F135" s="276">
        <v>20</v>
      </c>
      <c r="G135" s="453">
        <v>40.5</v>
      </c>
      <c r="H135" s="277">
        <v>20</v>
      </c>
      <c r="I135" s="457">
        <v>18.58</v>
      </c>
      <c r="J135" s="277">
        <v>20</v>
      </c>
      <c r="K135" s="457">
        <v>23.81</v>
      </c>
      <c r="L135" s="277">
        <v>20</v>
      </c>
      <c r="M135" s="238">
        <v>24.7</v>
      </c>
      <c r="N135" s="277">
        <v>20</v>
      </c>
      <c r="O135" s="238">
        <v>74.04</v>
      </c>
      <c r="P135" s="277">
        <v>20</v>
      </c>
      <c r="Q135" s="238">
        <v>13.1</v>
      </c>
      <c r="R135" s="277"/>
      <c r="S135" s="238">
        <v>54.87</v>
      </c>
      <c r="T135" s="211"/>
      <c r="U135" s="238">
        <v>2.75</v>
      </c>
      <c r="V135" s="277"/>
      <c r="W135" s="274"/>
      <c r="X135" s="277"/>
      <c r="Y135" s="274"/>
      <c r="Z135" s="277"/>
      <c r="AA135" s="403"/>
      <c r="AB135" s="264"/>
      <c r="AC135" s="412"/>
      <c r="AD135" s="278">
        <f>+F135+H135+J135+L135+N135+P135+R135+T135+V135+X135+Z135+AB135</f>
        <v>120</v>
      </c>
      <c r="AE135" s="374">
        <f>+G135+I135+K135+M135+O135+Q135+S135+U135+W135+Y135+AA135+AC135</f>
        <v>252.35</v>
      </c>
      <c r="AF135" s="635"/>
      <c r="AG135" s="632">
        <f t="shared" si="8"/>
        <v>0</v>
      </c>
    </row>
    <row r="136" spans="1:33" s="217" customFormat="1" ht="45.75" thickBot="1">
      <c r="A136" s="187" t="s">
        <v>493</v>
      </c>
      <c r="B136" s="207" t="s">
        <v>247</v>
      </c>
      <c r="C136" s="207" t="s">
        <v>281</v>
      </c>
      <c r="D136" s="258" t="s">
        <v>66</v>
      </c>
      <c r="E136" s="264">
        <v>12</v>
      </c>
      <c r="F136" s="276">
        <v>1</v>
      </c>
      <c r="G136" s="459">
        <v>1</v>
      </c>
      <c r="H136" s="277">
        <v>1</v>
      </c>
      <c r="I136" s="460">
        <v>1</v>
      </c>
      <c r="J136" s="277">
        <v>1</v>
      </c>
      <c r="K136" s="460">
        <v>1</v>
      </c>
      <c r="L136" s="277">
        <v>1</v>
      </c>
      <c r="M136" s="274">
        <v>1</v>
      </c>
      <c r="N136" s="277">
        <v>1</v>
      </c>
      <c r="O136" s="274">
        <v>1</v>
      </c>
      <c r="P136" s="277">
        <v>1</v>
      </c>
      <c r="Q136" s="274">
        <v>1</v>
      </c>
      <c r="R136" s="277">
        <v>1</v>
      </c>
      <c r="S136" s="274">
        <v>1</v>
      </c>
      <c r="T136" s="277">
        <v>1</v>
      </c>
      <c r="U136" s="274">
        <v>1</v>
      </c>
      <c r="V136" s="277">
        <v>1</v>
      </c>
      <c r="W136" s="274">
        <v>1</v>
      </c>
      <c r="X136" s="277">
        <v>1</v>
      </c>
      <c r="Y136" s="274">
        <v>1</v>
      </c>
      <c r="Z136" s="277">
        <v>1</v>
      </c>
      <c r="AA136" s="403">
        <v>1</v>
      </c>
      <c r="AB136" s="264">
        <v>1</v>
      </c>
      <c r="AC136" s="412">
        <v>1</v>
      </c>
      <c r="AD136" s="278">
        <f>+F136+H136+J136+L136+N136+P136+R136+T136+V136+X136+Z136+AB136</f>
        <v>12</v>
      </c>
      <c r="AE136" s="278">
        <f>+G136+I136+K136+M136+O136+Q136+S136+U136+W136+Y136+AA136+AC136</f>
        <v>12</v>
      </c>
      <c r="AF136" s="213"/>
      <c r="AG136" s="632">
        <f t="shared" si="8"/>
        <v>0</v>
      </c>
    </row>
    <row r="137" spans="1:33" s="56" customFormat="1" ht="15.75" customHeight="1">
      <c r="A137" s="354" t="s">
        <v>458</v>
      </c>
      <c r="B137" s="354"/>
      <c r="C137" s="354"/>
      <c r="D137" s="354"/>
      <c r="E137" s="355"/>
      <c r="F137" s="359"/>
      <c r="G137" s="360"/>
      <c r="H137" s="360"/>
      <c r="I137" s="360"/>
      <c r="J137" s="360"/>
      <c r="K137" s="360"/>
      <c r="L137" s="360"/>
      <c r="M137" s="360"/>
      <c r="N137" s="360"/>
      <c r="O137" s="360"/>
      <c r="P137" s="360"/>
      <c r="Q137" s="360"/>
      <c r="R137" s="360"/>
      <c r="S137" s="360"/>
      <c r="T137" s="360"/>
      <c r="U137" s="360"/>
      <c r="V137" s="360"/>
      <c r="W137" s="360"/>
      <c r="X137" s="360"/>
      <c r="Y137" s="360"/>
      <c r="Z137" s="360"/>
      <c r="AA137" s="360"/>
      <c r="AB137" s="360"/>
      <c r="AC137" s="360"/>
      <c r="AD137" s="360"/>
      <c r="AE137" s="360"/>
      <c r="AF137" s="360"/>
      <c r="AG137" s="632">
        <f t="shared" si="8"/>
        <v>0</v>
      </c>
    </row>
    <row r="138" spans="1:33" s="217" customFormat="1" ht="45">
      <c r="A138" s="207" t="s">
        <v>507</v>
      </c>
      <c r="B138" s="207" t="s">
        <v>247</v>
      </c>
      <c r="C138" s="207" t="s">
        <v>460</v>
      </c>
      <c r="D138" s="258" t="s">
        <v>378</v>
      </c>
      <c r="E138" s="264">
        <v>1</v>
      </c>
      <c r="F138" s="276"/>
      <c r="G138" s="459"/>
      <c r="H138" s="277"/>
      <c r="I138" s="460"/>
      <c r="J138" s="277"/>
      <c r="K138" s="460"/>
      <c r="L138" s="277"/>
      <c r="M138" s="274"/>
      <c r="N138" s="277"/>
      <c r="O138" s="274"/>
      <c r="P138" s="277">
        <v>1</v>
      </c>
      <c r="Q138" s="274"/>
      <c r="R138" s="277"/>
      <c r="S138" s="274">
        <v>1</v>
      </c>
      <c r="T138" s="277"/>
      <c r="U138" s="274"/>
      <c r="V138" s="277"/>
      <c r="W138" s="274"/>
      <c r="X138" s="277"/>
      <c r="Y138" s="274"/>
      <c r="Z138" s="277"/>
      <c r="AA138" s="403"/>
      <c r="AB138" s="264"/>
      <c r="AC138" s="412"/>
      <c r="AD138" s="278">
        <f aca="true" t="shared" si="15" ref="AD138:AE142">+F138+H138+J138+L138+N138+P138+R138+T138+V138+X138+Z138+AB138</f>
        <v>1</v>
      </c>
      <c r="AE138" s="278">
        <f t="shared" si="15"/>
        <v>1</v>
      </c>
      <c r="AF138" s="213"/>
      <c r="AG138" s="632">
        <f t="shared" si="8"/>
        <v>0</v>
      </c>
    </row>
    <row r="139" spans="1:33" s="217" customFormat="1" ht="45">
      <c r="A139" s="207" t="s">
        <v>508</v>
      </c>
      <c r="B139" s="207" t="s">
        <v>247</v>
      </c>
      <c r="C139" s="207" t="s">
        <v>460</v>
      </c>
      <c r="D139" s="258" t="s">
        <v>172</v>
      </c>
      <c r="E139" s="264">
        <v>1</v>
      </c>
      <c r="F139" s="276"/>
      <c r="G139" s="459"/>
      <c r="H139" s="277"/>
      <c r="I139" s="460"/>
      <c r="J139" s="277"/>
      <c r="K139" s="460"/>
      <c r="L139" s="277"/>
      <c r="M139" s="274"/>
      <c r="N139" s="277"/>
      <c r="O139" s="274"/>
      <c r="P139" s="277"/>
      <c r="Q139" s="274"/>
      <c r="R139" s="277"/>
      <c r="S139" s="274"/>
      <c r="T139" s="277">
        <v>1</v>
      </c>
      <c r="U139" s="274"/>
      <c r="V139" s="277"/>
      <c r="W139" s="274"/>
      <c r="X139" s="277"/>
      <c r="Y139" s="274"/>
      <c r="Z139" s="277"/>
      <c r="AA139" s="403"/>
      <c r="AB139" s="264"/>
      <c r="AC139" s="412"/>
      <c r="AD139" s="278">
        <f t="shared" si="15"/>
        <v>1</v>
      </c>
      <c r="AE139" s="278">
        <f t="shared" si="15"/>
        <v>0</v>
      </c>
      <c r="AF139" s="213" t="s">
        <v>955</v>
      </c>
      <c r="AG139" s="632">
        <f aca="true" t="shared" si="16" ref="AG139:AG202">E139-AD139</f>
        <v>0</v>
      </c>
    </row>
    <row r="140" spans="1:33" s="217" customFormat="1" ht="45">
      <c r="A140" s="207" t="s">
        <v>509</v>
      </c>
      <c r="B140" s="207" t="s">
        <v>247</v>
      </c>
      <c r="C140" s="207" t="s">
        <v>460</v>
      </c>
      <c r="D140" s="258" t="s">
        <v>378</v>
      </c>
      <c r="E140" s="264">
        <v>1</v>
      </c>
      <c r="F140" s="276"/>
      <c r="G140" s="459"/>
      <c r="H140" s="277"/>
      <c r="I140" s="460"/>
      <c r="J140" s="277"/>
      <c r="K140" s="460"/>
      <c r="L140" s="277"/>
      <c r="M140" s="274"/>
      <c r="N140" s="277"/>
      <c r="O140" s="274"/>
      <c r="P140" s="277"/>
      <c r="Q140" s="274"/>
      <c r="R140" s="277"/>
      <c r="S140" s="274"/>
      <c r="T140" s="277">
        <v>1</v>
      </c>
      <c r="U140" s="274">
        <v>1</v>
      </c>
      <c r="V140" s="277"/>
      <c r="W140" s="274"/>
      <c r="X140" s="277"/>
      <c r="Y140" s="274"/>
      <c r="Z140" s="277"/>
      <c r="AA140" s="403"/>
      <c r="AB140" s="264"/>
      <c r="AC140" s="412"/>
      <c r="AD140" s="278">
        <f t="shared" si="15"/>
        <v>1</v>
      </c>
      <c r="AE140" s="278">
        <f t="shared" si="15"/>
        <v>1</v>
      </c>
      <c r="AF140" s="213"/>
      <c r="AG140" s="632">
        <f t="shared" si="16"/>
        <v>0</v>
      </c>
    </row>
    <row r="141" spans="1:33" s="217" customFormat="1" ht="45">
      <c r="A141" s="207" t="s">
        <v>510</v>
      </c>
      <c r="B141" s="207" t="s">
        <v>247</v>
      </c>
      <c r="C141" s="207" t="s">
        <v>460</v>
      </c>
      <c r="D141" s="258" t="s">
        <v>172</v>
      </c>
      <c r="E141" s="264">
        <v>1</v>
      </c>
      <c r="F141" s="276"/>
      <c r="G141" s="459"/>
      <c r="H141" s="277"/>
      <c r="I141" s="460"/>
      <c r="J141" s="277"/>
      <c r="K141" s="460"/>
      <c r="L141" s="277"/>
      <c r="M141" s="274"/>
      <c r="N141" s="277"/>
      <c r="O141" s="274"/>
      <c r="P141" s="277">
        <v>1</v>
      </c>
      <c r="Q141" s="274"/>
      <c r="R141" s="277"/>
      <c r="S141" s="274"/>
      <c r="T141" s="277"/>
      <c r="U141" s="274"/>
      <c r="V141" s="277"/>
      <c r="W141" s="274"/>
      <c r="X141" s="277"/>
      <c r="Y141" s="274"/>
      <c r="Z141" s="277"/>
      <c r="AA141" s="403"/>
      <c r="AB141" s="264"/>
      <c r="AC141" s="412"/>
      <c r="AD141" s="278">
        <f t="shared" si="15"/>
        <v>1</v>
      </c>
      <c r="AE141" s="278">
        <f t="shared" si="15"/>
        <v>0</v>
      </c>
      <c r="AF141" s="213" t="s">
        <v>955</v>
      </c>
      <c r="AG141" s="632">
        <f t="shared" si="16"/>
        <v>0</v>
      </c>
    </row>
    <row r="142" spans="1:33" s="217" customFormat="1" ht="45.75" thickBot="1">
      <c r="A142" s="187" t="s">
        <v>493</v>
      </c>
      <c r="B142" s="207" t="s">
        <v>247</v>
      </c>
      <c r="C142" s="207" t="s">
        <v>281</v>
      </c>
      <c r="D142" s="258" t="s">
        <v>66</v>
      </c>
      <c r="E142" s="264">
        <v>12</v>
      </c>
      <c r="F142" s="276">
        <v>1</v>
      </c>
      <c r="G142" s="459">
        <v>1</v>
      </c>
      <c r="H142" s="277">
        <v>1</v>
      </c>
      <c r="I142" s="460">
        <v>1</v>
      </c>
      <c r="J142" s="277">
        <v>1</v>
      </c>
      <c r="K142" s="460">
        <v>1</v>
      </c>
      <c r="L142" s="277">
        <v>1</v>
      </c>
      <c r="M142" s="274">
        <v>1</v>
      </c>
      <c r="N142" s="277">
        <v>1</v>
      </c>
      <c r="O142" s="274">
        <v>1</v>
      </c>
      <c r="P142" s="277">
        <v>1</v>
      </c>
      <c r="Q142" s="274">
        <v>1</v>
      </c>
      <c r="R142" s="277">
        <v>1</v>
      </c>
      <c r="S142" s="274">
        <v>1</v>
      </c>
      <c r="T142" s="277">
        <v>1</v>
      </c>
      <c r="U142" s="274">
        <v>1</v>
      </c>
      <c r="V142" s="277">
        <v>1</v>
      </c>
      <c r="W142" s="274">
        <v>1</v>
      </c>
      <c r="X142" s="277">
        <v>1</v>
      </c>
      <c r="Y142" s="274">
        <v>1</v>
      </c>
      <c r="Z142" s="277">
        <v>1</v>
      </c>
      <c r="AA142" s="403">
        <v>1</v>
      </c>
      <c r="AB142" s="264">
        <v>1</v>
      </c>
      <c r="AC142" s="412">
        <v>1</v>
      </c>
      <c r="AD142" s="278">
        <f t="shared" si="15"/>
        <v>12</v>
      </c>
      <c r="AE142" s="278">
        <f t="shared" si="15"/>
        <v>12</v>
      </c>
      <c r="AF142" s="213"/>
      <c r="AG142" s="632">
        <f t="shared" si="16"/>
        <v>0</v>
      </c>
    </row>
    <row r="143" spans="1:33" s="56" customFormat="1" ht="15.75" customHeight="1">
      <c r="A143" s="354" t="s">
        <v>461</v>
      </c>
      <c r="B143" s="354"/>
      <c r="C143" s="354"/>
      <c r="D143" s="354"/>
      <c r="E143" s="355"/>
      <c r="F143" s="359"/>
      <c r="G143" s="360"/>
      <c r="H143" s="360"/>
      <c r="I143" s="360"/>
      <c r="J143" s="360"/>
      <c r="K143" s="360"/>
      <c r="L143" s="360"/>
      <c r="M143" s="360"/>
      <c r="N143" s="360"/>
      <c r="O143" s="360"/>
      <c r="P143" s="360"/>
      <c r="Q143" s="360"/>
      <c r="R143" s="360"/>
      <c r="S143" s="360"/>
      <c r="T143" s="360"/>
      <c r="U143" s="360"/>
      <c r="V143" s="360"/>
      <c r="W143" s="360"/>
      <c r="X143" s="360"/>
      <c r="Y143" s="360"/>
      <c r="Z143" s="360"/>
      <c r="AA143" s="360"/>
      <c r="AB143" s="360"/>
      <c r="AC143" s="360"/>
      <c r="AD143" s="360"/>
      <c r="AE143" s="360"/>
      <c r="AF143" s="360"/>
      <c r="AG143" s="632">
        <f t="shared" si="16"/>
        <v>0</v>
      </c>
    </row>
    <row r="144" spans="1:33" s="217" customFormat="1" ht="45">
      <c r="A144" s="207" t="s">
        <v>507</v>
      </c>
      <c r="B144" s="207" t="s">
        <v>247</v>
      </c>
      <c r="C144" s="207" t="s">
        <v>460</v>
      </c>
      <c r="D144" s="258" t="s">
        <v>378</v>
      </c>
      <c r="E144" s="264">
        <v>1</v>
      </c>
      <c r="F144" s="276"/>
      <c r="G144" s="459"/>
      <c r="H144" s="277"/>
      <c r="I144" s="460"/>
      <c r="J144" s="277"/>
      <c r="K144" s="460"/>
      <c r="L144" s="277"/>
      <c r="M144" s="274"/>
      <c r="N144" s="277"/>
      <c r="O144" s="274"/>
      <c r="P144" s="277">
        <v>1</v>
      </c>
      <c r="Q144" s="274"/>
      <c r="R144" s="277"/>
      <c r="S144" s="274"/>
      <c r="T144" s="277"/>
      <c r="U144" s="274">
        <v>1</v>
      </c>
      <c r="V144" s="277"/>
      <c r="W144" s="274"/>
      <c r="X144" s="277"/>
      <c r="Y144" s="274"/>
      <c r="Z144" s="277"/>
      <c r="AA144" s="403"/>
      <c r="AB144" s="264"/>
      <c r="AC144" s="412"/>
      <c r="AD144" s="278">
        <f aca="true" t="shared" si="17" ref="AD144:AE148">+F144+H144+J144+L144+N144+P144+R144+T144+V144+X144+Z144+AB144</f>
        <v>1</v>
      </c>
      <c r="AE144" s="278">
        <f t="shared" si="17"/>
        <v>1</v>
      </c>
      <c r="AF144" s="213"/>
      <c r="AG144" s="632">
        <f t="shared" si="16"/>
        <v>0</v>
      </c>
    </row>
    <row r="145" spans="1:33" s="217" customFormat="1" ht="45">
      <c r="A145" s="207" t="s">
        <v>508</v>
      </c>
      <c r="B145" s="207" t="s">
        <v>247</v>
      </c>
      <c r="C145" s="207" t="s">
        <v>460</v>
      </c>
      <c r="D145" s="258" t="s">
        <v>172</v>
      </c>
      <c r="E145" s="264">
        <v>1</v>
      </c>
      <c r="F145" s="276"/>
      <c r="G145" s="459"/>
      <c r="H145" s="277"/>
      <c r="I145" s="460"/>
      <c r="J145" s="277"/>
      <c r="K145" s="460"/>
      <c r="L145" s="277"/>
      <c r="M145" s="274"/>
      <c r="N145" s="277"/>
      <c r="O145" s="274"/>
      <c r="P145" s="277"/>
      <c r="Q145" s="274"/>
      <c r="R145" s="277"/>
      <c r="S145" s="274"/>
      <c r="T145" s="277">
        <v>1</v>
      </c>
      <c r="U145" s="274"/>
      <c r="V145" s="277"/>
      <c r="W145" s="274"/>
      <c r="X145" s="277"/>
      <c r="Y145" s="274">
        <v>1</v>
      </c>
      <c r="Z145" s="277"/>
      <c r="AA145" s="403"/>
      <c r="AB145" s="264"/>
      <c r="AC145" s="412"/>
      <c r="AD145" s="278">
        <f t="shared" si="17"/>
        <v>1</v>
      </c>
      <c r="AE145" s="278">
        <f t="shared" si="17"/>
        <v>1</v>
      </c>
      <c r="AF145" s="213"/>
      <c r="AG145" s="632">
        <f t="shared" si="16"/>
        <v>0</v>
      </c>
    </row>
    <row r="146" spans="1:33" s="217" customFormat="1" ht="45">
      <c r="A146" s="207" t="s">
        <v>509</v>
      </c>
      <c r="B146" s="207" t="s">
        <v>247</v>
      </c>
      <c r="C146" s="207" t="s">
        <v>460</v>
      </c>
      <c r="D146" s="258" t="s">
        <v>378</v>
      </c>
      <c r="E146" s="264">
        <v>1</v>
      </c>
      <c r="F146" s="276"/>
      <c r="G146" s="459"/>
      <c r="H146" s="277"/>
      <c r="I146" s="460"/>
      <c r="J146" s="277"/>
      <c r="K146" s="460"/>
      <c r="L146" s="277"/>
      <c r="M146" s="274"/>
      <c r="N146" s="277"/>
      <c r="O146" s="274"/>
      <c r="P146" s="277"/>
      <c r="Q146" s="274"/>
      <c r="R146" s="277"/>
      <c r="S146" s="274">
        <v>1</v>
      </c>
      <c r="T146" s="277">
        <v>1</v>
      </c>
      <c r="U146" s="274"/>
      <c r="V146" s="277"/>
      <c r="W146" s="274"/>
      <c r="X146" s="277"/>
      <c r="Y146" s="274"/>
      <c r="Z146" s="277"/>
      <c r="AA146" s="403"/>
      <c r="AB146" s="264"/>
      <c r="AC146" s="412"/>
      <c r="AD146" s="278">
        <f t="shared" si="17"/>
        <v>1</v>
      </c>
      <c r="AE146" s="278">
        <f t="shared" si="17"/>
        <v>1</v>
      </c>
      <c r="AF146" s="213"/>
      <c r="AG146" s="632">
        <f t="shared" si="16"/>
        <v>0</v>
      </c>
    </row>
    <row r="147" spans="1:33" s="217" customFormat="1" ht="45">
      <c r="A147" s="207" t="s">
        <v>510</v>
      </c>
      <c r="B147" s="207" t="s">
        <v>247</v>
      </c>
      <c r="C147" s="207" t="s">
        <v>460</v>
      </c>
      <c r="D147" s="258" t="s">
        <v>172</v>
      </c>
      <c r="E147" s="264">
        <v>1</v>
      </c>
      <c r="F147" s="276"/>
      <c r="G147" s="459"/>
      <c r="H147" s="277"/>
      <c r="I147" s="460"/>
      <c r="J147" s="277"/>
      <c r="K147" s="460"/>
      <c r="L147" s="277"/>
      <c r="M147" s="274"/>
      <c r="N147" s="277"/>
      <c r="O147" s="274"/>
      <c r="P147" s="277">
        <v>1</v>
      </c>
      <c r="Q147" s="274"/>
      <c r="R147" s="277"/>
      <c r="S147" s="274"/>
      <c r="T147" s="277"/>
      <c r="U147" s="274"/>
      <c r="V147" s="277"/>
      <c r="W147" s="274"/>
      <c r="X147" s="277"/>
      <c r="Y147" s="274">
        <v>1</v>
      </c>
      <c r="Z147" s="277"/>
      <c r="AA147" s="403"/>
      <c r="AB147" s="264"/>
      <c r="AC147" s="412"/>
      <c r="AD147" s="278">
        <f t="shared" si="17"/>
        <v>1</v>
      </c>
      <c r="AE147" s="278">
        <f t="shared" si="17"/>
        <v>1</v>
      </c>
      <c r="AF147" s="213"/>
      <c r="AG147" s="632">
        <f t="shared" si="16"/>
        <v>0</v>
      </c>
    </row>
    <row r="148" spans="1:33" s="217" customFormat="1" ht="45.75" thickBot="1">
      <c r="A148" s="187" t="s">
        <v>493</v>
      </c>
      <c r="B148" s="207" t="s">
        <v>247</v>
      </c>
      <c r="C148" s="207" t="s">
        <v>281</v>
      </c>
      <c r="D148" s="258" t="s">
        <v>66</v>
      </c>
      <c r="E148" s="264">
        <v>12</v>
      </c>
      <c r="F148" s="276">
        <v>1</v>
      </c>
      <c r="G148" s="459">
        <v>1</v>
      </c>
      <c r="H148" s="277">
        <v>1</v>
      </c>
      <c r="I148" s="460">
        <v>1</v>
      </c>
      <c r="J148" s="277">
        <v>1</v>
      </c>
      <c r="K148" s="460">
        <v>1</v>
      </c>
      <c r="L148" s="277">
        <v>1</v>
      </c>
      <c r="M148" s="274">
        <v>1</v>
      </c>
      <c r="N148" s="277">
        <v>1</v>
      </c>
      <c r="O148" s="274">
        <v>1</v>
      </c>
      <c r="P148" s="277">
        <v>1</v>
      </c>
      <c r="Q148" s="274">
        <v>1</v>
      </c>
      <c r="R148" s="277">
        <v>1</v>
      </c>
      <c r="S148" s="274">
        <v>1</v>
      </c>
      <c r="T148" s="277">
        <v>1</v>
      </c>
      <c r="U148" s="274">
        <v>1</v>
      </c>
      <c r="V148" s="277">
        <v>1</v>
      </c>
      <c r="W148" s="274">
        <v>1</v>
      </c>
      <c r="X148" s="277">
        <v>1</v>
      </c>
      <c r="Y148" s="274">
        <v>1</v>
      </c>
      <c r="Z148" s="277">
        <v>1</v>
      </c>
      <c r="AA148" s="403">
        <v>1</v>
      </c>
      <c r="AB148" s="264">
        <v>1</v>
      </c>
      <c r="AC148" s="412">
        <v>1</v>
      </c>
      <c r="AD148" s="278">
        <f t="shared" si="17"/>
        <v>12</v>
      </c>
      <c r="AE148" s="278">
        <f t="shared" si="17"/>
        <v>12</v>
      </c>
      <c r="AF148" s="213"/>
      <c r="AG148" s="632">
        <f t="shared" si="16"/>
        <v>0</v>
      </c>
    </row>
    <row r="149" spans="1:33" s="56" customFormat="1" ht="15.75" customHeight="1">
      <c r="A149" s="354" t="s">
        <v>466</v>
      </c>
      <c r="B149" s="354"/>
      <c r="C149" s="354"/>
      <c r="D149" s="354"/>
      <c r="E149" s="355"/>
      <c r="F149" s="359"/>
      <c r="G149" s="360"/>
      <c r="H149" s="360"/>
      <c r="I149" s="360"/>
      <c r="J149" s="360"/>
      <c r="K149" s="360"/>
      <c r="L149" s="360"/>
      <c r="M149" s="360"/>
      <c r="N149" s="360"/>
      <c r="O149" s="360"/>
      <c r="P149" s="360"/>
      <c r="Q149" s="360"/>
      <c r="R149" s="360"/>
      <c r="S149" s="360"/>
      <c r="T149" s="360"/>
      <c r="U149" s="360"/>
      <c r="V149" s="360"/>
      <c r="W149" s="360"/>
      <c r="X149" s="360"/>
      <c r="Y149" s="360"/>
      <c r="Z149" s="360"/>
      <c r="AA149" s="360"/>
      <c r="AB149" s="360"/>
      <c r="AC149" s="360"/>
      <c r="AD149" s="360"/>
      <c r="AE149" s="360"/>
      <c r="AF149" s="360"/>
      <c r="AG149" s="632">
        <f t="shared" si="16"/>
        <v>0</v>
      </c>
    </row>
    <row r="150" spans="1:33" s="217" customFormat="1" ht="45">
      <c r="A150" s="207" t="s">
        <v>507</v>
      </c>
      <c r="B150" s="207" t="s">
        <v>247</v>
      </c>
      <c r="C150" s="207" t="s">
        <v>460</v>
      </c>
      <c r="D150" s="258" t="s">
        <v>378</v>
      </c>
      <c r="E150" s="264">
        <v>1</v>
      </c>
      <c r="F150" s="276"/>
      <c r="G150" s="459"/>
      <c r="H150" s="277"/>
      <c r="I150" s="460"/>
      <c r="J150" s="277"/>
      <c r="K150" s="460"/>
      <c r="L150" s="277"/>
      <c r="M150" s="274"/>
      <c r="N150" s="277"/>
      <c r="O150" s="274"/>
      <c r="P150" s="277">
        <v>1</v>
      </c>
      <c r="Q150" s="274"/>
      <c r="R150" s="277"/>
      <c r="S150" s="274"/>
      <c r="T150" s="277"/>
      <c r="U150" s="274">
        <v>1</v>
      </c>
      <c r="V150" s="277"/>
      <c r="W150" s="274"/>
      <c r="X150" s="277"/>
      <c r="Y150" s="274"/>
      <c r="Z150" s="277"/>
      <c r="AA150" s="403"/>
      <c r="AB150" s="264"/>
      <c r="AC150" s="412"/>
      <c r="AD150" s="278">
        <f aca="true" t="shared" si="18" ref="AD150:AD155">+F150+H150+J150+L150+N150+P150+R150+T150+V150+X150+Z150+AB150</f>
        <v>1</v>
      </c>
      <c r="AE150" s="278">
        <f aca="true" t="shared" si="19" ref="AE150:AE155">+G150+I150+K150+M150+O150+Q150+S150+U150+W150+Y150+AA150+AC150</f>
        <v>1</v>
      </c>
      <c r="AF150" s="213"/>
      <c r="AG150" s="632">
        <f t="shared" si="16"/>
        <v>0</v>
      </c>
    </row>
    <row r="151" spans="1:33" s="217" customFormat="1" ht="45">
      <c r="A151" s="207" t="s">
        <v>508</v>
      </c>
      <c r="B151" s="207" t="s">
        <v>247</v>
      </c>
      <c r="C151" s="207" t="s">
        <v>460</v>
      </c>
      <c r="D151" s="258" t="s">
        <v>172</v>
      </c>
      <c r="E151" s="264">
        <v>1</v>
      </c>
      <c r="F151" s="276"/>
      <c r="G151" s="459"/>
      <c r="H151" s="277"/>
      <c r="I151" s="460"/>
      <c r="J151" s="277"/>
      <c r="K151" s="460"/>
      <c r="L151" s="277"/>
      <c r="M151" s="274"/>
      <c r="N151" s="277"/>
      <c r="O151" s="274"/>
      <c r="P151" s="277"/>
      <c r="Q151" s="274"/>
      <c r="R151" s="277"/>
      <c r="S151" s="274"/>
      <c r="T151" s="277">
        <v>1</v>
      </c>
      <c r="U151" s="274"/>
      <c r="V151" s="277"/>
      <c r="W151" s="274"/>
      <c r="X151" s="277"/>
      <c r="Y151" s="274">
        <v>1</v>
      </c>
      <c r="Z151" s="277"/>
      <c r="AA151" s="403"/>
      <c r="AB151" s="264"/>
      <c r="AC151" s="412"/>
      <c r="AD151" s="278">
        <f t="shared" si="18"/>
        <v>1</v>
      </c>
      <c r="AE151" s="278">
        <f t="shared" si="19"/>
        <v>1</v>
      </c>
      <c r="AF151" s="213"/>
      <c r="AG151" s="632">
        <f t="shared" si="16"/>
        <v>0</v>
      </c>
    </row>
    <row r="152" spans="1:33" s="217" customFormat="1" ht="45">
      <c r="A152" s="207" t="s">
        <v>509</v>
      </c>
      <c r="B152" s="207" t="s">
        <v>247</v>
      </c>
      <c r="C152" s="207" t="s">
        <v>460</v>
      </c>
      <c r="D152" s="258" t="s">
        <v>378</v>
      </c>
      <c r="E152" s="264">
        <v>1</v>
      </c>
      <c r="F152" s="276"/>
      <c r="G152" s="459"/>
      <c r="H152" s="277"/>
      <c r="I152" s="460"/>
      <c r="J152" s="277"/>
      <c r="K152" s="460"/>
      <c r="L152" s="277"/>
      <c r="M152" s="274"/>
      <c r="N152" s="277"/>
      <c r="O152" s="274"/>
      <c r="P152" s="277"/>
      <c r="Q152" s="274"/>
      <c r="R152" s="277"/>
      <c r="S152" s="274">
        <v>1</v>
      </c>
      <c r="T152" s="277">
        <v>1</v>
      </c>
      <c r="U152" s="274"/>
      <c r="V152" s="277"/>
      <c r="W152" s="274"/>
      <c r="X152" s="277"/>
      <c r="Y152" s="274"/>
      <c r="Z152" s="277"/>
      <c r="AA152" s="403"/>
      <c r="AB152" s="264"/>
      <c r="AC152" s="412"/>
      <c r="AD152" s="278">
        <f t="shared" si="18"/>
        <v>1</v>
      </c>
      <c r="AE152" s="278">
        <f t="shared" si="19"/>
        <v>1</v>
      </c>
      <c r="AF152" s="213"/>
      <c r="AG152" s="632">
        <f t="shared" si="16"/>
        <v>0</v>
      </c>
    </row>
    <row r="153" spans="1:33" s="217" customFormat="1" ht="45">
      <c r="A153" s="207" t="s">
        <v>510</v>
      </c>
      <c r="B153" s="207" t="s">
        <v>247</v>
      </c>
      <c r="C153" s="207" t="s">
        <v>460</v>
      </c>
      <c r="D153" s="258" t="s">
        <v>172</v>
      </c>
      <c r="E153" s="264">
        <v>1</v>
      </c>
      <c r="F153" s="276"/>
      <c r="G153" s="459"/>
      <c r="H153" s="277"/>
      <c r="I153" s="460"/>
      <c r="J153" s="277"/>
      <c r="K153" s="460"/>
      <c r="L153" s="277"/>
      <c r="M153" s="274"/>
      <c r="N153" s="277"/>
      <c r="O153" s="274"/>
      <c r="P153" s="277">
        <v>1</v>
      </c>
      <c r="Q153" s="274"/>
      <c r="R153" s="277"/>
      <c r="S153" s="274">
        <v>1</v>
      </c>
      <c r="T153" s="277"/>
      <c r="U153" s="274"/>
      <c r="V153" s="277"/>
      <c r="W153" s="274"/>
      <c r="X153" s="277"/>
      <c r="Y153" s="274"/>
      <c r="Z153" s="277"/>
      <c r="AA153" s="403"/>
      <c r="AB153" s="264"/>
      <c r="AC153" s="412"/>
      <c r="AD153" s="278">
        <f t="shared" si="18"/>
        <v>1</v>
      </c>
      <c r="AE153" s="278">
        <f t="shared" si="19"/>
        <v>1</v>
      </c>
      <c r="AF153" s="213"/>
      <c r="AG153" s="632">
        <f t="shared" si="16"/>
        <v>0</v>
      </c>
    </row>
    <row r="154" spans="1:33" s="217" customFormat="1" ht="45">
      <c r="A154" s="207" t="s">
        <v>511</v>
      </c>
      <c r="B154" s="207" t="s">
        <v>289</v>
      </c>
      <c r="C154" s="207" t="s">
        <v>212</v>
      </c>
      <c r="D154" s="258" t="s">
        <v>463</v>
      </c>
      <c r="E154" s="264">
        <f>46+46+26</f>
        <v>118</v>
      </c>
      <c r="F154" s="276">
        <v>118</v>
      </c>
      <c r="G154" s="459">
        <v>118</v>
      </c>
      <c r="H154" s="277">
        <v>118</v>
      </c>
      <c r="I154" s="460">
        <v>118</v>
      </c>
      <c r="J154" s="277">
        <v>118</v>
      </c>
      <c r="K154" s="460">
        <v>118</v>
      </c>
      <c r="L154" s="277">
        <v>118</v>
      </c>
      <c r="M154" s="274">
        <v>118</v>
      </c>
      <c r="N154" s="277">
        <v>118</v>
      </c>
      <c r="O154" s="274">
        <v>118</v>
      </c>
      <c r="P154" s="277">
        <v>118</v>
      </c>
      <c r="Q154" s="274">
        <v>118</v>
      </c>
      <c r="R154" s="277">
        <v>118</v>
      </c>
      <c r="S154" s="274">
        <v>118</v>
      </c>
      <c r="T154" s="277">
        <v>118</v>
      </c>
      <c r="U154" s="274">
        <v>118</v>
      </c>
      <c r="V154" s="277">
        <v>118</v>
      </c>
      <c r="W154" s="274">
        <v>118</v>
      </c>
      <c r="X154" s="277">
        <v>118</v>
      </c>
      <c r="Y154" s="274">
        <v>118</v>
      </c>
      <c r="Z154" s="277">
        <v>118</v>
      </c>
      <c r="AA154" s="403">
        <v>118</v>
      </c>
      <c r="AB154" s="264">
        <v>118</v>
      </c>
      <c r="AC154" s="412">
        <v>118</v>
      </c>
      <c r="AD154" s="278">
        <v>118</v>
      </c>
      <c r="AE154" s="278">
        <v>118</v>
      </c>
      <c r="AF154" s="213"/>
      <c r="AG154" s="632">
        <f t="shared" si="16"/>
        <v>0</v>
      </c>
    </row>
    <row r="155" spans="1:33" s="217" customFormat="1" ht="45.75" thickBot="1">
      <c r="A155" s="187" t="s">
        <v>493</v>
      </c>
      <c r="B155" s="207" t="s">
        <v>247</v>
      </c>
      <c r="C155" s="207" t="s">
        <v>281</v>
      </c>
      <c r="D155" s="258" t="s">
        <v>66</v>
      </c>
      <c r="E155" s="264">
        <v>12</v>
      </c>
      <c r="F155" s="276">
        <v>1</v>
      </c>
      <c r="G155" s="459">
        <v>1</v>
      </c>
      <c r="H155" s="277">
        <v>1</v>
      </c>
      <c r="I155" s="460">
        <v>1</v>
      </c>
      <c r="J155" s="277">
        <v>1</v>
      </c>
      <c r="K155" s="460">
        <v>1</v>
      </c>
      <c r="L155" s="277">
        <v>1</v>
      </c>
      <c r="M155" s="274">
        <v>1</v>
      </c>
      <c r="N155" s="277">
        <v>1</v>
      </c>
      <c r="O155" s="274">
        <v>1</v>
      </c>
      <c r="P155" s="277">
        <v>1</v>
      </c>
      <c r="Q155" s="274">
        <v>1</v>
      </c>
      <c r="R155" s="277">
        <v>1</v>
      </c>
      <c r="S155" s="274">
        <v>1</v>
      </c>
      <c r="T155" s="277">
        <v>1</v>
      </c>
      <c r="U155" s="274">
        <v>1</v>
      </c>
      <c r="V155" s="277">
        <v>1</v>
      </c>
      <c r="W155" s="274">
        <v>1</v>
      </c>
      <c r="X155" s="277">
        <v>1</v>
      </c>
      <c r="Y155" s="274">
        <v>1</v>
      </c>
      <c r="Z155" s="277">
        <v>1</v>
      </c>
      <c r="AA155" s="403">
        <v>1</v>
      </c>
      <c r="AB155" s="264">
        <v>1</v>
      </c>
      <c r="AC155" s="412">
        <v>1</v>
      </c>
      <c r="AD155" s="278">
        <f t="shared" si="18"/>
        <v>12</v>
      </c>
      <c r="AE155" s="278">
        <f t="shared" si="19"/>
        <v>12</v>
      </c>
      <c r="AF155" s="213"/>
      <c r="AG155" s="632">
        <f t="shared" si="16"/>
        <v>0</v>
      </c>
    </row>
    <row r="156" spans="1:33" s="56" customFormat="1" ht="30" customHeight="1">
      <c r="A156" s="354" t="s">
        <v>467</v>
      </c>
      <c r="B156" s="354"/>
      <c r="C156" s="354"/>
      <c r="D156" s="354"/>
      <c r="E156" s="355"/>
      <c r="F156" s="359"/>
      <c r="G156" s="360"/>
      <c r="H156" s="360"/>
      <c r="I156" s="360"/>
      <c r="J156" s="360"/>
      <c r="K156" s="360"/>
      <c r="L156" s="360"/>
      <c r="M156" s="360"/>
      <c r="N156" s="360"/>
      <c r="O156" s="360"/>
      <c r="P156" s="360"/>
      <c r="Q156" s="360"/>
      <c r="R156" s="360"/>
      <c r="S156" s="360"/>
      <c r="T156" s="360"/>
      <c r="U156" s="360"/>
      <c r="V156" s="360"/>
      <c r="W156" s="360"/>
      <c r="X156" s="360"/>
      <c r="Y156" s="360"/>
      <c r="Z156" s="360"/>
      <c r="AA156" s="360"/>
      <c r="AB156" s="360"/>
      <c r="AC156" s="360"/>
      <c r="AD156" s="360"/>
      <c r="AE156" s="360"/>
      <c r="AF156" s="360"/>
      <c r="AG156" s="632">
        <f t="shared" si="16"/>
        <v>0</v>
      </c>
    </row>
    <row r="157" spans="1:33" s="217" customFormat="1" ht="45">
      <c r="A157" s="207" t="s">
        <v>507</v>
      </c>
      <c r="B157" s="207" t="s">
        <v>247</v>
      </c>
      <c r="C157" s="207" t="s">
        <v>460</v>
      </c>
      <c r="D157" s="258" t="s">
        <v>378</v>
      </c>
      <c r="E157" s="264">
        <v>1</v>
      </c>
      <c r="F157" s="276"/>
      <c r="G157" s="459"/>
      <c r="H157" s="277"/>
      <c r="I157" s="460"/>
      <c r="J157" s="277"/>
      <c r="K157" s="460"/>
      <c r="L157" s="277"/>
      <c r="M157" s="274"/>
      <c r="N157" s="277"/>
      <c r="O157" s="274"/>
      <c r="P157" s="277">
        <v>1</v>
      </c>
      <c r="Q157" s="274"/>
      <c r="R157" s="277"/>
      <c r="S157" s="274"/>
      <c r="T157" s="277"/>
      <c r="U157" s="274">
        <v>1</v>
      </c>
      <c r="V157" s="277"/>
      <c r="W157" s="274"/>
      <c r="X157" s="277"/>
      <c r="Y157" s="274"/>
      <c r="Z157" s="277"/>
      <c r="AA157" s="403"/>
      <c r="AB157" s="264"/>
      <c r="AC157" s="412"/>
      <c r="AD157" s="278">
        <f aca="true" t="shared" si="20" ref="AD157:AE161">+F157+H157+J157+L157+N157+P157+R157+T157+V157+X157+Z157+AB157</f>
        <v>1</v>
      </c>
      <c r="AE157" s="278">
        <f t="shared" si="20"/>
        <v>1</v>
      </c>
      <c r="AF157" s="213"/>
      <c r="AG157" s="632">
        <f t="shared" si="16"/>
        <v>0</v>
      </c>
    </row>
    <row r="158" spans="1:33" s="217" customFormat="1" ht="45">
      <c r="A158" s="207" t="s">
        <v>508</v>
      </c>
      <c r="B158" s="207" t="s">
        <v>247</v>
      </c>
      <c r="C158" s="207" t="s">
        <v>460</v>
      </c>
      <c r="D158" s="258" t="s">
        <v>172</v>
      </c>
      <c r="E158" s="264">
        <v>1</v>
      </c>
      <c r="F158" s="276"/>
      <c r="G158" s="459"/>
      <c r="H158" s="277"/>
      <c r="I158" s="460"/>
      <c r="J158" s="277"/>
      <c r="K158" s="460"/>
      <c r="L158" s="277"/>
      <c r="M158" s="274"/>
      <c r="N158" s="277"/>
      <c r="O158" s="274"/>
      <c r="P158" s="277"/>
      <c r="Q158" s="274"/>
      <c r="R158" s="277"/>
      <c r="S158" s="274"/>
      <c r="T158" s="277">
        <v>1</v>
      </c>
      <c r="U158" s="274"/>
      <c r="V158" s="277"/>
      <c r="W158" s="274"/>
      <c r="X158" s="277"/>
      <c r="Y158" s="274">
        <v>1</v>
      </c>
      <c r="Z158" s="277"/>
      <c r="AA158" s="403"/>
      <c r="AB158" s="264"/>
      <c r="AC158" s="412"/>
      <c r="AD158" s="278">
        <f t="shared" si="20"/>
        <v>1</v>
      </c>
      <c r="AE158" s="278">
        <f t="shared" si="20"/>
        <v>1</v>
      </c>
      <c r="AF158" s="213"/>
      <c r="AG158" s="632">
        <f t="shared" si="16"/>
        <v>0</v>
      </c>
    </row>
    <row r="159" spans="1:33" s="217" customFormat="1" ht="45">
      <c r="A159" s="207" t="s">
        <v>509</v>
      </c>
      <c r="B159" s="207" t="s">
        <v>247</v>
      </c>
      <c r="C159" s="207" t="s">
        <v>460</v>
      </c>
      <c r="D159" s="258" t="s">
        <v>378</v>
      </c>
      <c r="E159" s="264">
        <v>1</v>
      </c>
      <c r="F159" s="276"/>
      <c r="G159" s="459"/>
      <c r="H159" s="277"/>
      <c r="I159" s="460"/>
      <c r="J159" s="277"/>
      <c r="K159" s="460"/>
      <c r="L159" s="277"/>
      <c r="M159" s="274"/>
      <c r="N159" s="277"/>
      <c r="O159" s="274"/>
      <c r="P159" s="277"/>
      <c r="Q159" s="274"/>
      <c r="R159" s="277"/>
      <c r="S159" s="274">
        <v>1</v>
      </c>
      <c r="T159" s="277">
        <v>1</v>
      </c>
      <c r="U159" s="274"/>
      <c r="V159" s="277"/>
      <c r="W159" s="274"/>
      <c r="X159" s="277"/>
      <c r="Y159" s="274"/>
      <c r="Z159" s="277"/>
      <c r="AA159" s="403"/>
      <c r="AB159" s="264"/>
      <c r="AC159" s="412"/>
      <c r="AD159" s="278">
        <f t="shared" si="20"/>
        <v>1</v>
      </c>
      <c r="AE159" s="278">
        <f t="shared" si="20"/>
        <v>1</v>
      </c>
      <c r="AF159" s="213"/>
      <c r="AG159" s="632">
        <f t="shared" si="16"/>
        <v>0</v>
      </c>
    </row>
    <row r="160" spans="1:33" s="217" customFormat="1" ht="45">
      <c r="A160" s="207" t="s">
        <v>510</v>
      </c>
      <c r="B160" s="207" t="s">
        <v>247</v>
      </c>
      <c r="C160" s="207" t="s">
        <v>460</v>
      </c>
      <c r="D160" s="258" t="s">
        <v>172</v>
      </c>
      <c r="E160" s="264">
        <v>1</v>
      </c>
      <c r="F160" s="276"/>
      <c r="G160" s="459"/>
      <c r="H160" s="277"/>
      <c r="I160" s="460"/>
      <c r="J160" s="277"/>
      <c r="K160" s="460"/>
      <c r="L160" s="277"/>
      <c r="M160" s="274"/>
      <c r="N160" s="277"/>
      <c r="O160" s="274"/>
      <c r="P160" s="277">
        <v>1</v>
      </c>
      <c r="Q160" s="274"/>
      <c r="R160" s="277"/>
      <c r="S160" s="274">
        <v>1</v>
      </c>
      <c r="T160" s="277"/>
      <c r="U160" s="274"/>
      <c r="V160" s="277"/>
      <c r="W160" s="274"/>
      <c r="X160" s="277"/>
      <c r="Y160" s="274"/>
      <c r="Z160" s="277"/>
      <c r="AA160" s="403"/>
      <c r="AB160" s="264"/>
      <c r="AC160" s="412"/>
      <c r="AD160" s="278">
        <f t="shared" si="20"/>
        <v>1</v>
      </c>
      <c r="AE160" s="278">
        <f t="shared" si="20"/>
        <v>1</v>
      </c>
      <c r="AF160" s="213"/>
      <c r="AG160" s="632">
        <f t="shared" si="16"/>
        <v>0</v>
      </c>
    </row>
    <row r="161" spans="1:33" s="217" customFormat="1" ht="45.75" thickBot="1">
      <c r="A161" s="187" t="s">
        <v>493</v>
      </c>
      <c r="B161" s="207" t="s">
        <v>247</v>
      </c>
      <c r="C161" s="207" t="s">
        <v>281</v>
      </c>
      <c r="D161" s="258" t="s">
        <v>66</v>
      </c>
      <c r="E161" s="264">
        <v>12</v>
      </c>
      <c r="F161" s="276">
        <v>1</v>
      </c>
      <c r="G161" s="459">
        <v>1</v>
      </c>
      <c r="H161" s="277">
        <v>1</v>
      </c>
      <c r="I161" s="460">
        <v>1</v>
      </c>
      <c r="J161" s="277">
        <v>1</v>
      </c>
      <c r="K161" s="460">
        <v>1</v>
      </c>
      <c r="L161" s="277">
        <v>1</v>
      </c>
      <c r="M161" s="274">
        <v>1</v>
      </c>
      <c r="N161" s="277">
        <v>1</v>
      </c>
      <c r="O161" s="274">
        <v>1</v>
      </c>
      <c r="P161" s="277">
        <v>1</v>
      </c>
      <c r="Q161" s="274">
        <v>1</v>
      </c>
      <c r="R161" s="277">
        <v>1</v>
      </c>
      <c r="S161" s="274">
        <v>1</v>
      </c>
      <c r="T161" s="277">
        <v>1</v>
      </c>
      <c r="U161" s="274">
        <v>1</v>
      </c>
      <c r="V161" s="277">
        <v>1</v>
      </c>
      <c r="W161" s="274">
        <v>1</v>
      </c>
      <c r="X161" s="277">
        <v>1</v>
      </c>
      <c r="Y161" s="274"/>
      <c r="Z161" s="277">
        <v>1</v>
      </c>
      <c r="AA161" s="403"/>
      <c r="AB161" s="264">
        <v>1</v>
      </c>
      <c r="AC161" s="412"/>
      <c r="AD161" s="278">
        <f t="shared" si="20"/>
        <v>12</v>
      </c>
      <c r="AE161" s="278">
        <f t="shared" si="20"/>
        <v>9</v>
      </c>
      <c r="AF161" s="213"/>
      <c r="AG161" s="632">
        <f t="shared" si="16"/>
        <v>0</v>
      </c>
    </row>
    <row r="162" spans="1:33" s="56" customFormat="1" ht="30" customHeight="1">
      <c r="A162" s="354" t="s">
        <v>468</v>
      </c>
      <c r="B162" s="354"/>
      <c r="C162" s="354"/>
      <c r="D162" s="354"/>
      <c r="E162" s="355"/>
      <c r="F162" s="359"/>
      <c r="G162" s="360"/>
      <c r="H162" s="360"/>
      <c r="I162" s="360"/>
      <c r="J162" s="360"/>
      <c r="K162" s="360"/>
      <c r="L162" s="360"/>
      <c r="M162" s="360"/>
      <c r="N162" s="360"/>
      <c r="O162" s="360"/>
      <c r="P162" s="360"/>
      <c r="Q162" s="360"/>
      <c r="R162" s="360"/>
      <c r="S162" s="360"/>
      <c r="T162" s="360"/>
      <c r="U162" s="360"/>
      <c r="V162" s="360"/>
      <c r="W162" s="360"/>
      <c r="X162" s="360"/>
      <c r="Y162" s="360"/>
      <c r="Z162" s="360"/>
      <c r="AA162" s="360"/>
      <c r="AB162" s="360"/>
      <c r="AC162" s="360"/>
      <c r="AD162" s="360"/>
      <c r="AE162" s="360"/>
      <c r="AF162" s="360"/>
      <c r="AG162" s="632">
        <f t="shared" si="16"/>
        <v>0</v>
      </c>
    </row>
    <row r="163" spans="1:33" s="217" customFormat="1" ht="45">
      <c r="A163" s="207" t="s">
        <v>507</v>
      </c>
      <c r="B163" s="207" t="s">
        <v>247</v>
      </c>
      <c r="C163" s="207" t="s">
        <v>460</v>
      </c>
      <c r="D163" s="258" t="s">
        <v>378</v>
      </c>
      <c r="E163" s="264">
        <v>1</v>
      </c>
      <c r="F163" s="276"/>
      <c r="G163" s="459"/>
      <c r="H163" s="277"/>
      <c r="I163" s="460"/>
      <c r="J163" s="277"/>
      <c r="K163" s="460"/>
      <c r="L163" s="277"/>
      <c r="M163" s="274"/>
      <c r="N163" s="277"/>
      <c r="O163" s="274"/>
      <c r="P163" s="277">
        <v>1</v>
      </c>
      <c r="Q163" s="274"/>
      <c r="R163" s="277"/>
      <c r="S163" s="274"/>
      <c r="T163" s="277"/>
      <c r="U163" s="274">
        <v>1</v>
      </c>
      <c r="V163" s="277"/>
      <c r="W163" s="274"/>
      <c r="X163" s="277"/>
      <c r="Y163" s="274"/>
      <c r="Z163" s="277"/>
      <c r="AA163" s="403"/>
      <c r="AB163" s="264"/>
      <c r="AC163" s="412"/>
      <c r="AD163" s="278">
        <f aca="true" t="shared" si="21" ref="AD163:AD168">+F163+H163+J163+L163+N163+P163+R163+T163+V163+X163+Z163+AB163</f>
        <v>1</v>
      </c>
      <c r="AE163" s="278">
        <f aca="true" t="shared" si="22" ref="AE163:AE168">+G163+I163+K163+M163+O163+Q163+S163+U163+W163+Y163+AA163+AC163</f>
        <v>1</v>
      </c>
      <c r="AF163" s="213"/>
      <c r="AG163" s="632">
        <f t="shared" si="16"/>
        <v>0</v>
      </c>
    </row>
    <row r="164" spans="1:33" s="217" customFormat="1" ht="45">
      <c r="A164" s="207" t="s">
        <v>508</v>
      </c>
      <c r="B164" s="207" t="s">
        <v>247</v>
      </c>
      <c r="C164" s="207" t="s">
        <v>460</v>
      </c>
      <c r="D164" s="258" t="s">
        <v>172</v>
      </c>
      <c r="E164" s="264">
        <v>1</v>
      </c>
      <c r="F164" s="276"/>
      <c r="G164" s="459"/>
      <c r="H164" s="277"/>
      <c r="I164" s="460"/>
      <c r="J164" s="277"/>
      <c r="K164" s="460"/>
      <c r="L164" s="277"/>
      <c r="M164" s="274"/>
      <c r="N164" s="277"/>
      <c r="O164" s="274"/>
      <c r="P164" s="277"/>
      <c r="Q164" s="274"/>
      <c r="R164" s="277"/>
      <c r="S164" s="274"/>
      <c r="T164" s="277">
        <v>1</v>
      </c>
      <c r="U164" s="274"/>
      <c r="V164" s="277"/>
      <c r="W164" s="274"/>
      <c r="X164" s="277"/>
      <c r="Y164" s="274">
        <v>1</v>
      </c>
      <c r="Z164" s="277"/>
      <c r="AA164" s="403"/>
      <c r="AB164" s="264"/>
      <c r="AC164" s="412"/>
      <c r="AD164" s="278">
        <f t="shared" si="21"/>
        <v>1</v>
      </c>
      <c r="AE164" s="278">
        <f t="shared" si="22"/>
        <v>1</v>
      </c>
      <c r="AF164" s="213"/>
      <c r="AG164" s="632">
        <f t="shared" si="16"/>
        <v>0</v>
      </c>
    </row>
    <row r="165" spans="1:33" s="217" customFormat="1" ht="45">
      <c r="A165" s="207" t="s">
        <v>509</v>
      </c>
      <c r="B165" s="207" t="s">
        <v>247</v>
      </c>
      <c r="C165" s="207" t="s">
        <v>460</v>
      </c>
      <c r="D165" s="258" t="s">
        <v>378</v>
      </c>
      <c r="E165" s="264">
        <v>1</v>
      </c>
      <c r="F165" s="276"/>
      <c r="G165" s="459"/>
      <c r="H165" s="277"/>
      <c r="I165" s="460"/>
      <c r="J165" s="277"/>
      <c r="K165" s="460"/>
      <c r="L165" s="277"/>
      <c r="M165" s="274"/>
      <c r="N165" s="277"/>
      <c r="O165" s="274"/>
      <c r="P165" s="277"/>
      <c r="Q165" s="274"/>
      <c r="R165" s="277"/>
      <c r="S165" s="274">
        <v>1</v>
      </c>
      <c r="T165" s="277">
        <v>1</v>
      </c>
      <c r="U165" s="274"/>
      <c r="V165" s="277"/>
      <c r="W165" s="274"/>
      <c r="X165" s="277"/>
      <c r="Y165" s="274"/>
      <c r="Z165" s="277"/>
      <c r="AA165" s="403"/>
      <c r="AB165" s="264"/>
      <c r="AC165" s="412"/>
      <c r="AD165" s="278">
        <f t="shared" si="21"/>
        <v>1</v>
      </c>
      <c r="AE165" s="278">
        <f t="shared" si="22"/>
        <v>1</v>
      </c>
      <c r="AF165" s="213"/>
      <c r="AG165" s="632">
        <f t="shared" si="16"/>
        <v>0</v>
      </c>
    </row>
    <row r="166" spans="1:33" s="217" customFormat="1" ht="45">
      <c r="A166" s="207" t="s">
        <v>510</v>
      </c>
      <c r="B166" s="207" t="s">
        <v>247</v>
      </c>
      <c r="C166" s="207" t="s">
        <v>460</v>
      </c>
      <c r="D166" s="258" t="s">
        <v>172</v>
      </c>
      <c r="E166" s="264">
        <v>1</v>
      </c>
      <c r="F166" s="276"/>
      <c r="G166" s="459"/>
      <c r="H166" s="277"/>
      <c r="I166" s="460"/>
      <c r="J166" s="277"/>
      <c r="K166" s="460"/>
      <c r="L166" s="277"/>
      <c r="M166" s="274"/>
      <c r="N166" s="277"/>
      <c r="O166" s="274"/>
      <c r="P166" s="277">
        <v>1</v>
      </c>
      <c r="Q166" s="274"/>
      <c r="R166" s="277"/>
      <c r="S166" s="274">
        <v>1</v>
      </c>
      <c r="T166" s="277"/>
      <c r="U166" s="274"/>
      <c r="V166" s="277"/>
      <c r="W166" s="274"/>
      <c r="X166" s="277"/>
      <c r="Y166" s="274"/>
      <c r="Z166" s="277"/>
      <c r="AA166" s="403"/>
      <c r="AB166" s="264"/>
      <c r="AC166" s="412"/>
      <c r="AD166" s="278">
        <f t="shared" si="21"/>
        <v>1</v>
      </c>
      <c r="AE166" s="278">
        <f t="shared" si="22"/>
        <v>1</v>
      </c>
      <c r="AF166" s="213"/>
      <c r="AG166" s="632">
        <f t="shared" si="16"/>
        <v>0</v>
      </c>
    </row>
    <row r="167" spans="1:33" s="217" customFormat="1" ht="45">
      <c r="A167" s="207" t="s">
        <v>511</v>
      </c>
      <c r="B167" s="207" t="s">
        <v>289</v>
      </c>
      <c r="C167" s="207" t="s">
        <v>212</v>
      </c>
      <c r="D167" s="258" t="s">
        <v>463</v>
      </c>
      <c r="E167" s="264">
        <v>140</v>
      </c>
      <c r="F167" s="276">
        <v>140</v>
      </c>
      <c r="G167" s="459">
        <v>140</v>
      </c>
      <c r="H167" s="277">
        <v>140</v>
      </c>
      <c r="I167" s="460">
        <v>140</v>
      </c>
      <c r="J167" s="277">
        <v>140</v>
      </c>
      <c r="K167" s="460">
        <v>140</v>
      </c>
      <c r="L167" s="277">
        <v>140</v>
      </c>
      <c r="M167" s="274">
        <v>140</v>
      </c>
      <c r="N167" s="277">
        <v>140</v>
      </c>
      <c r="O167" s="274">
        <v>140</v>
      </c>
      <c r="P167" s="277">
        <v>140</v>
      </c>
      <c r="Q167" s="274">
        <v>140</v>
      </c>
      <c r="R167" s="277">
        <v>140</v>
      </c>
      <c r="S167" s="274">
        <v>140</v>
      </c>
      <c r="T167" s="277">
        <v>140</v>
      </c>
      <c r="U167" s="274">
        <v>140</v>
      </c>
      <c r="V167" s="277">
        <v>140</v>
      </c>
      <c r="W167" s="274">
        <v>140</v>
      </c>
      <c r="X167" s="277">
        <v>140</v>
      </c>
      <c r="Y167" s="274">
        <v>140</v>
      </c>
      <c r="Z167" s="277">
        <v>140</v>
      </c>
      <c r="AA167" s="403">
        <v>140</v>
      </c>
      <c r="AB167" s="264">
        <v>140</v>
      </c>
      <c r="AC167" s="412">
        <v>140</v>
      </c>
      <c r="AD167" s="278">
        <v>140</v>
      </c>
      <c r="AE167" s="278">
        <v>140</v>
      </c>
      <c r="AF167" s="213"/>
      <c r="AG167" s="632">
        <f t="shared" si="16"/>
        <v>0</v>
      </c>
    </row>
    <row r="168" spans="1:33" s="217" customFormat="1" ht="45.75" thickBot="1">
      <c r="A168" s="187" t="s">
        <v>493</v>
      </c>
      <c r="B168" s="207" t="s">
        <v>247</v>
      </c>
      <c r="C168" s="207" t="s">
        <v>281</v>
      </c>
      <c r="D168" s="258" t="s">
        <v>66</v>
      </c>
      <c r="E168" s="264">
        <v>12</v>
      </c>
      <c r="F168" s="276">
        <v>1</v>
      </c>
      <c r="G168" s="459">
        <v>1</v>
      </c>
      <c r="H168" s="277">
        <v>1</v>
      </c>
      <c r="I168" s="460">
        <v>1</v>
      </c>
      <c r="J168" s="277">
        <v>1</v>
      </c>
      <c r="K168" s="460">
        <v>1</v>
      </c>
      <c r="L168" s="277">
        <v>1</v>
      </c>
      <c r="M168" s="274">
        <v>1</v>
      </c>
      <c r="N168" s="277">
        <v>1</v>
      </c>
      <c r="O168" s="274">
        <v>1</v>
      </c>
      <c r="P168" s="277">
        <v>1</v>
      </c>
      <c r="Q168" s="274">
        <v>1</v>
      </c>
      <c r="R168" s="277">
        <v>1</v>
      </c>
      <c r="S168" s="274">
        <v>1</v>
      </c>
      <c r="T168" s="277">
        <v>1</v>
      </c>
      <c r="U168" s="274">
        <v>1</v>
      </c>
      <c r="V168" s="277">
        <v>1</v>
      </c>
      <c r="W168" s="274">
        <v>1</v>
      </c>
      <c r="X168" s="277">
        <v>1</v>
      </c>
      <c r="Y168" s="274">
        <v>1</v>
      </c>
      <c r="Z168" s="277">
        <v>1</v>
      </c>
      <c r="AA168" s="403">
        <v>1</v>
      </c>
      <c r="AB168" s="264">
        <v>1</v>
      </c>
      <c r="AC168" s="412">
        <v>1</v>
      </c>
      <c r="AD168" s="278">
        <f t="shared" si="21"/>
        <v>12</v>
      </c>
      <c r="AE168" s="278">
        <f t="shared" si="22"/>
        <v>12</v>
      </c>
      <c r="AF168" s="213"/>
      <c r="AG168" s="632">
        <f t="shared" si="16"/>
        <v>0</v>
      </c>
    </row>
    <row r="169" spans="1:33" s="56" customFormat="1" ht="30" customHeight="1">
      <c r="A169" s="354" t="s">
        <v>469</v>
      </c>
      <c r="B169" s="354"/>
      <c r="C169" s="354"/>
      <c r="D169" s="354"/>
      <c r="E169" s="355"/>
      <c r="F169" s="359"/>
      <c r="G169" s="360"/>
      <c r="H169" s="360"/>
      <c r="I169" s="360"/>
      <c r="J169" s="360"/>
      <c r="K169" s="360"/>
      <c r="L169" s="360"/>
      <c r="M169" s="360"/>
      <c r="N169" s="360"/>
      <c r="O169" s="360"/>
      <c r="P169" s="360"/>
      <c r="Q169" s="360"/>
      <c r="R169" s="360"/>
      <c r="S169" s="360"/>
      <c r="T169" s="360"/>
      <c r="U169" s="360"/>
      <c r="V169" s="360"/>
      <c r="W169" s="360"/>
      <c r="X169" s="360"/>
      <c r="Y169" s="360"/>
      <c r="Z169" s="360"/>
      <c r="AA169" s="360"/>
      <c r="AB169" s="360"/>
      <c r="AC169" s="360"/>
      <c r="AD169" s="360"/>
      <c r="AE169" s="360"/>
      <c r="AF169" s="360"/>
      <c r="AG169" s="632">
        <f t="shared" si="16"/>
        <v>0</v>
      </c>
    </row>
    <row r="170" spans="1:33" s="217" customFormat="1" ht="45">
      <c r="A170" s="207" t="s">
        <v>507</v>
      </c>
      <c r="B170" s="207" t="s">
        <v>247</v>
      </c>
      <c r="C170" s="207" t="s">
        <v>460</v>
      </c>
      <c r="D170" s="258" t="s">
        <v>378</v>
      </c>
      <c r="E170" s="264">
        <v>1</v>
      </c>
      <c r="F170" s="276"/>
      <c r="G170" s="459"/>
      <c r="H170" s="277"/>
      <c r="I170" s="460"/>
      <c r="J170" s="277"/>
      <c r="K170" s="460"/>
      <c r="L170" s="277"/>
      <c r="M170" s="274"/>
      <c r="N170" s="277"/>
      <c r="O170" s="274"/>
      <c r="P170" s="277">
        <v>1</v>
      </c>
      <c r="Q170" s="274"/>
      <c r="R170" s="277"/>
      <c r="S170" s="274"/>
      <c r="T170" s="277"/>
      <c r="U170" s="274"/>
      <c r="V170" s="277"/>
      <c r="W170" s="274"/>
      <c r="X170" s="277"/>
      <c r="Y170" s="274">
        <v>1</v>
      </c>
      <c r="Z170" s="277"/>
      <c r="AA170" s="403"/>
      <c r="AB170" s="264"/>
      <c r="AC170" s="412"/>
      <c r="AD170" s="278">
        <f aca="true" t="shared" si="23" ref="AD170:AE174">+F170+H170+J170+L170+N170+P170+R170+T170+V170+X170+Z170+AB170</f>
        <v>1</v>
      </c>
      <c r="AE170" s="278">
        <f t="shared" si="23"/>
        <v>1</v>
      </c>
      <c r="AF170" s="213"/>
      <c r="AG170" s="632">
        <f t="shared" si="16"/>
        <v>0</v>
      </c>
    </row>
    <row r="171" spans="1:33" s="217" customFormat="1" ht="45">
      <c r="A171" s="207" t="s">
        <v>508</v>
      </c>
      <c r="B171" s="207" t="s">
        <v>247</v>
      </c>
      <c r="C171" s="207" t="s">
        <v>460</v>
      </c>
      <c r="D171" s="258" t="s">
        <v>172</v>
      </c>
      <c r="E171" s="264">
        <v>1</v>
      </c>
      <c r="F171" s="276"/>
      <c r="G171" s="459"/>
      <c r="H171" s="277"/>
      <c r="I171" s="460"/>
      <c r="J171" s="277"/>
      <c r="K171" s="460"/>
      <c r="L171" s="277"/>
      <c r="M171" s="274"/>
      <c r="N171" s="277"/>
      <c r="O171" s="274"/>
      <c r="P171" s="277"/>
      <c r="Q171" s="274"/>
      <c r="R171" s="277"/>
      <c r="S171" s="274"/>
      <c r="T171" s="277">
        <v>1</v>
      </c>
      <c r="U171" s="274"/>
      <c r="V171" s="277"/>
      <c r="W171" s="274">
        <v>1</v>
      </c>
      <c r="X171" s="277"/>
      <c r="Y171" s="274"/>
      <c r="Z171" s="277"/>
      <c r="AA171" s="403"/>
      <c r="AB171" s="264"/>
      <c r="AC171" s="412"/>
      <c r="AD171" s="278">
        <f t="shared" si="23"/>
        <v>1</v>
      </c>
      <c r="AE171" s="278">
        <f t="shared" si="23"/>
        <v>1</v>
      </c>
      <c r="AF171" s="213"/>
      <c r="AG171" s="632">
        <f t="shared" si="16"/>
        <v>0</v>
      </c>
    </row>
    <row r="172" spans="1:33" s="217" customFormat="1" ht="45">
      <c r="A172" s="207" t="s">
        <v>509</v>
      </c>
      <c r="B172" s="207" t="s">
        <v>247</v>
      </c>
      <c r="C172" s="207" t="s">
        <v>460</v>
      </c>
      <c r="D172" s="258" t="s">
        <v>378</v>
      </c>
      <c r="E172" s="264">
        <v>1</v>
      </c>
      <c r="F172" s="276"/>
      <c r="G172" s="459"/>
      <c r="H172" s="277"/>
      <c r="I172" s="460"/>
      <c r="J172" s="277"/>
      <c r="K172" s="460"/>
      <c r="L172" s="277"/>
      <c r="M172" s="274"/>
      <c r="N172" s="277"/>
      <c r="O172" s="274"/>
      <c r="P172" s="277"/>
      <c r="Q172" s="274"/>
      <c r="R172" s="277"/>
      <c r="S172" s="274"/>
      <c r="T172" s="277">
        <v>1</v>
      </c>
      <c r="U172" s="274"/>
      <c r="V172" s="277"/>
      <c r="W172" s="274">
        <v>1</v>
      </c>
      <c r="X172" s="277"/>
      <c r="Y172" s="274"/>
      <c r="Z172" s="277"/>
      <c r="AA172" s="403"/>
      <c r="AB172" s="264"/>
      <c r="AC172" s="412"/>
      <c r="AD172" s="278">
        <f t="shared" si="23"/>
        <v>1</v>
      </c>
      <c r="AE172" s="278">
        <f t="shared" si="23"/>
        <v>1</v>
      </c>
      <c r="AF172" s="213"/>
      <c r="AG172" s="632">
        <f t="shared" si="16"/>
        <v>0</v>
      </c>
    </row>
    <row r="173" spans="1:33" s="217" customFormat="1" ht="45">
      <c r="A173" s="207" t="s">
        <v>510</v>
      </c>
      <c r="B173" s="207" t="s">
        <v>247</v>
      </c>
      <c r="C173" s="207" t="s">
        <v>460</v>
      </c>
      <c r="D173" s="258" t="s">
        <v>172</v>
      </c>
      <c r="E173" s="264">
        <v>1</v>
      </c>
      <c r="F173" s="276"/>
      <c r="G173" s="459"/>
      <c r="H173" s="277"/>
      <c r="I173" s="460"/>
      <c r="J173" s="277"/>
      <c r="K173" s="460"/>
      <c r="L173" s="277"/>
      <c r="M173" s="274"/>
      <c r="N173" s="277"/>
      <c r="O173" s="274"/>
      <c r="P173" s="277">
        <v>1</v>
      </c>
      <c r="Q173" s="274"/>
      <c r="R173" s="277"/>
      <c r="S173" s="274"/>
      <c r="T173" s="277"/>
      <c r="U173" s="274"/>
      <c r="V173" s="277"/>
      <c r="W173" s="274">
        <v>1</v>
      </c>
      <c r="X173" s="277"/>
      <c r="Y173" s="274"/>
      <c r="Z173" s="277"/>
      <c r="AA173" s="403"/>
      <c r="AB173" s="264"/>
      <c r="AC173" s="412"/>
      <c r="AD173" s="278">
        <f t="shared" si="23"/>
        <v>1</v>
      </c>
      <c r="AE173" s="278">
        <f t="shared" si="23"/>
        <v>1</v>
      </c>
      <c r="AF173" s="213"/>
      <c r="AG173" s="632">
        <f t="shared" si="16"/>
        <v>0</v>
      </c>
    </row>
    <row r="174" spans="1:33" s="217" customFormat="1" ht="45.75" thickBot="1">
      <c r="A174" s="187" t="s">
        <v>493</v>
      </c>
      <c r="B174" s="207" t="s">
        <v>247</v>
      </c>
      <c r="C174" s="207" t="s">
        <v>281</v>
      </c>
      <c r="D174" s="258" t="s">
        <v>66</v>
      </c>
      <c r="E174" s="264">
        <v>12</v>
      </c>
      <c r="F174" s="276">
        <v>1</v>
      </c>
      <c r="G174" s="459">
        <v>1</v>
      </c>
      <c r="H174" s="277">
        <v>1</v>
      </c>
      <c r="I174" s="460">
        <v>1</v>
      </c>
      <c r="J174" s="277">
        <v>1</v>
      </c>
      <c r="K174" s="460">
        <v>1</v>
      </c>
      <c r="L174" s="277">
        <v>1</v>
      </c>
      <c r="M174" s="274">
        <v>1</v>
      </c>
      <c r="N174" s="277">
        <v>1</v>
      </c>
      <c r="O174" s="274">
        <v>1</v>
      </c>
      <c r="P174" s="277">
        <v>1</v>
      </c>
      <c r="Q174" s="274">
        <v>1</v>
      </c>
      <c r="R174" s="277">
        <v>1</v>
      </c>
      <c r="S174" s="274">
        <v>1</v>
      </c>
      <c r="T174" s="277">
        <v>1</v>
      </c>
      <c r="U174" s="274">
        <v>1</v>
      </c>
      <c r="V174" s="277">
        <v>1</v>
      </c>
      <c r="W174" s="274">
        <v>1</v>
      </c>
      <c r="X174" s="277">
        <v>1</v>
      </c>
      <c r="Y174" s="274">
        <v>1</v>
      </c>
      <c r="Z174" s="277">
        <v>1</v>
      </c>
      <c r="AA174" s="403">
        <v>1</v>
      </c>
      <c r="AB174" s="264">
        <v>1</v>
      </c>
      <c r="AC174" s="412">
        <v>1</v>
      </c>
      <c r="AD174" s="278">
        <f t="shared" si="23"/>
        <v>12</v>
      </c>
      <c r="AE174" s="278">
        <f t="shared" si="23"/>
        <v>12</v>
      </c>
      <c r="AF174" s="213"/>
      <c r="AG174" s="632">
        <f t="shared" si="16"/>
        <v>0</v>
      </c>
    </row>
    <row r="175" spans="1:33" s="56" customFormat="1" ht="30" customHeight="1">
      <c r="A175" s="354" t="s">
        <v>470</v>
      </c>
      <c r="B175" s="354"/>
      <c r="C175" s="354"/>
      <c r="D175" s="354"/>
      <c r="E175" s="355"/>
      <c r="F175" s="359"/>
      <c r="G175" s="360"/>
      <c r="H175" s="360"/>
      <c r="I175" s="360"/>
      <c r="J175" s="360"/>
      <c r="K175" s="360"/>
      <c r="L175" s="360"/>
      <c r="M175" s="360"/>
      <c r="N175" s="360"/>
      <c r="O175" s="360"/>
      <c r="P175" s="360"/>
      <c r="Q175" s="360"/>
      <c r="R175" s="360"/>
      <c r="S175" s="360"/>
      <c r="T175" s="360"/>
      <c r="U175" s="360"/>
      <c r="V175" s="360"/>
      <c r="W175" s="360"/>
      <c r="X175" s="360"/>
      <c r="Y175" s="360"/>
      <c r="Z175" s="360"/>
      <c r="AA175" s="360"/>
      <c r="AB175" s="360"/>
      <c r="AC175" s="360"/>
      <c r="AD175" s="360"/>
      <c r="AE175" s="360"/>
      <c r="AF175" s="360"/>
      <c r="AG175" s="632">
        <f t="shared" si="16"/>
        <v>0</v>
      </c>
    </row>
    <row r="176" spans="1:33" s="217" customFormat="1" ht="45">
      <c r="A176" s="207" t="s">
        <v>507</v>
      </c>
      <c r="B176" s="207" t="s">
        <v>247</v>
      </c>
      <c r="C176" s="207" t="s">
        <v>460</v>
      </c>
      <c r="D176" s="258" t="s">
        <v>378</v>
      </c>
      <c r="E176" s="264">
        <v>1</v>
      </c>
      <c r="F176" s="276"/>
      <c r="G176" s="459"/>
      <c r="H176" s="277"/>
      <c r="I176" s="460"/>
      <c r="J176" s="277"/>
      <c r="K176" s="460"/>
      <c r="L176" s="277"/>
      <c r="M176" s="274"/>
      <c r="N176" s="277"/>
      <c r="O176" s="274"/>
      <c r="P176" s="277"/>
      <c r="Q176" s="274"/>
      <c r="R176" s="277"/>
      <c r="S176" s="274"/>
      <c r="T176" s="277"/>
      <c r="U176" s="274"/>
      <c r="V176" s="277"/>
      <c r="W176" s="274"/>
      <c r="X176" s="277"/>
      <c r="Y176" s="274"/>
      <c r="Z176" s="277"/>
      <c r="AA176" s="403"/>
      <c r="AB176" s="264">
        <v>1</v>
      </c>
      <c r="AC176" s="412">
        <v>1</v>
      </c>
      <c r="AD176" s="278">
        <f>+F176+H176+J176+L176+N176+P176+R176+T176+V176+X176+Z176+AB176</f>
        <v>1</v>
      </c>
      <c r="AE176" s="278">
        <f>+G176+I176+K176+M176+O176+Q176+S176+U176+W176+Y176+AA176+AC176</f>
        <v>1</v>
      </c>
      <c r="AF176" s="213" t="s">
        <v>956</v>
      </c>
      <c r="AG176" s="632">
        <f t="shared" si="16"/>
        <v>0</v>
      </c>
    </row>
    <row r="177" spans="1:33" s="217" customFormat="1" ht="45.75" thickBot="1">
      <c r="A177" s="187" t="s">
        <v>465</v>
      </c>
      <c r="B177" s="207" t="s">
        <v>247</v>
      </c>
      <c r="C177" s="207" t="s">
        <v>281</v>
      </c>
      <c r="D177" s="258" t="s">
        <v>66</v>
      </c>
      <c r="E177" s="264">
        <v>12</v>
      </c>
      <c r="F177" s="276">
        <v>1</v>
      </c>
      <c r="G177" s="459"/>
      <c r="H177" s="277">
        <v>1</v>
      </c>
      <c r="I177" s="460"/>
      <c r="J177" s="277">
        <v>1</v>
      </c>
      <c r="K177" s="460">
        <v>1</v>
      </c>
      <c r="L177" s="277">
        <v>1</v>
      </c>
      <c r="M177" s="274">
        <v>1</v>
      </c>
      <c r="N177" s="277">
        <v>1</v>
      </c>
      <c r="O177" s="274">
        <v>1</v>
      </c>
      <c r="P177" s="277">
        <v>1</v>
      </c>
      <c r="Q177" s="274">
        <v>1</v>
      </c>
      <c r="R177" s="277">
        <v>1</v>
      </c>
      <c r="S177" s="274">
        <v>1</v>
      </c>
      <c r="T177" s="277">
        <v>1</v>
      </c>
      <c r="U177" s="274">
        <v>1</v>
      </c>
      <c r="V177" s="277">
        <v>1</v>
      </c>
      <c r="W177" s="274">
        <v>1</v>
      </c>
      <c r="X177" s="277">
        <v>1</v>
      </c>
      <c r="Y177" s="274">
        <v>1</v>
      </c>
      <c r="Z177" s="277">
        <v>1</v>
      </c>
      <c r="AA177" s="403">
        <v>1</v>
      </c>
      <c r="AB177" s="264">
        <v>1</v>
      </c>
      <c r="AC177" s="412">
        <v>1</v>
      </c>
      <c r="AD177" s="278">
        <f>+F177+H177+J177+L177+N177+P177+R177+T177+V177+X177+Z177+AB177</f>
        <v>12</v>
      </c>
      <c r="AE177" s="278">
        <f>+G177+I177+K177+M177+O177+Q177+S177+U177+W177+Y177+AA177+AC177</f>
        <v>10</v>
      </c>
      <c r="AF177" s="213"/>
      <c r="AG177" s="632">
        <f t="shared" si="16"/>
        <v>0</v>
      </c>
    </row>
    <row r="178" spans="1:33" s="56" customFormat="1" ht="30" customHeight="1">
      <c r="A178" s="354" t="s">
        <v>471</v>
      </c>
      <c r="B178" s="354"/>
      <c r="C178" s="354"/>
      <c r="D178" s="354"/>
      <c r="E178" s="355"/>
      <c r="F178" s="359"/>
      <c r="G178" s="360"/>
      <c r="H178" s="360"/>
      <c r="I178" s="360"/>
      <c r="J178" s="360"/>
      <c r="K178" s="360"/>
      <c r="L178" s="360"/>
      <c r="M178" s="360"/>
      <c r="N178" s="360"/>
      <c r="O178" s="360"/>
      <c r="P178" s="360"/>
      <c r="Q178" s="360"/>
      <c r="R178" s="360"/>
      <c r="S178" s="360"/>
      <c r="T178" s="360"/>
      <c r="U178" s="360"/>
      <c r="V178" s="360"/>
      <c r="W178" s="360"/>
      <c r="X178" s="360"/>
      <c r="Y178" s="360"/>
      <c r="Z178" s="360"/>
      <c r="AA178" s="360"/>
      <c r="AB178" s="360"/>
      <c r="AC178" s="360"/>
      <c r="AD178" s="360"/>
      <c r="AE178" s="360"/>
      <c r="AF178" s="360"/>
      <c r="AG178" s="632">
        <f t="shared" si="16"/>
        <v>0</v>
      </c>
    </row>
    <row r="179" spans="1:33" s="217" customFormat="1" ht="45">
      <c r="A179" s="207" t="s">
        <v>459</v>
      </c>
      <c r="B179" s="207" t="s">
        <v>247</v>
      </c>
      <c r="C179" s="207" t="s">
        <v>460</v>
      </c>
      <c r="D179" s="258" t="s">
        <v>378</v>
      </c>
      <c r="E179" s="264">
        <v>1</v>
      </c>
      <c r="F179" s="276"/>
      <c r="G179" s="459"/>
      <c r="H179" s="277"/>
      <c r="I179" s="460"/>
      <c r="J179" s="277"/>
      <c r="K179" s="460"/>
      <c r="L179" s="277"/>
      <c r="M179" s="274"/>
      <c r="N179" s="277"/>
      <c r="O179" s="274"/>
      <c r="P179" s="277"/>
      <c r="Q179" s="274"/>
      <c r="R179" s="277"/>
      <c r="S179" s="274"/>
      <c r="T179" s="277"/>
      <c r="U179" s="274"/>
      <c r="V179" s="277"/>
      <c r="W179" s="274"/>
      <c r="X179" s="277"/>
      <c r="Y179" s="274"/>
      <c r="Z179" s="277"/>
      <c r="AA179" s="403"/>
      <c r="AB179" s="264">
        <v>1</v>
      </c>
      <c r="AC179" s="412">
        <v>1</v>
      </c>
      <c r="AD179" s="278">
        <f>+F179+H179+J179+L179+N179+P179+R179+T179+V179+X179+Z179+AB179</f>
        <v>1</v>
      </c>
      <c r="AE179" s="278">
        <f>+G179+I179+K179+M179+O179+Q179+S179+U179+W179+Y179+AA179+AC179</f>
        <v>1</v>
      </c>
      <c r="AF179" s="213"/>
      <c r="AG179" s="632">
        <f t="shared" si="16"/>
        <v>0</v>
      </c>
    </row>
    <row r="180" spans="1:33" s="217" customFormat="1" ht="45.75" thickBot="1">
      <c r="A180" s="187" t="s">
        <v>493</v>
      </c>
      <c r="B180" s="207" t="s">
        <v>247</v>
      </c>
      <c r="C180" s="207" t="s">
        <v>281</v>
      </c>
      <c r="D180" s="258" t="s">
        <v>66</v>
      </c>
      <c r="E180" s="264">
        <v>12</v>
      </c>
      <c r="F180" s="276">
        <v>1</v>
      </c>
      <c r="G180" s="459"/>
      <c r="H180" s="277">
        <v>1</v>
      </c>
      <c r="I180" s="460"/>
      <c r="J180" s="277">
        <v>1</v>
      </c>
      <c r="K180" s="460"/>
      <c r="L180" s="277">
        <v>1</v>
      </c>
      <c r="M180" s="274">
        <v>1</v>
      </c>
      <c r="N180" s="277">
        <v>1</v>
      </c>
      <c r="O180" s="274">
        <v>1</v>
      </c>
      <c r="P180" s="277">
        <v>1</v>
      </c>
      <c r="Q180" s="274">
        <v>1</v>
      </c>
      <c r="R180" s="277">
        <v>1</v>
      </c>
      <c r="S180" s="274">
        <v>1</v>
      </c>
      <c r="T180" s="277">
        <v>1</v>
      </c>
      <c r="U180" s="274">
        <v>1</v>
      </c>
      <c r="V180" s="277">
        <v>1</v>
      </c>
      <c r="W180" s="274">
        <v>1</v>
      </c>
      <c r="X180" s="277">
        <v>1</v>
      </c>
      <c r="Y180" s="274">
        <v>1</v>
      </c>
      <c r="Z180" s="277">
        <v>1</v>
      </c>
      <c r="AA180" s="403">
        <v>1</v>
      </c>
      <c r="AB180" s="264">
        <v>1</v>
      </c>
      <c r="AC180" s="412">
        <v>1</v>
      </c>
      <c r="AD180" s="278">
        <f>+F180+H180+J180+L180+N180+P180+R180+T180+V180+X180+Z180+AB180</f>
        <v>12</v>
      </c>
      <c r="AE180" s="278">
        <f>+G180+I180+K180+M180+O180+Q180+S180+U180+W180+Y180+AA180+AC180</f>
        <v>9</v>
      </c>
      <c r="AF180" s="213"/>
      <c r="AG180" s="632">
        <f t="shared" si="16"/>
        <v>0</v>
      </c>
    </row>
    <row r="181" spans="1:33" s="56" customFormat="1" ht="30" customHeight="1">
      <c r="A181" s="354" t="s">
        <v>748</v>
      </c>
      <c r="B181" s="354"/>
      <c r="C181" s="354"/>
      <c r="D181" s="354"/>
      <c r="E181" s="355"/>
      <c r="F181" s="359"/>
      <c r="G181" s="360"/>
      <c r="H181" s="360"/>
      <c r="I181" s="360"/>
      <c r="J181" s="360"/>
      <c r="K181" s="360"/>
      <c r="L181" s="360"/>
      <c r="M181" s="360"/>
      <c r="N181" s="360"/>
      <c r="O181" s="360"/>
      <c r="P181" s="360"/>
      <c r="Q181" s="360"/>
      <c r="R181" s="360"/>
      <c r="S181" s="360"/>
      <c r="T181" s="360"/>
      <c r="U181" s="360"/>
      <c r="V181" s="360"/>
      <c r="W181" s="360"/>
      <c r="X181" s="360"/>
      <c r="Y181" s="360"/>
      <c r="Z181" s="360"/>
      <c r="AA181" s="360"/>
      <c r="AB181" s="360"/>
      <c r="AC181" s="360"/>
      <c r="AD181" s="360"/>
      <c r="AE181" s="360"/>
      <c r="AF181" s="360"/>
      <c r="AG181" s="632">
        <f t="shared" si="16"/>
        <v>0</v>
      </c>
    </row>
    <row r="182" spans="1:33" s="217" customFormat="1" ht="45">
      <c r="A182" s="207" t="s">
        <v>758</v>
      </c>
      <c r="B182" s="207" t="s">
        <v>247</v>
      </c>
      <c r="C182" s="207" t="s">
        <v>281</v>
      </c>
      <c r="D182" s="258" t="s">
        <v>98</v>
      </c>
      <c r="E182" s="375">
        <v>30.2</v>
      </c>
      <c r="F182" s="376">
        <v>3.2</v>
      </c>
      <c r="G182" s="453">
        <v>3.04</v>
      </c>
      <c r="H182" s="377">
        <v>6</v>
      </c>
      <c r="I182" s="457">
        <v>5.28</v>
      </c>
      <c r="J182" s="377">
        <v>5.4</v>
      </c>
      <c r="K182" s="457">
        <v>4.84</v>
      </c>
      <c r="L182" s="377">
        <v>4</v>
      </c>
      <c r="M182" s="567">
        <v>4.6</v>
      </c>
      <c r="N182" s="377">
        <v>5.8</v>
      </c>
      <c r="O182" s="567">
        <v>5.16</v>
      </c>
      <c r="P182" s="377">
        <v>5.8</v>
      </c>
      <c r="Q182" s="567">
        <v>3.34</v>
      </c>
      <c r="R182" s="277"/>
      <c r="S182" s="567"/>
      <c r="T182" s="277"/>
      <c r="U182" s="274"/>
      <c r="V182" s="277"/>
      <c r="W182" s="567"/>
      <c r="X182" s="277"/>
      <c r="Y182" s="567"/>
      <c r="Z182" s="277"/>
      <c r="AA182" s="616"/>
      <c r="AB182" s="264"/>
      <c r="AC182" s="412"/>
      <c r="AD182" s="374">
        <f>+F182+H182+J182+L182+N182+P182+R182+T182+V182+X182+Z182+AB182</f>
        <v>30.200000000000003</v>
      </c>
      <c r="AE182" s="374">
        <f>+G182+I182+K182+M182+O182+Q182+S182+U182+W182+Y182+AA182+AC182</f>
        <v>26.259999999999998</v>
      </c>
      <c r="AF182" s="635"/>
      <c r="AG182" s="632">
        <f t="shared" si="16"/>
        <v>0</v>
      </c>
    </row>
    <row r="183" spans="1:33" s="217" customFormat="1" ht="45">
      <c r="A183" s="218" t="s">
        <v>759</v>
      </c>
      <c r="B183" s="207" t="s">
        <v>247</v>
      </c>
      <c r="C183" s="207" t="s">
        <v>281</v>
      </c>
      <c r="D183" s="258" t="s">
        <v>98</v>
      </c>
      <c r="E183" s="375">
        <v>55.4</v>
      </c>
      <c r="F183" s="376">
        <v>55.4</v>
      </c>
      <c r="G183" s="476">
        <v>55.4</v>
      </c>
      <c r="H183" s="377">
        <v>55.4</v>
      </c>
      <c r="I183" s="471">
        <v>55.4</v>
      </c>
      <c r="J183" s="377">
        <v>55.4</v>
      </c>
      <c r="K183" s="471">
        <v>55.4</v>
      </c>
      <c r="L183" s="377">
        <v>55.4</v>
      </c>
      <c r="M183" s="567">
        <v>55.4</v>
      </c>
      <c r="N183" s="377">
        <v>55.4</v>
      </c>
      <c r="O183" s="567">
        <v>55.4</v>
      </c>
      <c r="P183" s="377">
        <v>55.4</v>
      </c>
      <c r="Q183" s="567">
        <v>55.4</v>
      </c>
      <c r="R183" s="377">
        <v>55.4</v>
      </c>
      <c r="S183" s="567">
        <v>55.4</v>
      </c>
      <c r="T183" s="377">
        <v>55.4</v>
      </c>
      <c r="U183" s="567">
        <v>55.4</v>
      </c>
      <c r="V183" s="377">
        <v>55.4</v>
      </c>
      <c r="W183" s="567">
        <v>55.4</v>
      </c>
      <c r="X183" s="377">
        <v>55.4</v>
      </c>
      <c r="Y183" s="567">
        <v>55.4</v>
      </c>
      <c r="Z183" s="377">
        <v>55.4</v>
      </c>
      <c r="AA183" s="616">
        <v>55.4</v>
      </c>
      <c r="AB183" s="375">
        <v>55.4</v>
      </c>
      <c r="AC183" s="618">
        <v>55.4</v>
      </c>
      <c r="AD183" s="374">
        <v>55.4</v>
      </c>
      <c r="AE183" s="374">
        <v>55.4</v>
      </c>
      <c r="AF183" s="213"/>
      <c r="AG183" s="632">
        <f t="shared" si="16"/>
        <v>0</v>
      </c>
    </row>
    <row r="184" spans="1:33" s="217" customFormat="1" ht="45.75" thickBot="1">
      <c r="A184" s="218" t="s">
        <v>465</v>
      </c>
      <c r="B184" s="207" t="s">
        <v>247</v>
      </c>
      <c r="C184" s="207" t="s">
        <v>281</v>
      </c>
      <c r="D184" s="258" t="s">
        <v>66</v>
      </c>
      <c r="E184" s="264">
        <v>12</v>
      </c>
      <c r="F184" s="276">
        <v>1</v>
      </c>
      <c r="G184" s="459">
        <v>1</v>
      </c>
      <c r="H184" s="277">
        <v>1</v>
      </c>
      <c r="I184" s="460">
        <v>1</v>
      </c>
      <c r="J184" s="277">
        <v>1</v>
      </c>
      <c r="K184" s="460">
        <v>1</v>
      </c>
      <c r="L184" s="277">
        <v>1</v>
      </c>
      <c r="M184" s="274">
        <v>1</v>
      </c>
      <c r="N184" s="277">
        <v>1</v>
      </c>
      <c r="O184" s="274">
        <v>1</v>
      </c>
      <c r="P184" s="277">
        <v>1</v>
      </c>
      <c r="Q184" s="274">
        <v>1</v>
      </c>
      <c r="R184" s="277">
        <v>1</v>
      </c>
      <c r="S184" s="274">
        <v>1</v>
      </c>
      <c r="T184" s="277">
        <v>1</v>
      </c>
      <c r="U184" s="274">
        <v>1</v>
      </c>
      <c r="V184" s="277">
        <v>1</v>
      </c>
      <c r="W184" s="274">
        <v>1</v>
      </c>
      <c r="X184" s="277">
        <v>1</v>
      </c>
      <c r="Y184" s="274">
        <v>1</v>
      </c>
      <c r="Z184" s="277">
        <v>1</v>
      </c>
      <c r="AA184" s="403">
        <v>1</v>
      </c>
      <c r="AB184" s="264">
        <v>1</v>
      </c>
      <c r="AC184" s="412">
        <v>1</v>
      </c>
      <c r="AD184" s="278">
        <f>+F184+H184+J184+L184+N184+P184+R184+T184+V184+X184+Z184+AB184</f>
        <v>12</v>
      </c>
      <c r="AE184" s="278">
        <f>+G184+I184+K184+M184+O184+Q184+S184+U184+W184+Y184+AA184+AC184</f>
        <v>12</v>
      </c>
      <c r="AF184" s="213"/>
      <c r="AG184" s="632">
        <f t="shared" si="16"/>
        <v>0</v>
      </c>
    </row>
    <row r="185" spans="1:33" s="56" customFormat="1" ht="30" customHeight="1">
      <c r="A185" s="354" t="s">
        <v>994</v>
      </c>
      <c r="B185" s="354"/>
      <c r="C185" s="354"/>
      <c r="D185" s="354"/>
      <c r="E185" s="355"/>
      <c r="F185" s="359"/>
      <c r="G185" s="360"/>
      <c r="H185" s="360"/>
      <c r="I185" s="360"/>
      <c r="J185" s="360"/>
      <c r="K185" s="360"/>
      <c r="L185" s="360"/>
      <c r="M185" s="360"/>
      <c r="N185" s="360"/>
      <c r="O185" s="360"/>
      <c r="P185" s="360"/>
      <c r="Q185" s="360"/>
      <c r="R185" s="360"/>
      <c r="S185" s="360"/>
      <c r="T185" s="360"/>
      <c r="U185" s="360"/>
      <c r="V185" s="360"/>
      <c r="W185" s="360"/>
      <c r="X185" s="360"/>
      <c r="Y185" s="360"/>
      <c r="Z185" s="360"/>
      <c r="AA185" s="360"/>
      <c r="AB185" s="360"/>
      <c r="AC185" s="360"/>
      <c r="AD185" s="360"/>
      <c r="AE185" s="360"/>
      <c r="AF185" s="360"/>
      <c r="AG185" s="632">
        <f t="shared" si="16"/>
        <v>0</v>
      </c>
    </row>
    <row r="186" spans="1:33" s="217" customFormat="1" ht="45">
      <c r="A186" s="207" t="s">
        <v>997</v>
      </c>
      <c r="B186" s="207" t="s">
        <v>247</v>
      </c>
      <c r="C186" s="207" t="s">
        <v>281</v>
      </c>
      <c r="D186" s="258" t="s">
        <v>995</v>
      </c>
      <c r="E186" s="375">
        <v>3.2</v>
      </c>
      <c r="F186" s="376"/>
      <c r="G186" s="453"/>
      <c r="H186" s="377"/>
      <c r="I186" s="457"/>
      <c r="J186" s="377"/>
      <c r="K186" s="457"/>
      <c r="L186" s="377"/>
      <c r="M186" s="567"/>
      <c r="N186" s="377"/>
      <c r="O186" s="567"/>
      <c r="P186" s="377"/>
      <c r="Q186" s="567"/>
      <c r="R186" s="277"/>
      <c r="S186" s="567"/>
      <c r="T186" s="277"/>
      <c r="U186" s="274"/>
      <c r="V186" s="277"/>
      <c r="W186" s="567"/>
      <c r="X186" s="277"/>
      <c r="Y186" s="567"/>
      <c r="Z186" s="277"/>
      <c r="AA186" s="616"/>
      <c r="AB186" s="264">
        <v>3.2</v>
      </c>
      <c r="AC186" s="412">
        <v>3.2</v>
      </c>
      <c r="AD186" s="374">
        <f>+F186+H186+J186+L186+N186+P186+R186+T186+V186+X186+Z186+AB186</f>
        <v>3.2</v>
      </c>
      <c r="AE186" s="374">
        <f>+G186+I186+K186+M186+O186+Q186+S186+U186+W186+Y186+AA186+AC186</f>
        <v>3.2</v>
      </c>
      <c r="AF186" s="635" t="s">
        <v>996</v>
      </c>
      <c r="AG186" s="632">
        <f t="shared" si="16"/>
        <v>0</v>
      </c>
    </row>
    <row r="187" spans="1:33" s="217" customFormat="1" ht="11.25">
      <c r="A187" s="288"/>
      <c r="B187" s="288"/>
      <c r="C187" s="288"/>
      <c r="D187" s="289"/>
      <c r="E187" s="290"/>
      <c r="F187" s="290"/>
      <c r="G187" s="290"/>
      <c r="H187" s="290"/>
      <c r="I187" s="290"/>
      <c r="J187" s="290"/>
      <c r="K187" s="290"/>
      <c r="L187" s="290"/>
      <c r="M187" s="290"/>
      <c r="N187" s="290"/>
      <c r="O187" s="290"/>
      <c r="P187" s="290"/>
      <c r="Q187" s="290"/>
      <c r="R187" s="290"/>
      <c r="S187" s="290"/>
      <c r="T187" s="290"/>
      <c r="U187" s="290"/>
      <c r="V187" s="290"/>
      <c r="W187" s="290"/>
      <c r="X187" s="290"/>
      <c r="Y187" s="290"/>
      <c r="Z187" s="290"/>
      <c r="AA187" s="290"/>
      <c r="AB187" s="290"/>
      <c r="AC187" s="290"/>
      <c r="AD187" s="291"/>
      <c r="AE187" s="291"/>
      <c r="AF187" s="292"/>
      <c r="AG187" s="632">
        <f t="shared" si="16"/>
        <v>0</v>
      </c>
    </row>
    <row r="188" spans="1:33" s="217" customFormat="1" ht="11.25">
      <c r="A188" s="288"/>
      <c r="B188" s="288"/>
      <c r="C188" s="288"/>
      <c r="D188" s="289"/>
      <c r="E188" s="290"/>
      <c r="F188" s="290"/>
      <c r="G188" s="290"/>
      <c r="H188" s="290"/>
      <c r="I188" s="290"/>
      <c r="J188" s="290"/>
      <c r="K188" s="290"/>
      <c r="L188" s="290"/>
      <c r="M188" s="290"/>
      <c r="N188" s="290"/>
      <c r="O188" s="290"/>
      <c r="P188" s="290"/>
      <c r="Q188" s="290"/>
      <c r="R188" s="290"/>
      <c r="S188" s="290"/>
      <c r="T188" s="290"/>
      <c r="U188" s="290"/>
      <c r="V188" s="290"/>
      <c r="W188" s="290"/>
      <c r="X188" s="290"/>
      <c r="Y188" s="290"/>
      <c r="Z188" s="290"/>
      <c r="AA188" s="290"/>
      <c r="AB188" s="290"/>
      <c r="AC188" s="290"/>
      <c r="AD188" s="291"/>
      <c r="AE188" s="291"/>
      <c r="AF188" s="292"/>
      <c r="AG188" s="632">
        <f t="shared" si="16"/>
        <v>0</v>
      </c>
    </row>
    <row r="189" spans="1:33" s="24" customFormat="1" ht="16.5" customHeight="1">
      <c r="A189" s="731" t="s">
        <v>202</v>
      </c>
      <c r="B189" s="731"/>
      <c r="C189" s="731"/>
      <c r="D189" s="731"/>
      <c r="E189" s="731"/>
      <c r="F189" s="731"/>
      <c r="G189" s="731"/>
      <c r="H189" s="731"/>
      <c r="I189" s="731"/>
      <c r="J189" s="731"/>
      <c r="K189" s="731"/>
      <c r="L189" s="731"/>
      <c r="M189" s="731"/>
      <c r="N189" s="731"/>
      <c r="O189" s="731"/>
      <c r="P189" s="731"/>
      <c r="Q189" s="731"/>
      <c r="R189" s="731"/>
      <c r="S189" s="731"/>
      <c r="T189" s="731"/>
      <c r="U189" s="731"/>
      <c r="V189" s="731"/>
      <c r="W189" s="731"/>
      <c r="X189" s="731"/>
      <c r="Y189" s="731"/>
      <c r="Z189" s="731"/>
      <c r="AA189" s="731"/>
      <c r="AB189" s="731"/>
      <c r="AC189" s="731"/>
      <c r="AD189" s="731"/>
      <c r="AE189" s="731"/>
      <c r="AF189" s="731"/>
      <c r="AG189" s="632">
        <f t="shared" si="16"/>
        <v>0</v>
      </c>
    </row>
    <row r="190" spans="1:33" s="217" customFormat="1" ht="15.75" customHeight="1">
      <c r="A190" s="763" t="s">
        <v>749</v>
      </c>
      <c r="B190" s="763"/>
      <c r="C190" s="763"/>
      <c r="D190" s="763"/>
      <c r="E190" s="764"/>
      <c r="F190" s="739"/>
      <c r="G190" s="740"/>
      <c r="H190" s="740"/>
      <c r="I190" s="740"/>
      <c r="J190" s="740"/>
      <c r="K190" s="740"/>
      <c r="L190" s="740"/>
      <c r="M190" s="740"/>
      <c r="N190" s="740"/>
      <c r="O190" s="740"/>
      <c r="P190" s="740"/>
      <c r="Q190" s="740"/>
      <c r="R190" s="740"/>
      <c r="S190" s="740"/>
      <c r="T190" s="740"/>
      <c r="U190" s="740"/>
      <c r="V190" s="740"/>
      <c r="W190" s="740"/>
      <c r="X190" s="740"/>
      <c r="Y190" s="740"/>
      <c r="Z190" s="740"/>
      <c r="AA190" s="740"/>
      <c r="AB190" s="740"/>
      <c r="AC190" s="740"/>
      <c r="AD190" s="740"/>
      <c r="AE190" s="740"/>
      <c r="AF190" s="740"/>
      <c r="AG190" s="632">
        <f t="shared" si="16"/>
        <v>0</v>
      </c>
    </row>
    <row r="191" spans="1:33" s="217" customFormat="1" ht="45">
      <c r="A191" s="207" t="s">
        <v>512</v>
      </c>
      <c r="B191" s="207" t="s">
        <v>289</v>
      </c>
      <c r="C191" s="207" t="s">
        <v>212</v>
      </c>
      <c r="D191" s="72" t="s">
        <v>760</v>
      </c>
      <c r="E191" s="209">
        <v>4.2</v>
      </c>
      <c r="F191" s="147"/>
      <c r="G191" s="453"/>
      <c r="H191" s="148"/>
      <c r="I191" s="457">
        <v>1.26</v>
      </c>
      <c r="J191" s="148"/>
      <c r="K191" s="457"/>
      <c r="L191" s="148"/>
      <c r="M191" s="238"/>
      <c r="N191" s="148"/>
      <c r="O191" s="238"/>
      <c r="P191" s="148"/>
      <c r="Q191" s="238"/>
      <c r="R191" s="148"/>
      <c r="S191" s="238"/>
      <c r="T191" s="148"/>
      <c r="U191" s="238"/>
      <c r="V191" s="148">
        <v>0.245</v>
      </c>
      <c r="W191" s="238"/>
      <c r="X191" s="148">
        <v>0.2</v>
      </c>
      <c r="Y191" s="238">
        <v>0.47</v>
      </c>
      <c r="Z191" s="148">
        <v>1.855</v>
      </c>
      <c r="AA191" s="402">
        <v>1.1</v>
      </c>
      <c r="AB191" s="146">
        <v>1.9</v>
      </c>
      <c r="AC191" s="411">
        <v>1.5</v>
      </c>
      <c r="AD191" s="149">
        <f aca="true" t="shared" si="24" ref="AD191:AD197">+F191+H191+J191+L191+N191+P191+R191+T191+V191+X191+Z191+AB191</f>
        <v>4.199999999999999</v>
      </c>
      <c r="AE191" s="149">
        <f aca="true" t="shared" si="25" ref="AE191:AE197">+G191+I191+K191+M191+O191+Q191+S191+U191+W191+Y191+AA191+AC191</f>
        <v>4.33</v>
      </c>
      <c r="AF191" s="109" t="s">
        <v>945</v>
      </c>
      <c r="AG191" s="632">
        <f t="shared" si="16"/>
        <v>0</v>
      </c>
    </row>
    <row r="192" spans="1:33" s="217" customFormat="1" ht="45">
      <c r="A192" s="207" t="s">
        <v>513</v>
      </c>
      <c r="B192" s="207" t="s">
        <v>289</v>
      </c>
      <c r="C192" s="207" t="s">
        <v>212</v>
      </c>
      <c r="D192" s="72" t="s">
        <v>765</v>
      </c>
      <c r="E192" s="264">
        <v>1</v>
      </c>
      <c r="F192" s="147"/>
      <c r="G192" s="453"/>
      <c r="H192" s="148"/>
      <c r="I192" s="457"/>
      <c r="J192" s="148"/>
      <c r="K192" s="457"/>
      <c r="L192" s="148">
        <v>0.05</v>
      </c>
      <c r="M192" s="238"/>
      <c r="N192" s="148">
        <v>0.1</v>
      </c>
      <c r="O192" s="238"/>
      <c r="P192" s="148">
        <v>0.1</v>
      </c>
      <c r="Q192" s="238"/>
      <c r="R192" s="148">
        <v>0.1</v>
      </c>
      <c r="S192" s="238">
        <v>0.15</v>
      </c>
      <c r="T192" s="148">
        <v>0.1</v>
      </c>
      <c r="U192" s="238">
        <v>0.15</v>
      </c>
      <c r="V192" s="148">
        <v>0.1</v>
      </c>
      <c r="W192" s="238">
        <v>0.15</v>
      </c>
      <c r="X192" s="148">
        <v>0.1</v>
      </c>
      <c r="Y192" s="238">
        <v>0.15</v>
      </c>
      <c r="Z192" s="148">
        <v>0.15</v>
      </c>
      <c r="AA192" s="402">
        <v>0.15</v>
      </c>
      <c r="AB192" s="146">
        <v>0.2</v>
      </c>
      <c r="AC192" s="411">
        <v>0.25</v>
      </c>
      <c r="AD192" s="373">
        <f t="shared" si="24"/>
        <v>1</v>
      </c>
      <c r="AE192" s="149">
        <f t="shared" si="25"/>
        <v>1</v>
      </c>
      <c r="AF192" s="109" t="s">
        <v>946</v>
      </c>
      <c r="AG192" s="632">
        <f t="shared" si="16"/>
        <v>0</v>
      </c>
    </row>
    <row r="193" spans="1:33" s="217" customFormat="1" ht="45">
      <c r="A193" s="207" t="s">
        <v>514</v>
      </c>
      <c r="B193" s="207" t="s">
        <v>289</v>
      </c>
      <c r="C193" s="207" t="s">
        <v>212</v>
      </c>
      <c r="D193" s="72" t="s">
        <v>797</v>
      </c>
      <c r="E193" s="264">
        <v>1</v>
      </c>
      <c r="F193" s="147"/>
      <c r="G193" s="459">
        <v>1</v>
      </c>
      <c r="H193" s="266">
        <v>1</v>
      </c>
      <c r="I193" s="460"/>
      <c r="J193" s="148"/>
      <c r="K193" s="457"/>
      <c r="L193" s="148"/>
      <c r="M193" s="238"/>
      <c r="N193" s="148"/>
      <c r="O193" s="238"/>
      <c r="P193" s="148"/>
      <c r="Q193" s="238"/>
      <c r="R193" s="148"/>
      <c r="S193" s="238"/>
      <c r="T193" s="148"/>
      <c r="U193" s="238"/>
      <c r="V193" s="148"/>
      <c r="W193" s="238"/>
      <c r="X193" s="148"/>
      <c r="Y193" s="238"/>
      <c r="Z193" s="148"/>
      <c r="AA193" s="402"/>
      <c r="AB193" s="146"/>
      <c r="AC193" s="411"/>
      <c r="AD193" s="268">
        <f t="shared" si="24"/>
        <v>1</v>
      </c>
      <c r="AE193" s="268">
        <f t="shared" si="25"/>
        <v>1</v>
      </c>
      <c r="AF193" s="109"/>
      <c r="AG193" s="632">
        <f t="shared" si="16"/>
        <v>0</v>
      </c>
    </row>
    <row r="194" spans="1:33" s="217" customFormat="1" ht="45">
      <c r="A194" s="207" t="s">
        <v>515</v>
      </c>
      <c r="B194" s="207" t="s">
        <v>289</v>
      </c>
      <c r="C194" s="207" t="s">
        <v>212</v>
      </c>
      <c r="D194" s="72" t="s">
        <v>124</v>
      </c>
      <c r="E194" s="264">
        <v>1</v>
      </c>
      <c r="F194" s="265">
        <v>1</v>
      </c>
      <c r="G194" s="459"/>
      <c r="H194" s="148"/>
      <c r="I194" s="457"/>
      <c r="J194" s="148"/>
      <c r="K194" s="457"/>
      <c r="L194" s="148"/>
      <c r="M194" s="238"/>
      <c r="N194" s="148"/>
      <c r="O194" s="238"/>
      <c r="P194" s="148"/>
      <c r="Q194" s="238"/>
      <c r="R194" s="148"/>
      <c r="S194" s="274">
        <v>1</v>
      </c>
      <c r="T194" s="148"/>
      <c r="U194" s="238"/>
      <c r="V194" s="148"/>
      <c r="W194" s="238"/>
      <c r="X194" s="148"/>
      <c r="Y194" s="238"/>
      <c r="Z194" s="148"/>
      <c r="AA194" s="402"/>
      <c r="AB194" s="146"/>
      <c r="AC194" s="411"/>
      <c r="AD194" s="268">
        <f t="shared" si="24"/>
        <v>1</v>
      </c>
      <c r="AE194" s="268">
        <f t="shared" si="25"/>
        <v>1</v>
      </c>
      <c r="AF194" s="109"/>
      <c r="AG194" s="632">
        <f t="shared" si="16"/>
        <v>0</v>
      </c>
    </row>
    <row r="195" spans="1:33" s="217" customFormat="1" ht="45">
      <c r="A195" s="207" t="s">
        <v>516</v>
      </c>
      <c r="B195" s="207" t="s">
        <v>289</v>
      </c>
      <c r="C195" s="207" t="s">
        <v>212</v>
      </c>
      <c r="D195" s="72" t="s">
        <v>124</v>
      </c>
      <c r="E195" s="264">
        <v>2</v>
      </c>
      <c r="F195" s="147"/>
      <c r="G195" s="453"/>
      <c r="H195" s="148"/>
      <c r="I195" s="457"/>
      <c r="J195" s="148"/>
      <c r="K195" s="457"/>
      <c r="L195" s="148"/>
      <c r="M195" s="238"/>
      <c r="N195" s="148"/>
      <c r="O195" s="238"/>
      <c r="P195" s="148"/>
      <c r="Q195" s="238"/>
      <c r="R195" s="266">
        <v>2</v>
      </c>
      <c r="S195" s="274"/>
      <c r="T195" s="148"/>
      <c r="U195" s="238"/>
      <c r="V195" s="148"/>
      <c r="W195" s="238"/>
      <c r="X195" s="148"/>
      <c r="Y195" s="238"/>
      <c r="Z195" s="148"/>
      <c r="AA195" s="402"/>
      <c r="AB195" s="146"/>
      <c r="AC195" s="411"/>
      <c r="AD195" s="268">
        <f t="shared" si="24"/>
        <v>2</v>
      </c>
      <c r="AE195" s="268">
        <f t="shared" si="25"/>
        <v>0</v>
      </c>
      <c r="AF195" s="109" t="s">
        <v>947</v>
      </c>
      <c r="AG195" s="632">
        <f t="shared" si="16"/>
        <v>0</v>
      </c>
    </row>
    <row r="196" spans="1:33" s="217" customFormat="1" ht="45">
      <c r="A196" s="82" t="s">
        <v>492</v>
      </c>
      <c r="B196" s="82" t="s">
        <v>247</v>
      </c>
      <c r="C196" s="82" t="s">
        <v>212</v>
      </c>
      <c r="D196" s="83" t="s">
        <v>98</v>
      </c>
      <c r="E196" s="209">
        <v>388.82</v>
      </c>
      <c r="F196" s="147">
        <v>388.82</v>
      </c>
      <c r="G196" s="453">
        <v>388.82</v>
      </c>
      <c r="H196" s="148">
        <v>388.82</v>
      </c>
      <c r="I196" s="457">
        <v>388.82</v>
      </c>
      <c r="J196" s="148">
        <v>388.82</v>
      </c>
      <c r="K196" s="457">
        <v>388.82</v>
      </c>
      <c r="L196" s="148">
        <v>388.82</v>
      </c>
      <c r="M196" s="238">
        <v>388.82</v>
      </c>
      <c r="N196" s="148">
        <v>388.82</v>
      </c>
      <c r="O196" s="238">
        <v>388.82</v>
      </c>
      <c r="P196" s="148">
        <v>388.82</v>
      </c>
      <c r="Q196" s="238">
        <v>388.82</v>
      </c>
      <c r="R196" s="266">
        <v>388.82</v>
      </c>
      <c r="S196" s="274">
        <v>388.82</v>
      </c>
      <c r="T196" s="148">
        <v>388.82</v>
      </c>
      <c r="U196" s="238">
        <v>388.82</v>
      </c>
      <c r="V196" s="148">
        <v>388.82</v>
      </c>
      <c r="W196" s="238">
        <v>388.82</v>
      </c>
      <c r="X196" s="148">
        <v>388.82</v>
      </c>
      <c r="Y196" s="238">
        <v>388.82</v>
      </c>
      <c r="Z196" s="148">
        <v>388.82</v>
      </c>
      <c r="AA196" s="402">
        <v>388.82</v>
      </c>
      <c r="AB196" s="146">
        <v>388.82</v>
      </c>
      <c r="AC196" s="411">
        <v>388.82</v>
      </c>
      <c r="AD196" s="149">
        <v>388.82</v>
      </c>
      <c r="AE196" s="149">
        <v>388.82</v>
      </c>
      <c r="AF196" s="109"/>
      <c r="AG196" s="632">
        <f t="shared" si="16"/>
        <v>0</v>
      </c>
    </row>
    <row r="197" spans="1:33" s="217" customFormat="1" ht="45">
      <c r="A197" s="207" t="s">
        <v>517</v>
      </c>
      <c r="B197" s="207" t="s">
        <v>247</v>
      </c>
      <c r="C197" s="207" t="s">
        <v>281</v>
      </c>
      <c r="D197" s="72" t="s">
        <v>66</v>
      </c>
      <c r="E197" s="264">
        <v>36</v>
      </c>
      <c r="F197" s="265">
        <v>3</v>
      </c>
      <c r="G197" s="459">
        <v>2</v>
      </c>
      <c r="H197" s="266">
        <v>3</v>
      </c>
      <c r="I197" s="460">
        <v>3</v>
      </c>
      <c r="J197" s="266">
        <v>3</v>
      </c>
      <c r="K197" s="460">
        <v>3</v>
      </c>
      <c r="L197" s="266">
        <v>3</v>
      </c>
      <c r="M197" s="274">
        <v>3</v>
      </c>
      <c r="N197" s="266">
        <v>3</v>
      </c>
      <c r="O197" s="274">
        <v>2</v>
      </c>
      <c r="P197" s="266">
        <v>3</v>
      </c>
      <c r="Q197" s="274">
        <v>4</v>
      </c>
      <c r="R197" s="266">
        <v>3</v>
      </c>
      <c r="S197" s="274">
        <v>3</v>
      </c>
      <c r="T197" s="266">
        <v>3</v>
      </c>
      <c r="U197" s="274">
        <v>3</v>
      </c>
      <c r="V197" s="266">
        <v>3</v>
      </c>
      <c r="W197" s="274">
        <v>4</v>
      </c>
      <c r="X197" s="266">
        <v>3</v>
      </c>
      <c r="Y197" s="274">
        <v>5</v>
      </c>
      <c r="Z197" s="266">
        <v>3</v>
      </c>
      <c r="AA197" s="403">
        <v>2</v>
      </c>
      <c r="AB197" s="267">
        <v>3</v>
      </c>
      <c r="AC197" s="412">
        <v>2</v>
      </c>
      <c r="AD197" s="268">
        <f t="shared" si="24"/>
        <v>36</v>
      </c>
      <c r="AE197" s="268">
        <f t="shared" si="25"/>
        <v>36</v>
      </c>
      <c r="AF197" s="109"/>
      <c r="AG197" s="632">
        <f t="shared" si="16"/>
        <v>0</v>
      </c>
    </row>
    <row r="198" spans="1:33" s="56" customFormat="1" ht="15.75" customHeight="1">
      <c r="A198" s="763" t="s">
        <v>750</v>
      </c>
      <c r="B198" s="763"/>
      <c r="C198" s="763"/>
      <c r="D198" s="763"/>
      <c r="E198" s="764"/>
      <c r="F198" s="739"/>
      <c r="G198" s="740"/>
      <c r="H198" s="740"/>
      <c r="I198" s="740"/>
      <c r="J198" s="740"/>
      <c r="K198" s="740"/>
      <c r="L198" s="740"/>
      <c r="M198" s="740"/>
      <c r="N198" s="740"/>
      <c r="O198" s="740"/>
      <c r="P198" s="740"/>
      <c r="Q198" s="740"/>
      <c r="R198" s="740"/>
      <c r="S198" s="740"/>
      <c r="T198" s="740"/>
      <c r="U198" s="740"/>
      <c r="V198" s="740"/>
      <c r="W198" s="740"/>
      <c r="X198" s="740"/>
      <c r="Y198" s="740"/>
      <c r="Z198" s="740"/>
      <c r="AA198" s="740"/>
      <c r="AB198" s="740"/>
      <c r="AC198" s="740"/>
      <c r="AD198" s="740"/>
      <c r="AE198" s="740"/>
      <c r="AF198" s="740"/>
      <c r="AG198" s="632">
        <f t="shared" si="16"/>
        <v>0</v>
      </c>
    </row>
    <row r="199" spans="1:33" s="56" customFormat="1" ht="45">
      <c r="A199" s="71" t="s">
        <v>518</v>
      </c>
      <c r="B199" s="71" t="s">
        <v>247</v>
      </c>
      <c r="C199" s="71" t="s">
        <v>280</v>
      </c>
      <c r="D199" s="72" t="s">
        <v>760</v>
      </c>
      <c r="E199" s="209">
        <v>0.98</v>
      </c>
      <c r="F199" s="265"/>
      <c r="G199" s="453">
        <v>0.34</v>
      </c>
      <c r="H199" s="148"/>
      <c r="I199" s="457"/>
      <c r="J199" s="148"/>
      <c r="K199" s="457">
        <v>0.1</v>
      </c>
      <c r="L199" s="266"/>
      <c r="M199" s="238">
        <v>0.06</v>
      </c>
      <c r="N199" s="266"/>
      <c r="O199" s="238">
        <v>0.18</v>
      </c>
      <c r="P199" s="148">
        <v>0.3</v>
      </c>
      <c r="Q199" s="238"/>
      <c r="R199" s="148">
        <v>0.58</v>
      </c>
      <c r="S199" s="238"/>
      <c r="T199" s="148">
        <v>0.09999999999999998</v>
      </c>
      <c r="U199" s="238"/>
      <c r="V199" s="266"/>
      <c r="W199" s="274"/>
      <c r="X199" s="266"/>
      <c r="Y199" s="238">
        <v>0.05</v>
      </c>
      <c r="Z199" s="148"/>
      <c r="AA199" s="402">
        <v>0.1</v>
      </c>
      <c r="AB199" s="146"/>
      <c r="AC199" s="411">
        <v>0.15</v>
      </c>
      <c r="AD199" s="149">
        <f aca="true" t="shared" si="26" ref="AD199:AD207">+F199+H199+J199+L199+N199+P199+R199+T199+V199+X199+Z199+AB199</f>
        <v>0.9799999999999999</v>
      </c>
      <c r="AE199" s="149">
        <f aca="true" t="shared" si="27" ref="AE199:AE207">+G199+I199+K199+M199+O199+Q199+S199+U199+W199+Y199+AA199+AC199</f>
        <v>0.98</v>
      </c>
      <c r="AF199" s="109"/>
      <c r="AG199" s="632">
        <f t="shared" si="16"/>
        <v>0</v>
      </c>
    </row>
    <row r="200" spans="1:33" s="56" customFormat="1" ht="45">
      <c r="A200" s="71" t="s">
        <v>519</v>
      </c>
      <c r="B200" s="71" t="s">
        <v>247</v>
      </c>
      <c r="C200" s="71" t="s">
        <v>280</v>
      </c>
      <c r="D200" s="72" t="s">
        <v>760</v>
      </c>
      <c r="E200" s="209">
        <v>0.1</v>
      </c>
      <c r="F200" s="147"/>
      <c r="G200" s="453"/>
      <c r="H200" s="148"/>
      <c r="I200" s="457"/>
      <c r="J200" s="148"/>
      <c r="K200" s="457"/>
      <c r="L200" s="148"/>
      <c r="M200" s="238"/>
      <c r="N200" s="148"/>
      <c r="O200" s="238"/>
      <c r="P200" s="148"/>
      <c r="Q200" s="238"/>
      <c r="R200" s="148">
        <v>0.1</v>
      </c>
      <c r="S200" s="238"/>
      <c r="T200" s="148"/>
      <c r="U200" s="238"/>
      <c r="V200" s="148"/>
      <c r="W200" s="238"/>
      <c r="X200" s="148"/>
      <c r="Y200" s="238"/>
      <c r="Z200" s="148"/>
      <c r="AA200" s="402"/>
      <c r="AB200" s="146"/>
      <c r="AC200" s="411"/>
      <c r="AD200" s="149">
        <f t="shared" si="26"/>
        <v>0.1</v>
      </c>
      <c r="AE200" s="149">
        <f t="shared" si="27"/>
        <v>0</v>
      </c>
      <c r="AF200" s="109" t="s">
        <v>942</v>
      </c>
      <c r="AG200" s="632">
        <f t="shared" si="16"/>
        <v>0</v>
      </c>
    </row>
    <row r="201" spans="1:33" s="56" customFormat="1" ht="45">
      <c r="A201" s="71" t="s">
        <v>520</v>
      </c>
      <c r="B201" s="71" t="s">
        <v>247</v>
      </c>
      <c r="C201" s="207" t="s">
        <v>280</v>
      </c>
      <c r="D201" s="72" t="s">
        <v>760</v>
      </c>
      <c r="E201" s="209">
        <v>0.88</v>
      </c>
      <c r="F201" s="147">
        <v>0.1</v>
      </c>
      <c r="G201" s="453"/>
      <c r="H201" s="148">
        <v>0.1</v>
      </c>
      <c r="I201" s="457"/>
      <c r="J201" s="148">
        <v>0.1</v>
      </c>
      <c r="K201" s="457"/>
      <c r="L201" s="148">
        <v>0.1</v>
      </c>
      <c r="M201" s="238"/>
      <c r="N201" s="148">
        <v>0.1</v>
      </c>
      <c r="O201" s="238"/>
      <c r="P201" s="148">
        <v>0.1</v>
      </c>
      <c r="Q201" s="238">
        <v>0.2</v>
      </c>
      <c r="R201" s="148">
        <v>0.1</v>
      </c>
      <c r="S201" s="238">
        <v>0.3</v>
      </c>
      <c r="T201" s="148">
        <v>0.1</v>
      </c>
      <c r="U201" s="238">
        <v>0.3</v>
      </c>
      <c r="V201" s="148">
        <v>0.08000000000000013</v>
      </c>
      <c r="W201" s="238">
        <v>0.08</v>
      </c>
      <c r="X201" s="148"/>
      <c r="Y201" s="238"/>
      <c r="Z201" s="148"/>
      <c r="AA201" s="402"/>
      <c r="AB201" s="146"/>
      <c r="AC201" s="411"/>
      <c r="AD201" s="149">
        <f t="shared" si="26"/>
        <v>0.8800000000000001</v>
      </c>
      <c r="AE201" s="149">
        <f t="shared" si="27"/>
        <v>0.88</v>
      </c>
      <c r="AF201" s="109"/>
      <c r="AG201" s="632">
        <f t="shared" si="16"/>
        <v>0</v>
      </c>
    </row>
    <row r="202" spans="1:33" s="56" customFormat="1" ht="45">
      <c r="A202" s="71" t="s">
        <v>521</v>
      </c>
      <c r="B202" s="71" t="s">
        <v>247</v>
      </c>
      <c r="C202" s="207" t="s">
        <v>280</v>
      </c>
      <c r="D202" s="72" t="s">
        <v>760</v>
      </c>
      <c r="E202" s="209">
        <v>0.57</v>
      </c>
      <c r="F202" s="147">
        <v>0.1</v>
      </c>
      <c r="G202" s="453"/>
      <c r="H202" s="148">
        <v>0.2</v>
      </c>
      <c r="I202" s="457">
        <v>0.2</v>
      </c>
      <c r="J202" s="148">
        <v>0.26999999999999996</v>
      </c>
      <c r="K202" s="457">
        <v>0.15</v>
      </c>
      <c r="L202" s="148"/>
      <c r="M202" s="238">
        <v>0.1</v>
      </c>
      <c r="N202" s="148"/>
      <c r="O202" s="238">
        <v>0.12</v>
      </c>
      <c r="P202" s="148"/>
      <c r="Q202" s="238"/>
      <c r="R202" s="148"/>
      <c r="S202" s="238"/>
      <c r="T202" s="148"/>
      <c r="U202" s="238"/>
      <c r="V202" s="148"/>
      <c r="W202" s="238"/>
      <c r="X202" s="148"/>
      <c r="Y202" s="238"/>
      <c r="Z202" s="148"/>
      <c r="AA202" s="402"/>
      <c r="AB202" s="146"/>
      <c r="AC202" s="411"/>
      <c r="AD202" s="149">
        <f t="shared" si="26"/>
        <v>0.5700000000000001</v>
      </c>
      <c r="AE202" s="149">
        <f t="shared" si="27"/>
        <v>0.57</v>
      </c>
      <c r="AF202" s="109"/>
      <c r="AG202" s="632">
        <f t="shared" si="16"/>
        <v>0</v>
      </c>
    </row>
    <row r="203" spans="1:33" s="56" customFormat="1" ht="45">
      <c r="A203" s="71" t="s">
        <v>522</v>
      </c>
      <c r="B203" s="71" t="s">
        <v>247</v>
      </c>
      <c r="C203" s="207" t="s">
        <v>280</v>
      </c>
      <c r="D203" s="72" t="s">
        <v>760</v>
      </c>
      <c r="E203" s="209">
        <v>1.05</v>
      </c>
      <c r="F203" s="147"/>
      <c r="G203" s="453"/>
      <c r="H203" s="148"/>
      <c r="I203" s="457"/>
      <c r="J203" s="148"/>
      <c r="K203" s="457"/>
      <c r="L203" s="148">
        <v>0.1</v>
      </c>
      <c r="M203" s="238">
        <v>0.2</v>
      </c>
      <c r="N203" s="148">
        <v>0.1</v>
      </c>
      <c r="O203" s="238">
        <v>0.2</v>
      </c>
      <c r="P203" s="148">
        <v>0.07500000000000001</v>
      </c>
      <c r="Q203" s="238">
        <v>0.2</v>
      </c>
      <c r="R203" s="148">
        <v>0.26</v>
      </c>
      <c r="S203" s="238">
        <v>0.26</v>
      </c>
      <c r="T203" s="148">
        <v>0.1</v>
      </c>
      <c r="U203" s="238">
        <v>0.1</v>
      </c>
      <c r="V203" s="148">
        <v>0.31</v>
      </c>
      <c r="W203" s="238"/>
      <c r="X203" s="148">
        <v>0.1</v>
      </c>
      <c r="Y203" s="238">
        <v>0.02</v>
      </c>
      <c r="Z203" s="148"/>
      <c r="AA203" s="402">
        <v>0.07</v>
      </c>
      <c r="AB203" s="146"/>
      <c r="AC203" s="411"/>
      <c r="AD203" s="149">
        <f t="shared" si="26"/>
        <v>1.0450000000000002</v>
      </c>
      <c r="AE203" s="149">
        <f t="shared" si="27"/>
        <v>1.05</v>
      </c>
      <c r="AF203" s="623"/>
      <c r="AG203" s="632">
        <f aca="true" t="shared" si="28" ref="AG203:AG266">E203-AD203</f>
        <v>0.004999999999999893</v>
      </c>
    </row>
    <row r="204" spans="1:33" s="56" customFormat="1" ht="45">
      <c r="A204" s="71" t="s">
        <v>523</v>
      </c>
      <c r="B204" s="71" t="s">
        <v>247</v>
      </c>
      <c r="C204" s="207" t="s">
        <v>280</v>
      </c>
      <c r="D204" s="72" t="s">
        <v>760</v>
      </c>
      <c r="E204" s="209">
        <v>0.32</v>
      </c>
      <c r="F204" s="147"/>
      <c r="G204" s="453"/>
      <c r="H204" s="148"/>
      <c r="I204" s="457"/>
      <c r="J204" s="148"/>
      <c r="K204" s="457">
        <v>0.12</v>
      </c>
      <c r="L204" s="148"/>
      <c r="M204" s="238"/>
      <c r="N204" s="148"/>
      <c r="O204" s="238"/>
      <c r="P204" s="148"/>
      <c r="Q204" s="238"/>
      <c r="R204" s="148">
        <v>0.16</v>
      </c>
      <c r="S204" s="238">
        <v>0.08</v>
      </c>
      <c r="T204" s="148"/>
      <c r="U204" s="238"/>
      <c r="V204" s="148"/>
      <c r="W204" s="238">
        <v>0.08</v>
      </c>
      <c r="X204" s="148"/>
      <c r="Y204" s="238">
        <v>0.02</v>
      </c>
      <c r="Z204" s="148">
        <v>0.16</v>
      </c>
      <c r="AA204" s="402">
        <v>0.01</v>
      </c>
      <c r="AB204" s="146"/>
      <c r="AC204" s="411">
        <v>0.01</v>
      </c>
      <c r="AD204" s="149">
        <f t="shared" si="26"/>
        <v>0.32</v>
      </c>
      <c r="AE204" s="149">
        <f t="shared" si="27"/>
        <v>0.32000000000000006</v>
      </c>
      <c r="AF204" s="109"/>
      <c r="AG204" s="632">
        <f t="shared" si="28"/>
        <v>0</v>
      </c>
    </row>
    <row r="205" spans="1:33" s="56" customFormat="1" ht="11.25">
      <c r="A205" s="71" t="s">
        <v>943</v>
      </c>
      <c r="B205" s="71"/>
      <c r="C205" s="207"/>
      <c r="D205" s="72" t="s">
        <v>944</v>
      </c>
      <c r="E205" s="209">
        <v>9.32</v>
      </c>
      <c r="F205" s="147"/>
      <c r="G205" s="453"/>
      <c r="H205" s="148"/>
      <c r="I205" s="457"/>
      <c r="J205" s="148"/>
      <c r="K205" s="457"/>
      <c r="L205" s="148"/>
      <c r="M205" s="238"/>
      <c r="N205" s="148"/>
      <c r="O205" s="238"/>
      <c r="P205" s="148"/>
      <c r="Q205" s="238"/>
      <c r="R205" s="148"/>
      <c r="S205" s="238"/>
      <c r="T205" s="148"/>
      <c r="U205" s="238"/>
      <c r="V205" s="148"/>
      <c r="W205" s="238"/>
      <c r="X205" s="148"/>
      <c r="Y205" s="238"/>
      <c r="Z205" s="148">
        <v>9.32</v>
      </c>
      <c r="AA205" s="402">
        <v>9.32</v>
      </c>
      <c r="AB205" s="146"/>
      <c r="AC205" s="411"/>
      <c r="AD205" s="149">
        <f>+F205+H205+J205+L205+N205+P205+R205+T205+V205+X205+Z205+AB205</f>
        <v>9.32</v>
      </c>
      <c r="AE205" s="149">
        <f>+G205+I205+K205+M205+O205+Q205+S205+U205+W205+Y205+AA205+AC205</f>
        <v>9.32</v>
      </c>
      <c r="AF205" s="109"/>
      <c r="AG205" s="632">
        <f t="shared" si="28"/>
        <v>0</v>
      </c>
    </row>
    <row r="206" spans="1:33" s="56" customFormat="1" ht="45">
      <c r="A206" s="82" t="s">
        <v>492</v>
      </c>
      <c r="B206" s="82" t="s">
        <v>247</v>
      </c>
      <c r="C206" s="82" t="s">
        <v>212</v>
      </c>
      <c r="D206" s="83" t="s">
        <v>98</v>
      </c>
      <c r="E206" s="264">
        <v>322</v>
      </c>
      <c r="F206" s="265">
        <v>322</v>
      </c>
      <c r="G206" s="459">
        <v>322</v>
      </c>
      <c r="H206" s="266">
        <v>322</v>
      </c>
      <c r="I206" s="460">
        <v>322</v>
      </c>
      <c r="J206" s="266">
        <v>322</v>
      </c>
      <c r="K206" s="460">
        <v>322</v>
      </c>
      <c r="L206" s="266">
        <v>322</v>
      </c>
      <c r="M206" s="274">
        <v>322</v>
      </c>
      <c r="N206" s="266">
        <v>322</v>
      </c>
      <c r="O206" s="274">
        <v>322</v>
      </c>
      <c r="P206" s="266">
        <v>322</v>
      </c>
      <c r="Q206" s="274">
        <v>322</v>
      </c>
      <c r="R206" s="266">
        <v>322</v>
      </c>
      <c r="S206" s="274">
        <v>322</v>
      </c>
      <c r="T206" s="266">
        <v>322</v>
      </c>
      <c r="U206" s="274">
        <v>322</v>
      </c>
      <c r="V206" s="266">
        <v>322</v>
      </c>
      <c r="W206" s="274">
        <v>322</v>
      </c>
      <c r="X206" s="266">
        <v>322</v>
      </c>
      <c r="Y206" s="274"/>
      <c r="Z206" s="266">
        <v>322</v>
      </c>
      <c r="AA206" s="403"/>
      <c r="AB206" s="267">
        <v>322</v>
      </c>
      <c r="AC206" s="412"/>
      <c r="AD206" s="268">
        <v>322</v>
      </c>
      <c r="AE206" s="268">
        <v>322</v>
      </c>
      <c r="AF206" s="109"/>
      <c r="AG206" s="632">
        <f t="shared" si="28"/>
        <v>0</v>
      </c>
    </row>
    <row r="207" spans="1:33" s="56" customFormat="1" ht="45.75" thickBot="1">
      <c r="A207" s="71" t="s">
        <v>517</v>
      </c>
      <c r="B207" s="71" t="s">
        <v>247</v>
      </c>
      <c r="C207" s="207" t="s">
        <v>281</v>
      </c>
      <c r="D207" s="72" t="s">
        <v>66</v>
      </c>
      <c r="E207" s="264">
        <v>24</v>
      </c>
      <c r="F207" s="265">
        <v>2</v>
      </c>
      <c r="G207" s="459">
        <v>2</v>
      </c>
      <c r="H207" s="266">
        <v>2</v>
      </c>
      <c r="I207" s="460">
        <v>2</v>
      </c>
      <c r="J207" s="266">
        <v>2</v>
      </c>
      <c r="K207" s="460">
        <v>2</v>
      </c>
      <c r="L207" s="266">
        <v>2</v>
      </c>
      <c r="M207" s="274">
        <v>2</v>
      </c>
      <c r="N207" s="266">
        <v>2</v>
      </c>
      <c r="O207" s="274">
        <v>2</v>
      </c>
      <c r="P207" s="266">
        <v>2</v>
      </c>
      <c r="Q207" s="274">
        <v>2</v>
      </c>
      <c r="R207" s="266">
        <v>2</v>
      </c>
      <c r="S207" s="274">
        <v>2</v>
      </c>
      <c r="T207" s="266">
        <v>2</v>
      </c>
      <c r="U207" s="274">
        <v>2</v>
      </c>
      <c r="V207" s="266">
        <v>2</v>
      </c>
      <c r="W207" s="274">
        <v>2</v>
      </c>
      <c r="X207" s="266">
        <v>2</v>
      </c>
      <c r="Y207" s="274"/>
      <c r="Z207" s="266">
        <v>2</v>
      </c>
      <c r="AA207" s="403"/>
      <c r="AB207" s="267">
        <v>2</v>
      </c>
      <c r="AC207" s="412"/>
      <c r="AD207" s="268">
        <f t="shared" si="26"/>
        <v>24</v>
      </c>
      <c r="AE207" s="268">
        <f t="shared" si="27"/>
        <v>18</v>
      </c>
      <c r="AF207" s="109"/>
      <c r="AG207" s="632">
        <f t="shared" si="28"/>
        <v>0</v>
      </c>
    </row>
    <row r="208" spans="1:33" s="56" customFormat="1" ht="15.75" customHeight="1">
      <c r="A208" s="741" t="s">
        <v>751</v>
      </c>
      <c r="B208" s="741"/>
      <c r="C208" s="741"/>
      <c r="D208" s="741"/>
      <c r="E208" s="742"/>
      <c r="F208" s="739"/>
      <c r="G208" s="740"/>
      <c r="H208" s="740"/>
      <c r="I208" s="740"/>
      <c r="J208" s="740"/>
      <c r="K208" s="740"/>
      <c r="L208" s="740"/>
      <c r="M208" s="740"/>
      <c r="N208" s="740"/>
      <c r="O208" s="740"/>
      <c r="P208" s="740"/>
      <c r="Q208" s="740"/>
      <c r="R208" s="740"/>
      <c r="S208" s="740"/>
      <c r="T208" s="740"/>
      <c r="U208" s="740"/>
      <c r="V208" s="740"/>
      <c r="W208" s="740"/>
      <c r="X208" s="740"/>
      <c r="Y208" s="740"/>
      <c r="Z208" s="740"/>
      <c r="AA208" s="740"/>
      <c r="AB208" s="740"/>
      <c r="AC208" s="740"/>
      <c r="AD208" s="740"/>
      <c r="AE208" s="740"/>
      <c r="AF208" s="740"/>
      <c r="AG208" s="632">
        <f t="shared" si="28"/>
        <v>0</v>
      </c>
    </row>
    <row r="209" spans="1:33" s="56" customFormat="1" ht="22.5" customHeight="1">
      <c r="A209" s="770" t="s">
        <v>282</v>
      </c>
      <c r="B209" s="771"/>
      <c r="C209" s="771"/>
      <c r="D209" s="771"/>
      <c r="E209" s="772"/>
      <c r="F209" s="237"/>
      <c r="G209" s="392"/>
      <c r="H209" s="238"/>
      <c r="I209" s="238"/>
      <c r="J209" s="238"/>
      <c r="K209" s="238"/>
      <c r="L209" s="238"/>
      <c r="M209" s="238"/>
      <c r="N209" s="238"/>
      <c r="O209" s="238"/>
      <c r="P209" s="238"/>
      <c r="Q209" s="238"/>
      <c r="R209" s="238"/>
      <c r="S209" s="238"/>
      <c r="T209" s="238"/>
      <c r="U209" s="238"/>
      <c r="V209" s="238"/>
      <c r="W209" s="238"/>
      <c r="X209" s="238"/>
      <c r="Y209" s="238"/>
      <c r="Z209" s="238"/>
      <c r="AA209" s="402"/>
      <c r="AB209" s="236"/>
      <c r="AC209" s="411"/>
      <c r="AD209" s="239"/>
      <c r="AE209" s="239"/>
      <c r="AF209" s="74"/>
      <c r="AG209" s="632">
        <f t="shared" si="28"/>
        <v>0</v>
      </c>
    </row>
    <row r="210" spans="1:33" s="56" customFormat="1" ht="45">
      <c r="A210" s="207" t="s">
        <v>524</v>
      </c>
      <c r="B210" s="71" t="s">
        <v>247</v>
      </c>
      <c r="C210" s="71" t="s">
        <v>280</v>
      </c>
      <c r="D210" s="72" t="s">
        <v>765</v>
      </c>
      <c r="E210" s="264">
        <v>1</v>
      </c>
      <c r="F210" s="147">
        <v>0.53</v>
      </c>
      <c r="G210" s="392">
        <v>0.6264</v>
      </c>
      <c r="H210" s="148">
        <v>0.16</v>
      </c>
      <c r="I210" s="238">
        <v>0.0396</v>
      </c>
      <c r="J210" s="148">
        <v>0.16</v>
      </c>
      <c r="K210" s="238">
        <v>0.219</v>
      </c>
      <c r="L210" s="148">
        <v>0.15</v>
      </c>
      <c r="M210" s="238">
        <v>0.0881</v>
      </c>
      <c r="N210" s="148"/>
      <c r="O210" s="566">
        <v>0.0014</v>
      </c>
      <c r="P210" s="148"/>
      <c r="Q210" s="238"/>
      <c r="R210" s="148"/>
      <c r="S210" s="238"/>
      <c r="T210" s="148"/>
      <c r="U210" s="566">
        <v>0.025</v>
      </c>
      <c r="V210" s="148"/>
      <c r="W210" s="238"/>
      <c r="X210" s="148"/>
      <c r="Y210" s="238"/>
      <c r="Z210" s="148"/>
      <c r="AA210" s="402"/>
      <c r="AB210" s="146"/>
      <c r="AC210" s="411"/>
      <c r="AD210" s="268">
        <f aca="true" t="shared" si="29" ref="AD210:AD222">+F210+H210+J210+L210+N210+P210+R210+T210+V210+X210+Z210+AB210</f>
        <v>1</v>
      </c>
      <c r="AE210" s="268">
        <f aca="true" t="shared" si="30" ref="AE210:AE222">+G210+I210+K210+M210+O210+Q210+S210+U210+W210+Y210+AA210+AC210</f>
        <v>0.9994999999999998</v>
      </c>
      <c r="AF210" s="109" t="s">
        <v>887</v>
      </c>
      <c r="AG210" s="632">
        <f t="shared" si="28"/>
        <v>0</v>
      </c>
    </row>
    <row r="211" spans="1:33" s="56" customFormat="1" ht="45">
      <c r="A211" s="207" t="s">
        <v>525</v>
      </c>
      <c r="B211" s="71" t="s">
        <v>247</v>
      </c>
      <c r="C211" s="71" t="s">
        <v>280</v>
      </c>
      <c r="D211" s="72" t="s">
        <v>765</v>
      </c>
      <c r="E211" s="264">
        <v>1</v>
      </c>
      <c r="F211" s="147">
        <v>0.67</v>
      </c>
      <c r="G211" s="392">
        <v>0.7418</v>
      </c>
      <c r="H211" s="148">
        <v>0.11</v>
      </c>
      <c r="I211" s="238">
        <v>0.0247</v>
      </c>
      <c r="J211" s="148">
        <v>0.11</v>
      </c>
      <c r="K211" s="238">
        <v>0.1409</v>
      </c>
      <c r="L211" s="148">
        <v>0.11</v>
      </c>
      <c r="M211" s="238">
        <v>0.0644</v>
      </c>
      <c r="N211" s="148"/>
      <c r="O211" s="238">
        <v>0.0277</v>
      </c>
      <c r="P211" s="148"/>
      <c r="Q211" s="238"/>
      <c r="R211" s="148"/>
      <c r="S211" s="238"/>
      <c r="T211" s="148"/>
      <c r="U211" s="238"/>
      <c r="V211" s="148"/>
      <c r="W211" s="238"/>
      <c r="X211" s="148"/>
      <c r="Y211" s="238"/>
      <c r="Z211" s="148"/>
      <c r="AA211" s="402"/>
      <c r="AB211" s="146"/>
      <c r="AC211" s="411"/>
      <c r="AD211" s="268">
        <f t="shared" si="29"/>
        <v>1</v>
      </c>
      <c r="AE211" s="268">
        <f t="shared" si="30"/>
        <v>0.9994999999999999</v>
      </c>
      <c r="AF211" s="109" t="s">
        <v>888</v>
      </c>
      <c r="AG211" s="632">
        <f t="shared" si="28"/>
        <v>0</v>
      </c>
    </row>
    <row r="212" spans="1:33" s="56" customFormat="1" ht="45">
      <c r="A212" s="207" t="s">
        <v>526</v>
      </c>
      <c r="B212" s="71" t="s">
        <v>247</v>
      </c>
      <c r="C212" s="71" t="s">
        <v>280</v>
      </c>
      <c r="D212" s="72" t="s">
        <v>765</v>
      </c>
      <c r="E212" s="264">
        <v>1</v>
      </c>
      <c r="F212" s="147">
        <v>0.53</v>
      </c>
      <c r="G212" s="392">
        <v>0.524</v>
      </c>
      <c r="H212" s="148">
        <v>0.16</v>
      </c>
      <c r="I212" s="238">
        <v>0.271</v>
      </c>
      <c r="J212" s="148">
        <v>0.16</v>
      </c>
      <c r="K212" s="238">
        <v>0.112</v>
      </c>
      <c r="L212" s="148">
        <v>0.15</v>
      </c>
      <c r="M212" s="238">
        <v>0.0675</v>
      </c>
      <c r="N212" s="148"/>
      <c r="O212" s="238">
        <v>0.025</v>
      </c>
      <c r="P212" s="148"/>
      <c r="Q212" s="238"/>
      <c r="R212" s="148"/>
      <c r="S212" s="238"/>
      <c r="T212" s="148"/>
      <c r="U212" s="238"/>
      <c r="V212" s="148"/>
      <c r="W212" s="238"/>
      <c r="X212" s="148"/>
      <c r="Y212" s="238"/>
      <c r="Z212" s="148"/>
      <c r="AA212" s="402"/>
      <c r="AB212" s="146"/>
      <c r="AC212" s="411"/>
      <c r="AD212" s="268">
        <f t="shared" si="29"/>
        <v>1</v>
      </c>
      <c r="AE212" s="268">
        <f t="shared" si="30"/>
        <v>0.9995</v>
      </c>
      <c r="AF212" s="109" t="s">
        <v>888</v>
      </c>
      <c r="AG212" s="632">
        <f t="shared" si="28"/>
        <v>0</v>
      </c>
    </row>
    <row r="213" spans="1:33" s="56" customFormat="1" ht="56.25">
      <c r="A213" s="207" t="s">
        <v>527</v>
      </c>
      <c r="B213" s="71" t="s">
        <v>247</v>
      </c>
      <c r="C213" s="71" t="s">
        <v>280</v>
      </c>
      <c r="D213" s="72" t="s">
        <v>765</v>
      </c>
      <c r="E213" s="264">
        <v>1</v>
      </c>
      <c r="F213" s="147">
        <v>0.49</v>
      </c>
      <c r="G213" s="392">
        <v>0.492</v>
      </c>
      <c r="H213" s="148">
        <v>0.17</v>
      </c>
      <c r="I213" s="238">
        <v>0.018</v>
      </c>
      <c r="J213" s="148">
        <v>0.17</v>
      </c>
      <c r="K213" s="238">
        <v>0.1219</v>
      </c>
      <c r="L213" s="148">
        <v>0.17</v>
      </c>
      <c r="M213" s="238">
        <v>0.0881</v>
      </c>
      <c r="N213" s="148"/>
      <c r="O213" s="238">
        <v>0.0279</v>
      </c>
      <c r="P213" s="148"/>
      <c r="Q213" s="238">
        <v>0.1275</v>
      </c>
      <c r="R213" s="148"/>
      <c r="S213" s="238"/>
      <c r="T213" s="148"/>
      <c r="U213" s="238"/>
      <c r="V213" s="148"/>
      <c r="W213" s="238"/>
      <c r="X213" s="148"/>
      <c r="Y213" s="238"/>
      <c r="Z213" s="148"/>
      <c r="AA213" s="402">
        <v>0.0436</v>
      </c>
      <c r="AB213" s="146"/>
      <c r="AC213" s="411">
        <v>0.021</v>
      </c>
      <c r="AD213" s="268">
        <f t="shared" si="29"/>
        <v>1</v>
      </c>
      <c r="AE213" s="149">
        <f t="shared" si="30"/>
        <v>0.94</v>
      </c>
      <c r="AF213" s="109" t="s">
        <v>930</v>
      </c>
      <c r="AG213" s="632">
        <f t="shared" si="28"/>
        <v>0</v>
      </c>
    </row>
    <row r="214" spans="1:33" s="56" customFormat="1" ht="45">
      <c r="A214" s="207" t="s">
        <v>528</v>
      </c>
      <c r="B214" s="71" t="s">
        <v>247</v>
      </c>
      <c r="C214" s="71" t="s">
        <v>280</v>
      </c>
      <c r="D214" s="72" t="s">
        <v>765</v>
      </c>
      <c r="E214" s="264">
        <v>1</v>
      </c>
      <c r="F214" s="147">
        <v>0.6</v>
      </c>
      <c r="G214" s="392">
        <v>0.6415</v>
      </c>
      <c r="H214" s="148">
        <v>0.14</v>
      </c>
      <c r="I214" s="238">
        <v>0.0405</v>
      </c>
      <c r="J214" s="148">
        <v>0.13</v>
      </c>
      <c r="K214" s="238">
        <v>0.0479</v>
      </c>
      <c r="L214" s="148">
        <v>0.13</v>
      </c>
      <c r="M214" s="238">
        <v>0.1946</v>
      </c>
      <c r="N214" s="148"/>
      <c r="O214" s="238">
        <v>0.025</v>
      </c>
      <c r="P214" s="148"/>
      <c r="Q214" s="238"/>
      <c r="R214" s="148"/>
      <c r="S214" s="238">
        <v>0.05</v>
      </c>
      <c r="T214" s="148"/>
      <c r="U214" s="238"/>
      <c r="V214" s="148"/>
      <c r="W214" s="238"/>
      <c r="X214" s="148"/>
      <c r="Y214" s="238"/>
      <c r="Z214" s="148"/>
      <c r="AA214" s="402"/>
      <c r="AB214" s="146"/>
      <c r="AC214" s="411"/>
      <c r="AD214" s="373">
        <f t="shared" si="29"/>
        <v>1</v>
      </c>
      <c r="AE214" s="373">
        <f t="shared" si="30"/>
        <v>0.9995</v>
      </c>
      <c r="AF214" s="109" t="s">
        <v>931</v>
      </c>
      <c r="AG214" s="632">
        <f t="shared" si="28"/>
        <v>0</v>
      </c>
    </row>
    <row r="215" spans="1:33" s="56" customFormat="1" ht="45">
      <c r="A215" s="207" t="s">
        <v>529</v>
      </c>
      <c r="B215" s="71" t="s">
        <v>247</v>
      </c>
      <c r="C215" s="71" t="s">
        <v>280</v>
      </c>
      <c r="D215" s="72" t="s">
        <v>765</v>
      </c>
      <c r="E215" s="264">
        <v>1</v>
      </c>
      <c r="F215" s="147">
        <v>0.45</v>
      </c>
      <c r="G215" s="392">
        <v>0.4497</v>
      </c>
      <c r="H215" s="148">
        <v>0.18</v>
      </c>
      <c r="I215" s="238"/>
      <c r="J215" s="148">
        <v>0.18</v>
      </c>
      <c r="K215" s="238"/>
      <c r="L215" s="148">
        <v>0.19</v>
      </c>
      <c r="M215" s="238"/>
      <c r="N215" s="148"/>
      <c r="O215" s="238">
        <v>0.042</v>
      </c>
      <c r="P215" s="148"/>
      <c r="Q215" s="238">
        <v>0.015</v>
      </c>
      <c r="R215" s="148"/>
      <c r="S215" s="238"/>
      <c r="T215" s="148"/>
      <c r="U215" s="566">
        <v>0.0083</v>
      </c>
      <c r="V215" s="148"/>
      <c r="W215" s="238">
        <v>0.465</v>
      </c>
      <c r="X215" s="148"/>
      <c r="Y215" s="238">
        <v>0.01</v>
      </c>
      <c r="Z215" s="148"/>
      <c r="AA215" s="402"/>
      <c r="AB215" s="146"/>
      <c r="AC215" s="411"/>
      <c r="AD215" s="268">
        <f t="shared" si="29"/>
        <v>1</v>
      </c>
      <c r="AE215" s="149">
        <f t="shared" si="30"/>
        <v>0.99</v>
      </c>
      <c r="AF215" s="109" t="s">
        <v>889</v>
      </c>
      <c r="AG215" s="632">
        <f t="shared" si="28"/>
        <v>0</v>
      </c>
    </row>
    <row r="216" spans="1:33" s="56" customFormat="1" ht="45">
      <c r="A216" s="207" t="s">
        <v>530</v>
      </c>
      <c r="B216" s="71" t="s">
        <v>247</v>
      </c>
      <c r="C216" s="71" t="s">
        <v>280</v>
      </c>
      <c r="D216" s="72" t="s">
        <v>765</v>
      </c>
      <c r="E216" s="264">
        <v>1</v>
      </c>
      <c r="F216" s="147">
        <v>0.41</v>
      </c>
      <c r="G216" s="392">
        <v>0.4149</v>
      </c>
      <c r="H216" s="148">
        <v>0.2</v>
      </c>
      <c r="I216" s="238"/>
      <c r="J216" s="148">
        <v>0.2</v>
      </c>
      <c r="K216" s="238">
        <v>0.0569</v>
      </c>
      <c r="L216" s="148">
        <v>0.19</v>
      </c>
      <c r="M216" s="238"/>
      <c r="N216" s="148"/>
      <c r="O216" s="238">
        <v>0.0554</v>
      </c>
      <c r="P216" s="148"/>
      <c r="Q216" s="238">
        <v>0.1</v>
      </c>
      <c r="R216" s="148"/>
      <c r="S216" s="566">
        <v>0.2016</v>
      </c>
      <c r="T216" s="148"/>
      <c r="U216" s="238">
        <v>0.1207</v>
      </c>
      <c r="V216" s="148"/>
      <c r="W216" s="238">
        <v>0.0405</v>
      </c>
      <c r="X216" s="148"/>
      <c r="Y216" s="238"/>
      <c r="Z216" s="148"/>
      <c r="AA216" s="402"/>
      <c r="AB216" s="146"/>
      <c r="AC216" s="411"/>
      <c r="AD216" s="268">
        <f t="shared" si="29"/>
        <v>1</v>
      </c>
      <c r="AE216" s="149">
        <f t="shared" si="30"/>
        <v>0.99</v>
      </c>
      <c r="AF216" s="109" t="s">
        <v>890</v>
      </c>
      <c r="AG216" s="632">
        <f t="shared" si="28"/>
        <v>0</v>
      </c>
    </row>
    <row r="217" spans="1:33" s="56" customFormat="1" ht="67.5">
      <c r="A217" s="207" t="s">
        <v>531</v>
      </c>
      <c r="B217" s="71" t="s">
        <v>247</v>
      </c>
      <c r="C217" s="71" t="s">
        <v>280</v>
      </c>
      <c r="D217" s="72" t="s">
        <v>765</v>
      </c>
      <c r="E217" s="264">
        <v>1</v>
      </c>
      <c r="F217" s="147">
        <v>0.59</v>
      </c>
      <c r="G217" s="392">
        <v>0.6438</v>
      </c>
      <c r="H217" s="148">
        <v>0.14</v>
      </c>
      <c r="I217" s="238"/>
      <c r="J217" s="148">
        <v>0.14</v>
      </c>
      <c r="K217" s="238">
        <v>0.0513</v>
      </c>
      <c r="L217" s="148">
        <v>0.13</v>
      </c>
      <c r="M217" s="238">
        <v>0.1674</v>
      </c>
      <c r="N217" s="148"/>
      <c r="O217" s="238"/>
      <c r="P217" s="148"/>
      <c r="Q217" s="238"/>
      <c r="R217" s="148"/>
      <c r="S217" s="238">
        <v>0.0075</v>
      </c>
      <c r="T217" s="148"/>
      <c r="U217" s="238"/>
      <c r="V217" s="148"/>
      <c r="W217" s="238"/>
      <c r="X217" s="148"/>
      <c r="Y217" s="238"/>
      <c r="Z217" s="148"/>
      <c r="AA217" s="402"/>
      <c r="AB217" s="146"/>
      <c r="AC217" s="411">
        <v>0.01</v>
      </c>
      <c r="AD217" s="268">
        <f t="shared" si="29"/>
        <v>1</v>
      </c>
      <c r="AE217" s="149">
        <f t="shared" si="30"/>
        <v>0.88</v>
      </c>
      <c r="AF217" s="109" t="s">
        <v>932</v>
      </c>
      <c r="AG217" s="632">
        <f t="shared" si="28"/>
        <v>0</v>
      </c>
    </row>
    <row r="218" spans="1:33" s="56" customFormat="1" ht="56.25">
      <c r="A218" s="207" t="s">
        <v>532</v>
      </c>
      <c r="B218" s="71" t="s">
        <v>247</v>
      </c>
      <c r="C218" s="71" t="s">
        <v>280</v>
      </c>
      <c r="D218" s="72" t="s">
        <v>765</v>
      </c>
      <c r="E218" s="264">
        <v>1</v>
      </c>
      <c r="F218" s="147">
        <v>0.89</v>
      </c>
      <c r="G218" s="392">
        <v>0.9437</v>
      </c>
      <c r="H218" s="148">
        <v>0.11</v>
      </c>
      <c r="I218" s="238">
        <v>0.0463</v>
      </c>
      <c r="J218" s="148"/>
      <c r="K218" s="238"/>
      <c r="L218" s="148"/>
      <c r="M218" s="238"/>
      <c r="N218" s="148"/>
      <c r="O218" s="238"/>
      <c r="P218" s="148"/>
      <c r="Q218" s="238"/>
      <c r="R218" s="148"/>
      <c r="S218" s="238"/>
      <c r="T218" s="148"/>
      <c r="U218" s="238"/>
      <c r="V218" s="148"/>
      <c r="W218" s="238"/>
      <c r="X218" s="148"/>
      <c r="Y218" s="238"/>
      <c r="Z218" s="148"/>
      <c r="AA218" s="402"/>
      <c r="AB218" s="146"/>
      <c r="AC218" s="411"/>
      <c r="AD218" s="268">
        <f t="shared" si="29"/>
        <v>1</v>
      </c>
      <c r="AE218" s="149">
        <f t="shared" si="30"/>
        <v>0.99</v>
      </c>
      <c r="AF218" s="109" t="s">
        <v>933</v>
      </c>
      <c r="AG218" s="632">
        <f t="shared" si="28"/>
        <v>0</v>
      </c>
    </row>
    <row r="219" spans="1:33" s="56" customFormat="1" ht="45">
      <c r="A219" s="207" t="s">
        <v>533</v>
      </c>
      <c r="B219" s="71" t="s">
        <v>247</v>
      </c>
      <c r="C219" s="71" t="s">
        <v>280</v>
      </c>
      <c r="D219" s="72" t="s">
        <v>765</v>
      </c>
      <c r="E219" s="264">
        <v>1</v>
      </c>
      <c r="F219" s="147">
        <v>0.47</v>
      </c>
      <c r="G219" s="392">
        <v>0.62</v>
      </c>
      <c r="H219" s="148">
        <v>0.18</v>
      </c>
      <c r="I219" s="238">
        <v>0.174</v>
      </c>
      <c r="J219" s="148">
        <v>0.18</v>
      </c>
      <c r="K219" s="238">
        <v>0.176</v>
      </c>
      <c r="L219" s="148">
        <v>0.17</v>
      </c>
      <c r="M219" s="238">
        <v>0.028</v>
      </c>
      <c r="N219" s="148"/>
      <c r="O219" s="238"/>
      <c r="P219" s="148"/>
      <c r="Q219" s="238"/>
      <c r="R219" s="148"/>
      <c r="S219" s="238"/>
      <c r="T219" s="148"/>
      <c r="U219" s="238"/>
      <c r="V219" s="148"/>
      <c r="W219" s="238"/>
      <c r="X219" s="148"/>
      <c r="Y219" s="238"/>
      <c r="Z219" s="148"/>
      <c r="AA219" s="402"/>
      <c r="AB219" s="146"/>
      <c r="AC219" s="411"/>
      <c r="AD219" s="268">
        <f t="shared" si="29"/>
        <v>0.9999999999999999</v>
      </c>
      <c r="AE219" s="613">
        <f t="shared" si="30"/>
        <v>0.998</v>
      </c>
      <c r="AF219" s="109" t="s">
        <v>862</v>
      </c>
      <c r="AG219" s="632">
        <f t="shared" si="28"/>
        <v>0</v>
      </c>
    </row>
    <row r="220" spans="1:33" s="56" customFormat="1" ht="45">
      <c r="A220" s="207" t="s">
        <v>534</v>
      </c>
      <c r="B220" s="71" t="s">
        <v>247</v>
      </c>
      <c r="C220" s="71" t="s">
        <v>280</v>
      </c>
      <c r="D220" s="72" t="s">
        <v>765</v>
      </c>
      <c r="E220" s="264">
        <v>1</v>
      </c>
      <c r="F220" s="147">
        <v>0.63</v>
      </c>
      <c r="G220" s="392">
        <v>0.6321</v>
      </c>
      <c r="H220" s="148">
        <v>0.12</v>
      </c>
      <c r="I220" s="238"/>
      <c r="J220" s="148">
        <v>0.12</v>
      </c>
      <c r="K220" s="238"/>
      <c r="L220" s="148">
        <v>0.13</v>
      </c>
      <c r="M220" s="238"/>
      <c r="N220" s="148"/>
      <c r="O220" s="238"/>
      <c r="P220" s="148"/>
      <c r="Q220" s="238">
        <v>0.1109</v>
      </c>
      <c r="R220" s="148"/>
      <c r="S220" s="238">
        <v>0.026</v>
      </c>
      <c r="T220" s="148"/>
      <c r="U220" s="238">
        <v>0.089</v>
      </c>
      <c r="V220" s="148"/>
      <c r="W220" s="238">
        <v>0.086</v>
      </c>
      <c r="X220" s="148"/>
      <c r="Y220" s="238">
        <v>0.054</v>
      </c>
      <c r="Z220" s="148"/>
      <c r="AA220" s="402"/>
      <c r="AB220" s="146"/>
      <c r="AC220" s="411"/>
      <c r="AD220" s="268">
        <f t="shared" si="29"/>
        <v>1</v>
      </c>
      <c r="AE220" s="613">
        <f t="shared" si="30"/>
        <v>0.998</v>
      </c>
      <c r="AF220" s="109" t="s">
        <v>934</v>
      </c>
      <c r="AG220" s="632">
        <f t="shared" si="28"/>
        <v>0</v>
      </c>
    </row>
    <row r="221" spans="1:33" s="56" customFormat="1" ht="56.25">
      <c r="A221" s="207" t="s">
        <v>535</v>
      </c>
      <c r="B221" s="71" t="s">
        <v>247</v>
      </c>
      <c r="C221" s="71" t="s">
        <v>280</v>
      </c>
      <c r="D221" s="72" t="s">
        <v>765</v>
      </c>
      <c r="E221" s="264">
        <v>1</v>
      </c>
      <c r="F221" s="147">
        <v>0.6</v>
      </c>
      <c r="G221" s="392">
        <v>0.606</v>
      </c>
      <c r="H221" s="148">
        <v>0.14</v>
      </c>
      <c r="I221" s="238">
        <v>0.1</v>
      </c>
      <c r="J221" s="148">
        <v>0.13</v>
      </c>
      <c r="K221" s="238">
        <v>0.063</v>
      </c>
      <c r="L221" s="148">
        <v>0.13</v>
      </c>
      <c r="M221" s="238">
        <v>0.101</v>
      </c>
      <c r="N221" s="148"/>
      <c r="O221" s="238">
        <v>0.023</v>
      </c>
      <c r="P221" s="148"/>
      <c r="Q221" s="566">
        <v>0.004</v>
      </c>
      <c r="R221" s="148"/>
      <c r="S221" s="238"/>
      <c r="T221" s="148"/>
      <c r="U221" s="238"/>
      <c r="V221" s="148"/>
      <c r="W221" s="238">
        <v>0.048</v>
      </c>
      <c r="X221" s="148"/>
      <c r="Y221" s="238"/>
      <c r="Z221" s="148"/>
      <c r="AA221" s="614">
        <v>0.003</v>
      </c>
      <c r="AB221" s="146"/>
      <c r="AC221" s="411">
        <v>0.04</v>
      </c>
      <c r="AD221" s="268">
        <f t="shared" si="29"/>
        <v>1</v>
      </c>
      <c r="AE221" s="613">
        <f t="shared" si="30"/>
        <v>0.988</v>
      </c>
      <c r="AF221" s="109" t="s">
        <v>891</v>
      </c>
      <c r="AG221" s="632">
        <f t="shared" si="28"/>
        <v>0</v>
      </c>
    </row>
    <row r="222" spans="1:33" s="56" customFormat="1" ht="45">
      <c r="A222" s="207" t="s">
        <v>536</v>
      </c>
      <c r="B222" s="71" t="s">
        <v>247</v>
      </c>
      <c r="C222" s="71" t="s">
        <v>280</v>
      </c>
      <c r="D222" s="72" t="s">
        <v>765</v>
      </c>
      <c r="E222" s="264">
        <v>1</v>
      </c>
      <c r="F222" s="147">
        <v>0.64</v>
      </c>
      <c r="G222" s="392">
        <v>0.65</v>
      </c>
      <c r="H222" s="148">
        <v>0.12</v>
      </c>
      <c r="I222" s="238">
        <v>0.045</v>
      </c>
      <c r="J222" s="148">
        <v>0.12</v>
      </c>
      <c r="K222" s="238">
        <v>0.081</v>
      </c>
      <c r="L222" s="148">
        <v>0.12</v>
      </c>
      <c r="M222" s="238">
        <v>0.118</v>
      </c>
      <c r="N222" s="148"/>
      <c r="O222" s="238"/>
      <c r="P222" s="148"/>
      <c r="Q222" s="238">
        <v>0.032</v>
      </c>
      <c r="R222" s="148"/>
      <c r="S222" s="238"/>
      <c r="T222" s="148"/>
      <c r="U222" s="238"/>
      <c r="V222" s="148"/>
      <c r="W222" s="238">
        <v>0.023</v>
      </c>
      <c r="X222" s="148"/>
      <c r="Y222" s="238"/>
      <c r="Z222" s="148"/>
      <c r="AA222" s="402">
        <v>0.04</v>
      </c>
      <c r="AB222" s="146"/>
      <c r="AC222" s="411"/>
      <c r="AD222" s="268">
        <f t="shared" si="29"/>
        <v>1</v>
      </c>
      <c r="AE222" s="613">
        <f t="shared" si="30"/>
        <v>0.9890000000000001</v>
      </c>
      <c r="AF222" s="109" t="s">
        <v>892</v>
      </c>
      <c r="AG222" s="632">
        <f t="shared" si="28"/>
        <v>0</v>
      </c>
    </row>
    <row r="223" spans="1:33" s="56" customFormat="1" ht="15" customHeight="1">
      <c r="A223" s="770" t="s">
        <v>283</v>
      </c>
      <c r="B223" s="771"/>
      <c r="C223" s="771"/>
      <c r="D223" s="773"/>
      <c r="E223" s="272"/>
      <c r="F223" s="273"/>
      <c r="G223" s="393"/>
      <c r="H223" s="274"/>
      <c r="I223" s="274"/>
      <c r="J223" s="274"/>
      <c r="K223" s="274"/>
      <c r="L223" s="274"/>
      <c r="M223" s="274"/>
      <c r="N223" s="274"/>
      <c r="O223" s="274"/>
      <c r="P223" s="274"/>
      <c r="Q223" s="274"/>
      <c r="R223" s="274"/>
      <c r="S223" s="274"/>
      <c r="T223" s="274"/>
      <c r="U223" s="274"/>
      <c r="V223" s="274"/>
      <c r="W223" s="274"/>
      <c r="X223" s="274"/>
      <c r="Y223" s="274"/>
      <c r="Z223" s="274"/>
      <c r="AA223" s="403"/>
      <c r="AB223" s="272"/>
      <c r="AC223" s="412"/>
      <c r="AD223" s="275"/>
      <c r="AE223" s="275"/>
      <c r="AF223" s="109"/>
      <c r="AG223" s="632">
        <f t="shared" si="28"/>
        <v>0</v>
      </c>
    </row>
    <row r="224" spans="1:33" s="56" customFormat="1" ht="56.25">
      <c r="A224" s="71" t="s">
        <v>537</v>
      </c>
      <c r="B224" s="71" t="s">
        <v>247</v>
      </c>
      <c r="C224" s="71" t="s">
        <v>280</v>
      </c>
      <c r="D224" s="72" t="s">
        <v>284</v>
      </c>
      <c r="E224" s="264">
        <v>1</v>
      </c>
      <c r="F224" s="147">
        <v>0.7</v>
      </c>
      <c r="G224" s="392">
        <v>0.7</v>
      </c>
      <c r="H224" s="148">
        <v>0.15</v>
      </c>
      <c r="I224" s="238"/>
      <c r="J224" s="148">
        <v>0.15</v>
      </c>
      <c r="K224" s="238"/>
      <c r="L224" s="266"/>
      <c r="M224" s="274"/>
      <c r="N224" s="266"/>
      <c r="O224" s="274"/>
      <c r="P224" s="266"/>
      <c r="Q224" s="274"/>
      <c r="R224" s="266"/>
      <c r="S224" s="238">
        <v>0.01</v>
      </c>
      <c r="T224" s="266"/>
      <c r="U224" s="274"/>
      <c r="V224" s="266"/>
      <c r="W224" s="274"/>
      <c r="X224" s="266"/>
      <c r="Y224" s="274"/>
      <c r="Z224" s="266"/>
      <c r="AA224" s="403"/>
      <c r="AB224" s="267"/>
      <c r="AC224" s="412"/>
      <c r="AD224" s="268">
        <f aca="true" t="shared" si="31" ref="AD224:AD229">+F224+H224+J224+L224+N224+P224+R224+T224+V224+X224+Z224+AB224</f>
        <v>1</v>
      </c>
      <c r="AE224" s="149">
        <f aca="true" t="shared" si="32" ref="AE224:AE229">+G224+I224+K224+M224+O224+Q224+S224+U224+W224+Y224+AA224+AC224</f>
        <v>0.71</v>
      </c>
      <c r="AF224" s="109" t="s">
        <v>893</v>
      </c>
      <c r="AG224" s="632">
        <f t="shared" si="28"/>
        <v>0</v>
      </c>
    </row>
    <row r="225" spans="1:33" s="56" customFormat="1" ht="56.25">
      <c r="A225" s="71" t="s">
        <v>538</v>
      </c>
      <c r="B225" s="71" t="s">
        <v>247</v>
      </c>
      <c r="C225" s="71" t="s">
        <v>280</v>
      </c>
      <c r="D225" s="72" t="s">
        <v>284</v>
      </c>
      <c r="E225" s="264">
        <v>1</v>
      </c>
      <c r="F225" s="147">
        <v>0.85</v>
      </c>
      <c r="G225" s="392">
        <v>0.85</v>
      </c>
      <c r="H225" s="148">
        <v>0.15</v>
      </c>
      <c r="I225" s="238"/>
      <c r="J225" s="148"/>
      <c r="K225" s="238"/>
      <c r="L225" s="266"/>
      <c r="M225" s="274"/>
      <c r="N225" s="266"/>
      <c r="O225" s="274"/>
      <c r="P225" s="266"/>
      <c r="Q225" s="274"/>
      <c r="R225" s="266"/>
      <c r="S225" s="274"/>
      <c r="T225" s="266"/>
      <c r="U225" s="274"/>
      <c r="V225" s="266"/>
      <c r="W225" s="274"/>
      <c r="X225" s="266"/>
      <c r="Y225" s="274"/>
      <c r="Z225" s="266"/>
      <c r="AA225" s="403"/>
      <c r="AB225" s="267"/>
      <c r="AC225" s="412"/>
      <c r="AD225" s="268">
        <f t="shared" si="31"/>
        <v>1</v>
      </c>
      <c r="AE225" s="149">
        <f t="shared" si="32"/>
        <v>0.85</v>
      </c>
      <c r="AF225" s="109" t="s">
        <v>894</v>
      </c>
      <c r="AG225" s="632">
        <f t="shared" si="28"/>
        <v>0</v>
      </c>
    </row>
    <row r="226" spans="1:33" s="56" customFormat="1" ht="78.75">
      <c r="A226" s="71" t="s">
        <v>539</v>
      </c>
      <c r="B226" s="71" t="s">
        <v>247</v>
      </c>
      <c r="C226" s="71" t="s">
        <v>280</v>
      </c>
      <c r="D226" s="72" t="s">
        <v>284</v>
      </c>
      <c r="E226" s="264">
        <v>1</v>
      </c>
      <c r="F226" s="147">
        <v>0.74</v>
      </c>
      <c r="G226" s="392">
        <v>0.7435</v>
      </c>
      <c r="H226" s="148">
        <v>0.13</v>
      </c>
      <c r="I226" s="238">
        <v>0.1065</v>
      </c>
      <c r="J226" s="148">
        <v>0.13</v>
      </c>
      <c r="K226" s="238">
        <v>0.0508</v>
      </c>
      <c r="L226" s="266"/>
      <c r="M226" s="238">
        <v>0.0392</v>
      </c>
      <c r="N226" s="266"/>
      <c r="O226" s="238">
        <v>0.03</v>
      </c>
      <c r="P226" s="266"/>
      <c r="Q226" s="238">
        <v>0.005</v>
      </c>
      <c r="R226" s="266"/>
      <c r="S226" s="274"/>
      <c r="T226" s="266"/>
      <c r="U226" s="274"/>
      <c r="V226" s="266"/>
      <c r="W226" s="274"/>
      <c r="X226" s="266"/>
      <c r="Y226" s="274"/>
      <c r="Z226" s="266"/>
      <c r="AA226" s="403"/>
      <c r="AB226" s="267"/>
      <c r="AC226" s="412"/>
      <c r="AD226" s="268">
        <f t="shared" si="31"/>
        <v>1</v>
      </c>
      <c r="AE226" s="149">
        <f t="shared" si="32"/>
        <v>0.9750000000000001</v>
      </c>
      <c r="AF226" s="109" t="s">
        <v>895</v>
      </c>
      <c r="AG226" s="632">
        <f t="shared" si="28"/>
        <v>0</v>
      </c>
    </row>
    <row r="227" spans="1:33" s="56" customFormat="1" ht="45">
      <c r="A227" s="71" t="s">
        <v>540</v>
      </c>
      <c r="B227" s="71" t="s">
        <v>247</v>
      </c>
      <c r="C227" s="71" t="s">
        <v>280</v>
      </c>
      <c r="D227" s="72" t="s">
        <v>284</v>
      </c>
      <c r="E227" s="264">
        <v>1</v>
      </c>
      <c r="F227" s="147">
        <v>0.7</v>
      </c>
      <c r="G227" s="392">
        <v>0.7</v>
      </c>
      <c r="H227" s="148">
        <v>0.15</v>
      </c>
      <c r="I227" s="238"/>
      <c r="J227" s="148">
        <v>0.15</v>
      </c>
      <c r="K227" s="238"/>
      <c r="L227" s="266"/>
      <c r="M227" s="274"/>
      <c r="N227" s="266"/>
      <c r="O227" s="274"/>
      <c r="P227" s="266"/>
      <c r="Q227" s="274"/>
      <c r="R227" s="266"/>
      <c r="S227" s="274"/>
      <c r="T227" s="266"/>
      <c r="U227" s="274"/>
      <c r="V227" s="266"/>
      <c r="W227" s="274"/>
      <c r="X227" s="266"/>
      <c r="Y227" s="274"/>
      <c r="Z227" s="266"/>
      <c r="AA227" s="403"/>
      <c r="AB227" s="267"/>
      <c r="AC227" s="412"/>
      <c r="AD227" s="268">
        <f t="shared" si="31"/>
        <v>1</v>
      </c>
      <c r="AE227" s="149">
        <f t="shared" si="32"/>
        <v>0.7</v>
      </c>
      <c r="AF227" s="109" t="s">
        <v>896</v>
      </c>
      <c r="AG227" s="632">
        <f t="shared" si="28"/>
        <v>0</v>
      </c>
    </row>
    <row r="228" spans="1:33" s="56" customFormat="1" ht="67.5">
      <c r="A228" s="71" t="s">
        <v>541</v>
      </c>
      <c r="B228" s="71" t="s">
        <v>247</v>
      </c>
      <c r="C228" s="71" t="s">
        <v>280</v>
      </c>
      <c r="D228" s="72" t="s">
        <v>284</v>
      </c>
      <c r="E228" s="264">
        <v>1</v>
      </c>
      <c r="F228" s="147">
        <v>0.82</v>
      </c>
      <c r="G228" s="392">
        <v>0.8215</v>
      </c>
      <c r="H228" s="148">
        <v>0.18</v>
      </c>
      <c r="I228" s="566">
        <v>0.0035</v>
      </c>
      <c r="J228" s="148"/>
      <c r="K228" s="238">
        <v>0.025</v>
      </c>
      <c r="L228" s="266"/>
      <c r="M228" s="238">
        <v>0.01</v>
      </c>
      <c r="N228" s="266"/>
      <c r="O228" s="238">
        <v>0.03</v>
      </c>
      <c r="P228" s="266"/>
      <c r="Q228" s="238">
        <v>0.03</v>
      </c>
      <c r="R228" s="266"/>
      <c r="S228" s="238">
        <v>0.02</v>
      </c>
      <c r="T228" s="266"/>
      <c r="U228" s="238">
        <v>0.02</v>
      </c>
      <c r="V228" s="266"/>
      <c r="W228" s="274"/>
      <c r="X228" s="266"/>
      <c r="Y228" s="274"/>
      <c r="Z228" s="266"/>
      <c r="AA228" s="403"/>
      <c r="AB228" s="267"/>
      <c r="AC228" s="412"/>
      <c r="AD228" s="268">
        <f t="shared" si="31"/>
        <v>1</v>
      </c>
      <c r="AE228" s="149">
        <f t="shared" si="32"/>
        <v>0.9600000000000001</v>
      </c>
      <c r="AF228" s="109" t="s">
        <v>897</v>
      </c>
      <c r="AG228" s="632">
        <f t="shared" si="28"/>
        <v>0</v>
      </c>
    </row>
    <row r="229" spans="1:33" s="56" customFormat="1" ht="45">
      <c r="A229" s="71" t="s">
        <v>542</v>
      </c>
      <c r="B229" s="71" t="s">
        <v>247</v>
      </c>
      <c r="C229" s="71" t="s">
        <v>280</v>
      </c>
      <c r="D229" s="72" t="s">
        <v>284</v>
      </c>
      <c r="E229" s="264">
        <v>1</v>
      </c>
      <c r="F229" s="147">
        <v>0.48</v>
      </c>
      <c r="G229" s="392">
        <v>0.48</v>
      </c>
      <c r="H229" s="148"/>
      <c r="I229" s="238"/>
      <c r="J229" s="148"/>
      <c r="K229" s="238"/>
      <c r="L229" s="266"/>
      <c r="M229" s="274"/>
      <c r="N229" s="266"/>
      <c r="O229" s="274"/>
      <c r="P229" s="266"/>
      <c r="Q229" s="274"/>
      <c r="R229" s="148">
        <v>0.18</v>
      </c>
      <c r="S229" s="238"/>
      <c r="T229" s="148">
        <v>0.17</v>
      </c>
      <c r="U229" s="238"/>
      <c r="V229" s="148">
        <v>0.17</v>
      </c>
      <c r="W229" s="238"/>
      <c r="X229" s="266"/>
      <c r="Y229" s="274"/>
      <c r="Z229" s="266"/>
      <c r="AA229" s="403"/>
      <c r="AB229" s="267"/>
      <c r="AC229" s="412"/>
      <c r="AD229" s="268">
        <f t="shared" si="31"/>
        <v>1</v>
      </c>
      <c r="AE229" s="149">
        <f t="shared" si="32"/>
        <v>0.48</v>
      </c>
      <c r="AF229" s="109" t="s">
        <v>898</v>
      </c>
      <c r="AG229" s="632">
        <f t="shared" si="28"/>
        <v>0</v>
      </c>
    </row>
    <row r="230" spans="1:33" s="56" customFormat="1" ht="15" customHeight="1">
      <c r="A230" s="770" t="s">
        <v>285</v>
      </c>
      <c r="B230" s="771"/>
      <c r="C230" s="771"/>
      <c r="D230" s="773"/>
      <c r="E230" s="272"/>
      <c r="F230" s="273"/>
      <c r="G230" s="393"/>
      <c r="H230" s="274"/>
      <c r="I230" s="274"/>
      <c r="J230" s="274"/>
      <c r="K230" s="274"/>
      <c r="L230" s="274"/>
      <c r="M230" s="274"/>
      <c r="N230" s="274"/>
      <c r="O230" s="274"/>
      <c r="P230" s="274"/>
      <c r="Q230" s="274"/>
      <c r="R230" s="274"/>
      <c r="S230" s="274"/>
      <c r="T230" s="274"/>
      <c r="U230" s="274"/>
      <c r="V230" s="274"/>
      <c r="W230" s="274"/>
      <c r="X230" s="274"/>
      <c r="Y230" s="274"/>
      <c r="Z230" s="274"/>
      <c r="AA230" s="403"/>
      <c r="AB230" s="272"/>
      <c r="AC230" s="412"/>
      <c r="AD230" s="275"/>
      <c r="AE230" s="275"/>
      <c r="AF230" s="74"/>
      <c r="AG230" s="632">
        <f t="shared" si="28"/>
        <v>0</v>
      </c>
    </row>
    <row r="231" spans="1:33" s="56" customFormat="1" ht="78.75">
      <c r="A231" s="71" t="s">
        <v>543</v>
      </c>
      <c r="B231" s="71" t="s">
        <v>247</v>
      </c>
      <c r="C231" s="71" t="s">
        <v>280</v>
      </c>
      <c r="D231" s="72" t="s">
        <v>287</v>
      </c>
      <c r="E231" s="264">
        <v>1</v>
      </c>
      <c r="F231" s="147"/>
      <c r="G231" s="392">
        <v>0.2</v>
      </c>
      <c r="H231" s="148">
        <v>0.5</v>
      </c>
      <c r="I231" s="238">
        <v>0.15</v>
      </c>
      <c r="J231" s="148">
        <v>0.5</v>
      </c>
      <c r="K231" s="238"/>
      <c r="L231" s="266"/>
      <c r="M231" s="238">
        <v>0.3</v>
      </c>
      <c r="N231" s="266"/>
      <c r="O231" s="238">
        <v>0.317</v>
      </c>
      <c r="P231" s="266"/>
      <c r="Q231" s="238">
        <v>0.013</v>
      </c>
      <c r="R231" s="266"/>
      <c r="S231" s="238">
        <v>0.005</v>
      </c>
      <c r="T231" s="266"/>
      <c r="U231" s="274"/>
      <c r="V231" s="266"/>
      <c r="W231" s="274"/>
      <c r="X231" s="266"/>
      <c r="Y231" s="274"/>
      <c r="Z231" s="266"/>
      <c r="AA231" s="403"/>
      <c r="AB231" s="267"/>
      <c r="AC231" s="412"/>
      <c r="AD231" s="268">
        <f aca="true" t="shared" si="33" ref="AD231:AD236">+F231+H231+J231+L231+N231+P231+R231+T231+V231+X231+Z231+AB231</f>
        <v>1</v>
      </c>
      <c r="AE231" s="613">
        <f aca="true" t="shared" si="34" ref="AE231:AE236">+G231+I231+K231+M231+O231+Q231+S231+U231+W231+Y231+AA231+AC231</f>
        <v>0.9849999999999999</v>
      </c>
      <c r="AF231" s="109" t="s">
        <v>899</v>
      </c>
      <c r="AG231" s="632">
        <f t="shared" si="28"/>
        <v>0</v>
      </c>
    </row>
    <row r="232" spans="1:33" s="56" customFormat="1" ht="90">
      <c r="A232" s="71" t="s">
        <v>544</v>
      </c>
      <c r="B232" s="71" t="s">
        <v>247</v>
      </c>
      <c r="C232" s="71" t="s">
        <v>280</v>
      </c>
      <c r="D232" s="72" t="s">
        <v>288</v>
      </c>
      <c r="E232" s="264">
        <v>1</v>
      </c>
      <c r="F232" s="147">
        <v>0.11</v>
      </c>
      <c r="G232" s="392"/>
      <c r="H232" s="148">
        <v>0.11</v>
      </c>
      <c r="I232" s="238"/>
      <c r="J232" s="148">
        <v>0.11</v>
      </c>
      <c r="K232" s="238"/>
      <c r="L232" s="148">
        <v>0.11</v>
      </c>
      <c r="M232" s="238"/>
      <c r="N232" s="148">
        <v>0.11</v>
      </c>
      <c r="O232" s="238"/>
      <c r="P232" s="148">
        <v>0.11</v>
      </c>
      <c r="Q232" s="238"/>
      <c r="R232" s="148">
        <v>0.11</v>
      </c>
      <c r="S232" s="238"/>
      <c r="T232" s="148">
        <v>0.11</v>
      </c>
      <c r="U232" s="238"/>
      <c r="V232" s="148">
        <v>0.12</v>
      </c>
      <c r="W232" s="238"/>
      <c r="X232" s="266"/>
      <c r="Y232" s="615">
        <v>0.2223</v>
      </c>
      <c r="Z232" s="266"/>
      <c r="AA232" s="617">
        <v>0.0054</v>
      </c>
      <c r="AB232" s="267"/>
      <c r="AC232" s="412"/>
      <c r="AD232" s="268">
        <f t="shared" si="33"/>
        <v>1</v>
      </c>
      <c r="AE232" s="613">
        <f t="shared" si="34"/>
        <v>0.22769999999999999</v>
      </c>
      <c r="AF232" s="109" t="s">
        <v>935</v>
      </c>
      <c r="AG232" s="632">
        <f t="shared" si="28"/>
        <v>0</v>
      </c>
    </row>
    <row r="233" spans="1:33" s="56" customFormat="1" ht="101.25">
      <c r="A233" s="71" t="s">
        <v>545</v>
      </c>
      <c r="B233" s="71" t="s">
        <v>247</v>
      </c>
      <c r="C233" s="71" t="s">
        <v>280</v>
      </c>
      <c r="D233" s="72" t="s">
        <v>288</v>
      </c>
      <c r="E233" s="264">
        <v>1</v>
      </c>
      <c r="F233" s="147">
        <v>0.11</v>
      </c>
      <c r="G233" s="392"/>
      <c r="H233" s="148">
        <v>0.11</v>
      </c>
      <c r="I233" s="238"/>
      <c r="J233" s="148">
        <v>0.11</v>
      </c>
      <c r="K233" s="238"/>
      <c r="L233" s="148">
        <v>0.11</v>
      </c>
      <c r="M233" s="238"/>
      <c r="N233" s="148">
        <v>0.11</v>
      </c>
      <c r="O233" s="238"/>
      <c r="P233" s="148">
        <v>0.11</v>
      </c>
      <c r="Q233" s="238"/>
      <c r="R233" s="148">
        <v>0.11</v>
      </c>
      <c r="S233" s="238"/>
      <c r="T233" s="148">
        <v>0.11</v>
      </c>
      <c r="U233" s="238"/>
      <c r="V233" s="148">
        <v>0.12</v>
      </c>
      <c r="W233" s="238"/>
      <c r="X233" s="266"/>
      <c r="Y233" s="566">
        <v>0.475</v>
      </c>
      <c r="Z233" s="266"/>
      <c r="AA233" s="403"/>
      <c r="AB233" s="267"/>
      <c r="AC233" s="412"/>
      <c r="AD233" s="268">
        <f t="shared" si="33"/>
        <v>1</v>
      </c>
      <c r="AE233" s="613">
        <f t="shared" si="34"/>
        <v>0.475</v>
      </c>
      <c r="AF233" s="109" t="s">
        <v>936</v>
      </c>
      <c r="AG233" s="632">
        <f t="shared" si="28"/>
        <v>0</v>
      </c>
    </row>
    <row r="234" spans="1:33" s="56" customFormat="1" ht="112.5">
      <c r="A234" s="71" t="s">
        <v>546</v>
      </c>
      <c r="B234" s="71" t="s">
        <v>247</v>
      </c>
      <c r="C234" s="71" t="s">
        <v>280</v>
      </c>
      <c r="D234" s="72" t="s">
        <v>170</v>
      </c>
      <c r="E234" s="264">
        <v>1</v>
      </c>
      <c r="F234" s="147">
        <v>0.13</v>
      </c>
      <c r="G234" s="392"/>
      <c r="H234" s="148">
        <v>0.13</v>
      </c>
      <c r="I234" s="238"/>
      <c r="J234" s="148">
        <v>0.13</v>
      </c>
      <c r="K234" s="238"/>
      <c r="L234" s="148">
        <v>0.13</v>
      </c>
      <c r="M234" s="238"/>
      <c r="N234" s="148">
        <v>0.12</v>
      </c>
      <c r="O234" s="238"/>
      <c r="P234" s="148">
        <v>0.12</v>
      </c>
      <c r="Q234" s="238"/>
      <c r="R234" s="148">
        <v>0.12</v>
      </c>
      <c r="S234" s="238"/>
      <c r="T234" s="148">
        <v>0.12</v>
      </c>
      <c r="U234" s="238"/>
      <c r="V234" s="148"/>
      <c r="W234" s="238"/>
      <c r="X234" s="266"/>
      <c r="Y234" s="566">
        <v>0.121</v>
      </c>
      <c r="Z234" s="266"/>
      <c r="AA234" s="403"/>
      <c r="AB234" s="267"/>
      <c r="AC234" s="412"/>
      <c r="AD234" s="268">
        <f t="shared" si="33"/>
        <v>1</v>
      </c>
      <c r="AE234" s="613">
        <f t="shared" si="34"/>
        <v>0.121</v>
      </c>
      <c r="AF234" s="109" t="s">
        <v>937</v>
      </c>
      <c r="AG234" s="632">
        <f t="shared" si="28"/>
        <v>0</v>
      </c>
    </row>
    <row r="235" spans="1:33" s="56" customFormat="1" ht="78.75">
      <c r="A235" s="71" t="s">
        <v>547</v>
      </c>
      <c r="B235" s="71" t="s">
        <v>247</v>
      </c>
      <c r="C235" s="71" t="s">
        <v>280</v>
      </c>
      <c r="D235" s="72" t="s">
        <v>170</v>
      </c>
      <c r="E235" s="264">
        <v>1</v>
      </c>
      <c r="F235" s="147">
        <v>0.13</v>
      </c>
      <c r="G235" s="392"/>
      <c r="H235" s="148">
        <v>0.13</v>
      </c>
      <c r="I235" s="238"/>
      <c r="J235" s="148">
        <v>0.13</v>
      </c>
      <c r="K235" s="238"/>
      <c r="L235" s="148">
        <v>0.13</v>
      </c>
      <c r="M235" s="238"/>
      <c r="N235" s="148">
        <v>0.12</v>
      </c>
      <c r="O235" s="238"/>
      <c r="P235" s="148">
        <v>0.12</v>
      </c>
      <c r="Q235" s="238"/>
      <c r="R235" s="148">
        <v>0.12</v>
      </c>
      <c r="S235" s="238"/>
      <c r="T235" s="148">
        <v>0.12</v>
      </c>
      <c r="U235" s="238"/>
      <c r="V235" s="148"/>
      <c r="W235" s="238"/>
      <c r="X235" s="266"/>
      <c r="Y235" s="238">
        <v>0.84</v>
      </c>
      <c r="Z235" s="266"/>
      <c r="AA235" s="402">
        <v>0.01</v>
      </c>
      <c r="AB235" s="267"/>
      <c r="AC235" s="411">
        <v>0.01</v>
      </c>
      <c r="AD235" s="268">
        <f t="shared" si="33"/>
        <v>1</v>
      </c>
      <c r="AE235" s="149">
        <f t="shared" si="34"/>
        <v>0.86</v>
      </c>
      <c r="AF235" s="109" t="s">
        <v>938</v>
      </c>
      <c r="AG235" s="632">
        <f t="shared" si="28"/>
        <v>0</v>
      </c>
    </row>
    <row r="236" spans="1:33" s="56" customFormat="1" ht="45.75" thickBot="1">
      <c r="A236" s="71" t="s">
        <v>548</v>
      </c>
      <c r="B236" s="71" t="s">
        <v>247</v>
      </c>
      <c r="C236" s="71" t="s">
        <v>281</v>
      </c>
      <c r="D236" s="72" t="s">
        <v>66</v>
      </c>
      <c r="E236" s="264">
        <v>24</v>
      </c>
      <c r="F236" s="265">
        <v>2</v>
      </c>
      <c r="G236" s="393">
        <v>2</v>
      </c>
      <c r="H236" s="266">
        <v>2</v>
      </c>
      <c r="I236" s="274">
        <v>2</v>
      </c>
      <c r="J236" s="266">
        <v>2</v>
      </c>
      <c r="K236" s="274">
        <v>2</v>
      </c>
      <c r="L236" s="266">
        <v>2</v>
      </c>
      <c r="M236" s="274">
        <v>2</v>
      </c>
      <c r="N236" s="266">
        <v>2</v>
      </c>
      <c r="O236" s="274">
        <v>2</v>
      </c>
      <c r="P236" s="266">
        <v>2</v>
      </c>
      <c r="Q236" s="274">
        <v>2</v>
      </c>
      <c r="R236" s="266">
        <v>2</v>
      </c>
      <c r="S236" s="274">
        <v>2</v>
      </c>
      <c r="T236" s="266">
        <v>2</v>
      </c>
      <c r="U236" s="274">
        <v>2</v>
      </c>
      <c r="V236" s="266">
        <v>2</v>
      </c>
      <c r="W236" s="274">
        <v>2</v>
      </c>
      <c r="X236" s="266">
        <v>2</v>
      </c>
      <c r="Y236" s="274">
        <v>2</v>
      </c>
      <c r="Z236" s="266">
        <v>2</v>
      </c>
      <c r="AA236" s="403">
        <v>2</v>
      </c>
      <c r="AB236" s="267">
        <v>2</v>
      </c>
      <c r="AC236" s="412">
        <v>2</v>
      </c>
      <c r="AD236" s="268">
        <f t="shared" si="33"/>
        <v>24</v>
      </c>
      <c r="AE236" s="268">
        <f t="shared" si="34"/>
        <v>24</v>
      </c>
      <c r="AF236" s="109" t="s">
        <v>939</v>
      </c>
      <c r="AG236" s="632">
        <f t="shared" si="28"/>
        <v>0</v>
      </c>
    </row>
    <row r="237" spans="1:33" s="56" customFormat="1" ht="12" customHeight="1">
      <c r="A237" s="763" t="s">
        <v>752</v>
      </c>
      <c r="B237" s="763"/>
      <c r="C237" s="763"/>
      <c r="D237" s="763"/>
      <c r="E237" s="764"/>
      <c r="F237" s="743"/>
      <c r="G237" s="744"/>
      <c r="H237" s="744"/>
      <c r="I237" s="744"/>
      <c r="J237" s="744"/>
      <c r="K237" s="744"/>
      <c r="L237" s="744"/>
      <c r="M237" s="744"/>
      <c r="N237" s="744"/>
      <c r="O237" s="744"/>
      <c r="P237" s="744"/>
      <c r="Q237" s="744"/>
      <c r="R237" s="744"/>
      <c r="S237" s="744"/>
      <c r="T237" s="744"/>
      <c r="U237" s="744"/>
      <c r="V237" s="744"/>
      <c r="W237" s="744"/>
      <c r="X237" s="744"/>
      <c r="Y237" s="744"/>
      <c r="Z237" s="744"/>
      <c r="AA237" s="744"/>
      <c r="AB237" s="744"/>
      <c r="AC237" s="744"/>
      <c r="AD237" s="744"/>
      <c r="AE237" s="744"/>
      <c r="AF237" s="744"/>
      <c r="AG237" s="632">
        <f t="shared" si="28"/>
        <v>0</v>
      </c>
    </row>
    <row r="238" spans="1:33" s="56" customFormat="1" ht="67.5">
      <c r="A238" s="181" t="s">
        <v>549</v>
      </c>
      <c r="B238" s="181" t="s">
        <v>247</v>
      </c>
      <c r="C238" s="181" t="s">
        <v>280</v>
      </c>
      <c r="D238" s="172" t="s">
        <v>761</v>
      </c>
      <c r="E238" s="235">
        <v>2.12</v>
      </c>
      <c r="F238" s="280"/>
      <c r="G238" s="477"/>
      <c r="H238" s="281"/>
      <c r="I238" s="479"/>
      <c r="J238" s="281"/>
      <c r="K238" s="479"/>
      <c r="L238" s="281"/>
      <c r="M238" s="479"/>
      <c r="N238" s="184">
        <v>1.8</v>
      </c>
      <c r="O238" s="482">
        <v>1.47</v>
      </c>
      <c r="P238" s="184">
        <v>0.32</v>
      </c>
      <c r="Q238" s="482">
        <v>0.65</v>
      </c>
      <c r="R238" s="281"/>
      <c r="S238" s="479"/>
      <c r="T238" s="281"/>
      <c r="U238" s="479"/>
      <c r="V238" s="281"/>
      <c r="W238" s="479"/>
      <c r="X238" s="281"/>
      <c r="Y238" s="479"/>
      <c r="Z238" s="281"/>
      <c r="AA238" s="619"/>
      <c r="AB238" s="342"/>
      <c r="AC238" s="621"/>
      <c r="AD238" s="185">
        <f>+F238+H238+J238+L238+N238+P238+R238+T238+V238+X238+Z238+AB238</f>
        <v>2.12</v>
      </c>
      <c r="AE238" s="185">
        <f>+G238+I238+K238+M238+O238+Q238+S238+U238+W238+Y238+AA238+AC238</f>
        <v>2.12</v>
      </c>
      <c r="AF238" s="186" t="s">
        <v>940</v>
      </c>
      <c r="AG238" s="632">
        <f t="shared" si="28"/>
        <v>0</v>
      </c>
    </row>
    <row r="239" spans="1:33" s="56" customFormat="1" ht="45">
      <c r="A239" s="181" t="s">
        <v>550</v>
      </c>
      <c r="B239" s="181" t="s">
        <v>247</v>
      </c>
      <c r="C239" s="181" t="s">
        <v>280</v>
      </c>
      <c r="D239" s="172" t="s">
        <v>765</v>
      </c>
      <c r="E239" s="279">
        <v>1</v>
      </c>
      <c r="F239" s="280"/>
      <c r="G239" s="477"/>
      <c r="H239" s="281"/>
      <c r="I239" s="479"/>
      <c r="J239" s="281"/>
      <c r="K239" s="479"/>
      <c r="L239" s="281"/>
      <c r="M239" s="479"/>
      <c r="N239" s="281"/>
      <c r="O239" s="479"/>
      <c r="P239" s="281"/>
      <c r="Q239" s="479"/>
      <c r="R239" s="281"/>
      <c r="S239" s="479"/>
      <c r="T239" s="281"/>
      <c r="U239" s="479"/>
      <c r="V239" s="281"/>
      <c r="W239" s="479"/>
      <c r="X239" s="281"/>
      <c r="Y239" s="479"/>
      <c r="Z239" s="281"/>
      <c r="AA239" s="619"/>
      <c r="AB239" s="282">
        <v>1</v>
      </c>
      <c r="AC239" s="622">
        <v>1</v>
      </c>
      <c r="AD239" s="283">
        <f>+F239+H239+J239+L239+N239+P239+R239+T239+V239+X239+Z239+AB239</f>
        <v>1</v>
      </c>
      <c r="AE239" s="283">
        <f>+G239+I239+K239+M239+O239+Q239+S239+U239+W239+Y239+AA239+AC239</f>
        <v>1</v>
      </c>
      <c r="AF239" s="186" t="s">
        <v>941</v>
      </c>
      <c r="AG239" s="632">
        <f t="shared" si="28"/>
        <v>0</v>
      </c>
    </row>
    <row r="240" spans="1:33" s="56" customFormat="1" ht="45">
      <c r="A240" s="82" t="s">
        <v>492</v>
      </c>
      <c r="B240" s="82" t="s">
        <v>247</v>
      </c>
      <c r="C240" s="82" t="s">
        <v>212</v>
      </c>
      <c r="D240" s="83" t="s">
        <v>98</v>
      </c>
      <c r="E240" s="321">
        <v>68.4</v>
      </c>
      <c r="F240" s="343">
        <v>68.4</v>
      </c>
      <c r="G240" s="478">
        <v>68.4</v>
      </c>
      <c r="H240" s="344">
        <v>68.4</v>
      </c>
      <c r="I240" s="480">
        <v>68.4</v>
      </c>
      <c r="J240" s="344">
        <v>68.4</v>
      </c>
      <c r="K240" s="480">
        <v>68.4</v>
      </c>
      <c r="L240" s="344">
        <v>68.4</v>
      </c>
      <c r="M240" s="480">
        <v>68.4</v>
      </c>
      <c r="N240" s="344">
        <v>68.4</v>
      </c>
      <c r="O240" s="480">
        <v>68.4</v>
      </c>
      <c r="P240" s="344">
        <v>68.4</v>
      </c>
      <c r="Q240" s="480">
        <v>68.4</v>
      </c>
      <c r="R240" s="344">
        <v>68.4</v>
      </c>
      <c r="S240" s="480">
        <v>68.4</v>
      </c>
      <c r="T240" s="344">
        <v>68.4</v>
      </c>
      <c r="U240" s="480">
        <v>68.4</v>
      </c>
      <c r="V240" s="344">
        <v>68.4</v>
      </c>
      <c r="W240" s="480">
        <v>68.4</v>
      </c>
      <c r="X240" s="344">
        <v>68.4</v>
      </c>
      <c r="Y240" s="480">
        <v>68.4</v>
      </c>
      <c r="Z240" s="344">
        <v>68.4</v>
      </c>
      <c r="AA240" s="620">
        <v>68.4</v>
      </c>
      <c r="AB240" s="342">
        <v>68.4</v>
      </c>
      <c r="AC240" s="621">
        <v>68.4</v>
      </c>
      <c r="AD240" s="341">
        <v>68.4</v>
      </c>
      <c r="AE240" s="341">
        <v>68.4</v>
      </c>
      <c r="AF240" s="186"/>
      <c r="AG240" s="632">
        <f t="shared" si="28"/>
        <v>0</v>
      </c>
    </row>
    <row r="241" spans="1:33" s="56" customFormat="1" ht="45">
      <c r="A241" s="181" t="s">
        <v>517</v>
      </c>
      <c r="B241" s="181" t="s">
        <v>247</v>
      </c>
      <c r="C241" s="181" t="s">
        <v>281</v>
      </c>
      <c r="D241" s="172" t="s">
        <v>66</v>
      </c>
      <c r="E241" s="279">
        <v>24</v>
      </c>
      <c r="F241" s="280">
        <v>2</v>
      </c>
      <c r="G241" s="477">
        <v>2</v>
      </c>
      <c r="H241" s="281">
        <v>2</v>
      </c>
      <c r="I241" s="479">
        <v>2</v>
      </c>
      <c r="J241" s="281">
        <v>2</v>
      </c>
      <c r="K241" s="479">
        <v>2</v>
      </c>
      <c r="L241" s="281">
        <v>2</v>
      </c>
      <c r="M241" s="479">
        <v>2</v>
      </c>
      <c r="N241" s="281">
        <v>2</v>
      </c>
      <c r="O241" s="479">
        <v>2</v>
      </c>
      <c r="P241" s="281">
        <v>2</v>
      </c>
      <c r="Q241" s="479">
        <v>2</v>
      </c>
      <c r="R241" s="281">
        <v>2</v>
      </c>
      <c r="S241" s="479">
        <v>2</v>
      </c>
      <c r="T241" s="281">
        <v>2</v>
      </c>
      <c r="U241" s="479">
        <v>2</v>
      </c>
      <c r="V241" s="281">
        <v>2</v>
      </c>
      <c r="W241" s="479">
        <v>2</v>
      </c>
      <c r="X241" s="281">
        <v>2</v>
      </c>
      <c r="Y241" s="479">
        <v>2</v>
      </c>
      <c r="Z241" s="281">
        <v>2</v>
      </c>
      <c r="AA241" s="619">
        <v>2</v>
      </c>
      <c r="AB241" s="282">
        <v>2</v>
      </c>
      <c r="AC241" s="622">
        <v>1</v>
      </c>
      <c r="AD241" s="283">
        <f>+F241+H241+J241+L241+N241+P241+R241+T241+V241+X241+Z241+AB241</f>
        <v>24</v>
      </c>
      <c r="AE241" s="283">
        <f>+G241+I241+K241+M241+O241+Q241+S241+U241+W241+Y241+AA241+AC241</f>
        <v>23</v>
      </c>
      <c r="AF241" s="186"/>
      <c r="AG241" s="632">
        <f t="shared" si="28"/>
        <v>0</v>
      </c>
    </row>
    <row r="242" spans="1:33" s="56" customFormat="1" ht="12" thickBot="1">
      <c r="A242" s="204"/>
      <c r="B242" s="204"/>
      <c r="C242" s="204"/>
      <c r="D242" s="174"/>
      <c r="E242" s="269"/>
      <c r="F242" s="270"/>
      <c r="G242" s="394"/>
      <c r="H242" s="271"/>
      <c r="I242" s="271"/>
      <c r="J242" s="271"/>
      <c r="K242" s="271"/>
      <c r="L242" s="271"/>
      <c r="M242" s="271"/>
      <c r="N242" s="271"/>
      <c r="O242" s="271"/>
      <c r="P242" s="271"/>
      <c r="Q242" s="271"/>
      <c r="R242" s="271"/>
      <c r="S242" s="271"/>
      <c r="T242" s="271"/>
      <c r="U242" s="271"/>
      <c r="V242" s="271"/>
      <c r="W242" s="271"/>
      <c r="X242" s="271"/>
      <c r="Y242" s="271"/>
      <c r="Z242" s="271"/>
      <c r="AA242" s="404"/>
      <c r="AB242" s="269"/>
      <c r="AC242" s="410"/>
      <c r="AD242" s="283"/>
      <c r="AE242" s="422"/>
      <c r="AF242" s="205"/>
      <c r="AG242" s="632">
        <f t="shared" si="28"/>
        <v>0</v>
      </c>
    </row>
    <row r="243" spans="1:33" s="56" customFormat="1" ht="15.75" customHeight="1">
      <c r="A243" s="741" t="s">
        <v>753</v>
      </c>
      <c r="B243" s="741"/>
      <c r="C243" s="741"/>
      <c r="D243" s="741"/>
      <c r="E243" s="742"/>
      <c r="F243" s="743"/>
      <c r="G243" s="744"/>
      <c r="H243" s="744"/>
      <c r="I243" s="744"/>
      <c r="J243" s="744"/>
      <c r="K243" s="744"/>
      <c r="L243" s="744"/>
      <c r="M243" s="744"/>
      <c r="N243" s="744"/>
      <c r="O243" s="744"/>
      <c r="P243" s="744"/>
      <c r="Q243" s="744"/>
      <c r="R243" s="744"/>
      <c r="S243" s="744"/>
      <c r="T243" s="744"/>
      <c r="U243" s="744"/>
      <c r="V243" s="744"/>
      <c r="W243" s="744"/>
      <c r="X243" s="744"/>
      <c r="Y243" s="744"/>
      <c r="Z243" s="744"/>
      <c r="AA243" s="744"/>
      <c r="AB243" s="744"/>
      <c r="AC243" s="744"/>
      <c r="AD243" s="744"/>
      <c r="AE243" s="744"/>
      <c r="AF243" s="744"/>
      <c r="AG243" s="632">
        <f t="shared" si="28"/>
        <v>0</v>
      </c>
    </row>
    <row r="244" spans="1:33" s="56" customFormat="1" ht="67.5">
      <c r="A244" s="181" t="s">
        <v>551</v>
      </c>
      <c r="B244" s="181" t="s">
        <v>289</v>
      </c>
      <c r="C244" s="181" t="s">
        <v>212</v>
      </c>
      <c r="D244" s="172" t="s">
        <v>290</v>
      </c>
      <c r="E244" s="279">
        <v>1</v>
      </c>
      <c r="F244" s="280">
        <v>1</v>
      </c>
      <c r="G244" s="477"/>
      <c r="H244" s="281"/>
      <c r="I244" s="479"/>
      <c r="J244" s="281"/>
      <c r="K244" s="479">
        <v>1</v>
      </c>
      <c r="L244" s="281"/>
      <c r="M244" s="479"/>
      <c r="N244" s="281"/>
      <c r="O244" s="479"/>
      <c r="P244" s="281"/>
      <c r="Q244" s="479"/>
      <c r="R244" s="281"/>
      <c r="S244" s="479"/>
      <c r="T244" s="281"/>
      <c r="U244" s="479"/>
      <c r="V244" s="281"/>
      <c r="W244" s="479"/>
      <c r="X244" s="281"/>
      <c r="Y244" s="479"/>
      <c r="Z244" s="281"/>
      <c r="AA244" s="619"/>
      <c r="AB244" s="282"/>
      <c r="AC244" s="622"/>
      <c r="AD244" s="283">
        <f aca="true" t="shared" si="35" ref="AD244:AD249">+F244+H244+J244+L244+N244+P244+R244+T244+V244+X244+Z244+AB244</f>
        <v>1</v>
      </c>
      <c r="AE244" s="283">
        <f aca="true" t="shared" si="36" ref="AE244:AE249">+G244+I244+K244+M244+O244+Q244+S244+U244+W244+Y244+AA244+AC244</f>
        <v>1</v>
      </c>
      <c r="AF244" s="186" t="s">
        <v>863</v>
      </c>
      <c r="AG244" s="632">
        <f t="shared" si="28"/>
        <v>0</v>
      </c>
    </row>
    <row r="245" spans="1:33" s="56" customFormat="1" ht="45">
      <c r="A245" s="181" t="s">
        <v>552</v>
      </c>
      <c r="B245" s="181" t="s">
        <v>289</v>
      </c>
      <c r="C245" s="181" t="s">
        <v>212</v>
      </c>
      <c r="D245" s="172" t="s">
        <v>291</v>
      </c>
      <c r="E245" s="279">
        <v>3</v>
      </c>
      <c r="F245" s="280"/>
      <c r="G245" s="477"/>
      <c r="H245" s="281"/>
      <c r="I245" s="479"/>
      <c r="J245" s="281"/>
      <c r="K245" s="479"/>
      <c r="L245" s="281">
        <v>3</v>
      </c>
      <c r="M245" s="479"/>
      <c r="N245" s="281"/>
      <c r="O245" s="479"/>
      <c r="P245" s="281"/>
      <c r="Q245" s="479"/>
      <c r="R245" s="281"/>
      <c r="S245" s="479"/>
      <c r="T245" s="281"/>
      <c r="U245" s="479"/>
      <c r="V245" s="281"/>
      <c r="W245" s="479"/>
      <c r="X245" s="281"/>
      <c r="Y245" s="479"/>
      <c r="Z245" s="281"/>
      <c r="AA245" s="619"/>
      <c r="AB245" s="282"/>
      <c r="AC245" s="622"/>
      <c r="AD245" s="283">
        <f t="shared" si="35"/>
        <v>3</v>
      </c>
      <c r="AE245" s="283">
        <f t="shared" si="36"/>
        <v>0</v>
      </c>
      <c r="AF245" s="186"/>
      <c r="AG245" s="632">
        <f t="shared" si="28"/>
        <v>0</v>
      </c>
    </row>
    <row r="246" spans="1:33" s="56" customFormat="1" ht="45">
      <c r="A246" s="181" t="s">
        <v>553</v>
      </c>
      <c r="B246" s="181" t="s">
        <v>289</v>
      </c>
      <c r="C246" s="181" t="s">
        <v>212</v>
      </c>
      <c r="D246" s="172" t="s">
        <v>292</v>
      </c>
      <c r="E246" s="279">
        <v>1</v>
      </c>
      <c r="F246" s="280"/>
      <c r="G246" s="477"/>
      <c r="H246" s="281"/>
      <c r="I246" s="479"/>
      <c r="J246" s="281"/>
      <c r="K246" s="479"/>
      <c r="L246" s="281">
        <v>1</v>
      </c>
      <c r="M246" s="479"/>
      <c r="N246" s="281"/>
      <c r="O246" s="479">
        <v>1</v>
      </c>
      <c r="P246" s="281"/>
      <c r="Q246" s="479"/>
      <c r="R246" s="281"/>
      <c r="S246" s="479"/>
      <c r="T246" s="281"/>
      <c r="U246" s="479"/>
      <c r="V246" s="281"/>
      <c r="W246" s="479"/>
      <c r="X246" s="281"/>
      <c r="Y246" s="479"/>
      <c r="Z246" s="281"/>
      <c r="AA246" s="619"/>
      <c r="AB246" s="282"/>
      <c r="AC246" s="622"/>
      <c r="AD246" s="283">
        <f t="shared" si="35"/>
        <v>1</v>
      </c>
      <c r="AE246" s="283">
        <f t="shared" si="36"/>
        <v>1</v>
      </c>
      <c r="AF246" s="186" t="s">
        <v>864</v>
      </c>
      <c r="AG246" s="632">
        <f t="shared" si="28"/>
        <v>0</v>
      </c>
    </row>
    <row r="247" spans="1:33" s="56" customFormat="1" ht="45">
      <c r="A247" s="181" t="s">
        <v>554</v>
      </c>
      <c r="B247" s="181" t="s">
        <v>289</v>
      </c>
      <c r="C247" s="181" t="s">
        <v>212</v>
      </c>
      <c r="D247" s="172" t="s">
        <v>293</v>
      </c>
      <c r="E247" s="279">
        <v>1</v>
      </c>
      <c r="F247" s="280"/>
      <c r="G247" s="477"/>
      <c r="H247" s="281"/>
      <c r="I247" s="479"/>
      <c r="J247" s="281"/>
      <c r="K247" s="479"/>
      <c r="L247" s="281">
        <v>1</v>
      </c>
      <c r="M247" s="479"/>
      <c r="N247" s="281"/>
      <c r="O247" s="479">
        <v>1</v>
      </c>
      <c r="P247" s="281"/>
      <c r="Q247" s="479"/>
      <c r="R247" s="281"/>
      <c r="S247" s="479"/>
      <c r="T247" s="281"/>
      <c r="U247" s="479"/>
      <c r="V247" s="281"/>
      <c r="W247" s="479"/>
      <c r="X247" s="281"/>
      <c r="Y247" s="479"/>
      <c r="Z247" s="281"/>
      <c r="AA247" s="619"/>
      <c r="AB247" s="282"/>
      <c r="AC247" s="622"/>
      <c r="AD247" s="283">
        <f t="shared" si="35"/>
        <v>1</v>
      </c>
      <c r="AE247" s="283">
        <f t="shared" si="36"/>
        <v>1</v>
      </c>
      <c r="AF247" s="186" t="s">
        <v>865</v>
      </c>
      <c r="AG247" s="632">
        <f t="shared" si="28"/>
        <v>0</v>
      </c>
    </row>
    <row r="248" spans="1:33" s="56" customFormat="1" ht="112.5">
      <c r="A248" s="82" t="s">
        <v>497</v>
      </c>
      <c r="B248" s="82" t="s">
        <v>247</v>
      </c>
      <c r="C248" s="82" t="s">
        <v>212</v>
      </c>
      <c r="D248" s="83" t="s">
        <v>98</v>
      </c>
      <c r="E248" s="321">
        <v>138.9</v>
      </c>
      <c r="F248" s="343">
        <v>138.9</v>
      </c>
      <c r="G248" s="478">
        <v>138.9</v>
      </c>
      <c r="H248" s="344">
        <v>138.9</v>
      </c>
      <c r="I248" s="480">
        <v>138.9</v>
      </c>
      <c r="J248" s="344">
        <v>138.9</v>
      </c>
      <c r="K248" s="480">
        <v>138.9</v>
      </c>
      <c r="L248" s="344">
        <v>138.9</v>
      </c>
      <c r="M248" s="480">
        <v>138.9</v>
      </c>
      <c r="N248" s="344"/>
      <c r="O248" s="480"/>
      <c r="P248" s="344"/>
      <c r="Q248" s="480"/>
      <c r="R248" s="344"/>
      <c r="S248" s="480"/>
      <c r="T248" s="344"/>
      <c r="U248" s="480"/>
      <c r="V248" s="344"/>
      <c r="W248" s="480"/>
      <c r="X248" s="344"/>
      <c r="Y248" s="480"/>
      <c r="Z248" s="344"/>
      <c r="AA248" s="620"/>
      <c r="AB248" s="342"/>
      <c r="AC248" s="621"/>
      <c r="AD248" s="341">
        <v>139</v>
      </c>
      <c r="AE248" s="341">
        <v>139</v>
      </c>
      <c r="AF248" s="186" t="s">
        <v>948</v>
      </c>
      <c r="AG248" s="632">
        <f t="shared" si="28"/>
        <v>-0.09999999999999432</v>
      </c>
    </row>
    <row r="249" spans="1:33" s="56" customFormat="1" ht="45.75" thickBot="1">
      <c r="A249" s="181" t="s">
        <v>517</v>
      </c>
      <c r="B249" s="181" t="s">
        <v>247</v>
      </c>
      <c r="C249" s="181" t="s">
        <v>281</v>
      </c>
      <c r="D249" s="172" t="s">
        <v>66</v>
      </c>
      <c r="E249" s="279">
        <v>8</v>
      </c>
      <c r="F249" s="280">
        <v>2</v>
      </c>
      <c r="G249" s="477">
        <v>2</v>
      </c>
      <c r="H249" s="281">
        <v>2</v>
      </c>
      <c r="I249" s="479">
        <v>2</v>
      </c>
      <c r="J249" s="281">
        <v>2</v>
      </c>
      <c r="K249" s="479">
        <v>2</v>
      </c>
      <c r="L249" s="281">
        <v>2</v>
      </c>
      <c r="M249" s="479">
        <v>2</v>
      </c>
      <c r="N249" s="281"/>
      <c r="O249" s="479"/>
      <c r="P249" s="281"/>
      <c r="Q249" s="479"/>
      <c r="R249" s="281"/>
      <c r="S249" s="479"/>
      <c r="T249" s="281"/>
      <c r="U249" s="479"/>
      <c r="V249" s="281"/>
      <c r="W249" s="479"/>
      <c r="X249" s="281"/>
      <c r="Y249" s="479"/>
      <c r="Z249" s="281"/>
      <c r="AA249" s="619"/>
      <c r="AB249" s="282"/>
      <c r="AC249" s="622"/>
      <c r="AD249" s="283">
        <f t="shared" si="35"/>
        <v>8</v>
      </c>
      <c r="AE249" s="283">
        <f t="shared" si="36"/>
        <v>8</v>
      </c>
      <c r="AF249" s="186" t="s">
        <v>900</v>
      </c>
      <c r="AG249" s="685">
        <f t="shared" si="28"/>
        <v>0</v>
      </c>
    </row>
    <row r="250" spans="1:33" s="56" customFormat="1" ht="15.75" customHeight="1">
      <c r="A250" s="741" t="s">
        <v>754</v>
      </c>
      <c r="B250" s="741"/>
      <c r="C250" s="741"/>
      <c r="D250" s="741"/>
      <c r="E250" s="742"/>
      <c r="F250" s="743"/>
      <c r="G250" s="744"/>
      <c r="H250" s="744"/>
      <c r="I250" s="744"/>
      <c r="J250" s="744"/>
      <c r="K250" s="744"/>
      <c r="L250" s="744"/>
      <c r="M250" s="744"/>
      <c r="N250" s="744"/>
      <c r="O250" s="744"/>
      <c r="P250" s="744"/>
      <c r="Q250" s="744"/>
      <c r="R250" s="744"/>
      <c r="S250" s="744"/>
      <c r="T250" s="744"/>
      <c r="U250" s="744"/>
      <c r="V250" s="744"/>
      <c r="W250" s="744"/>
      <c r="X250" s="744"/>
      <c r="Y250" s="744"/>
      <c r="Z250" s="744"/>
      <c r="AA250" s="744"/>
      <c r="AB250" s="744"/>
      <c r="AC250" s="744"/>
      <c r="AD250" s="744"/>
      <c r="AE250" s="744"/>
      <c r="AF250" s="744"/>
      <c r="AG250" s="632">
        <f t="shared" si="28"/>
        <v>0</v>
      </c>
    </row>
    <row r="251" spans="1:33" s="56" customFormat="1" ht="45">
      <c r="A251" s="181" t="s">
        <v>555</v>
      </c>
      <c r="B251" s="181" t="s">
        <v>247</v>
      </c>
      <c r="C251" s="181" t="s">
        <v>280</v>
      </c>
      <c r="D251" s="172" t="s">
        <v>760</v>
      </c>
      <c r="E251" s="321">
        <v>15</v>
      </c>
      <c r="F251" s="183"/>
      <c r="G251" s="481"/>
      <c r="H251" s="184"/>
      <c r="I251" s="482"/>
      <c r="J251" s="184"/>
      <c r="K251" s="482"/>
      <c r="L251" s="184"/>
      <c r="M251" s="482"/>
      <c r="N251" s="184"/>
      <c r="O251" s="482">
        <v>0.77</v>
      </c>
      <c r="P251" s="184"/>
      <c r="Q251" s="482">
        <v>2.62</v>
      </c>
      <c r="R251" s="184"/>
      <c r="S251" s="482">
        <v>0.74</v>
      </c>
      <c r="T251" s="184"/>
      <c r="U251" s="482">
        <v>1.47</v>
      </c>
      <c r="V251" s="184"/>
      <c r="W251" s="482">
        <v>1.9</v>
      </c>
      <c r="X251" s="184"/>
      <c r="Y251" s="482">
        <v>3.8</v>
      </c>
      <c r="Z251" s="184"/>
      <c r="AA251" s="482">
        <v>1.1</v>
      </c>
      <c r="AB251" s="342">
        <v>15</v>
      </c>
      <c r="AC251" s="482">
        <v>2.6</v>
      </c>
      <c r="AD251" s="283">
        <f aca="true" t="shared" si="37" ref="AD251:AD258">+F251+H251+J251+L251+N251+P251+R251+T251+V251+X251+Z251+AB251</f>
        <v>15</v>
      </c>
      <c r="AE251" s="283">
        <f aca="true" t="shared" si="38" ref="AE251:AE258">+G251+I251+K251+M251+O251+Q251+S251+U251+W251+Y251+AA251+AC251</f>
        <v>15</v>
      </c>
      <c r="AF251" s="186"/>
      <c r="AG251" s="632">
        <f t="shared" si="28"/>
        <v>0</v>
      </c>
    </row>
    <row r="252" spans="1:33" s="56" customFormat="1" ht="45">
      <c r="A252" s="181" t="s">
        <v>556</v>
      </c>
      <c r="B252" s="181" t="s">
        <v>247</v>
      </c>
      <c r="C252" s="181" t="s">
        <v>280</v>
      </c>
      <c r="D252" s="172" t="s">
        <v>760</v>
      </c>
      <c r="E252" s="321">
        <v>2.3</v>
      </c>
      <c r="F252" s="183"/>
      <c r="G252" s="481"/>
      <c r="H252" s="184"/>
      <c r="I252" s="482"/>
      <c r="J252" s="184"/>
      <c r="K252" s="482"/>
      <c r="L252" s="184"/>
      <c r="M252" s="482"/>
      <c r="N252" s="184"/>
      <c r="O252" s="482"/>
      <c r="P252" s="184"/>
      <c r="Q252" s="482"/>
      <c r="R252" s="184"/>
      <c r="S252" s="482"/>
      <c r="T252" s="184"/>
      <c r="U252" s="482"/>
      <c r="V252" s="184"/>
      <c r="W252" s="482"/>
      <c r="X252" s="184"/>
      <c r="Y252" s="480">
        <v>0.6</v>
      </c>
      <c r="Z252" s="184"/>
      <c r="AA252" s="480">
        <v>0.1</v>
      </c>
      <c r="AB252" s="342">
        <v>2.3</v>
      </c>
      <c r="AC252" s="480">
        <v>1.1</v>
      </c>
      <c r="AD252" s="341">
        <f t="shared" si="37"/>
        <v>2.3</v>
      </c>
      <c r="AE252" s="341">
        <f t="shared" si="38"/>
        <v>1.8</v>
      </c>
      <c r="AF252" s="186"/>
      <c r="AG252" s="632">
        <f t="shared" si="28"/>
        <v>0</v>
      </c>
    </row>
    <row r="253" spans="1:33" s="56" customFormat="1" ht="112.5">
      <c r="A253" s="181" t="s">
        <v>557</v>
      </c>
      <c r="B253" s="181" t="s">
        <v>247</v>
      </c>
      <c r="C253" s="181" t="s">
        <v>280</v>
      </c>
      <c r="D253" s="172" t="s">
        <v>760</v>
      </c>
      <c r="E253" s="279">
        <v>9</v>
      </c>
      <c r="F253" s="183"/>
      <c r="G253" s="481"/>
      <c r="H253" s="184"/>
      <c r="I253" s="482"/>
      <c r="J253" s="184"/>
      <c r="K253" s="482"/>
      <c r="L253" s="184"/>
      <c r="M253" s="482">
        <v>1</v>
      </c>
      <c r="N253" s="184"/>
      <c r="O253" s="482"/>
      <c r="P253" s="184"/>
      <c r="Q253" s="482"/>
      <c r="R253" s="184"/>
      <c r="S253" s="482"/>
      <c r="T253" s="184"/>
      <c r="U253" s="482"/>
      <c r="V253" s="184"/>
      <c r="W253" s="482"/>
      <c r="X253" s="184"/>
      <c r="Y253" s="480">
        <v>1.1</v>
      </c>
      <c r="Z253" s="184"/>
      <c r="AA253" s="479"/>
      <c r="AB253" s="282">
        <v>9</v>
      </c>
      <c r="AC253" s="479">
        <v>1</v>
      </c>
      <c r="AD253" s="283">
        <f t="shared" si="37"/>
        <v>9</v>
      </c>
      <c r="AE253" s="341">
        <f t="shared" si="38"/>
        <v>3.1</v>
      </c>
      <c r="AF253" s="186" t="s">
        <v>926</v>
      </c>
      <c r="AG253" s="632">
        <f t="shared" si="28"/>
        <v>0</v>
      </c>
    </row>
    <row r="254" spans="1:33" s="56" customFormat="1" ht="45">
      <c r="A254" s="181" t="s">
        <v>558</v>
      </c>
      <c r="B254" s="181" t="s">
        <v>247</v>
      </c>
      <c r="C254" s="181" t="s">
        <v>280</v>
      </c>
      <c r="D254" s="172" t="s">
        <v>760</v>
      </c>
      <c r="E254" s="279">
        <v>3</v>
      </c>
      <c r="F254" s="280"/>
      <c r="G254" s="477"/>
      <c r="H254" s="281"/>
      <c r="I254" s="482">
        <v>1.57</v>
      </c>
      <c r="J254" s="184"/>
      <c r="K254" s="482">
        <v>1.43</v>
      </c>
      <c r="L254" s="281"/>
      <c r="M254" s="479"/>
      <c r="N254" s="281"/>
      <c r="O254" s="479"/>
      <c r="P254" s="281"/>
      <c r="Q254" s="479"/>
      <c r="R254" s="281">
        <v>3</v>
      </c>
      <c r="S254" s="479"/>
      <c r="T254" s="281"/>
      <c r="U254" s="479"/>
      <c r="V254" s="281"/>
      <c r="W254" s="479"/>
      <c r="X254" s="281"/>
      <c r="Y254" s="479"/>
      <c r="Z254" s="281"/>
      <c r="AA254" s="479"/>
      <c r="AB254" s="282"/>
      <c r="AC254" s="479"/>
      <c r="AD254" s="283">
        <f t="shared" si="37"/>
        <v>3</v>
      </c>
      <c r="AE254" s="283">
        <f t="shared" si="38"/>
        <v>3</v>
      </c>
      <c r="AF254" s="186"/>
      <c r="AG254" s="632">
        <f t="shared" si="28"/>
        <v>0</v>
      </c>
    </row>
    <row r="255" spans="1:33" s="56" customFormat="1" ht="45">
      <c r="A255" s="181" t="s">
        <v>559</v>
      </c>
      <c r="B255" s="181" t="s">
        <v>247</v>
      </c>
      <c r="C255" s="181" t="s">
        <v>280</v>
      </c>
      <c r="D255" s="172" t="s">
        <v>389</v>
      </c>
      <c r="E255" s="321">
        <v>2.6</v>
      </c>
      <c r="F255" s="343"/>
      <c r="G255" s="478"/>
      <c r="H255" s="344">
        <v>2.6</v>
      </c>
      <c r="I255" s="480"/>
      <c r="J255" s="281"/>
      <c r="K255" s="480">
        <v>2.6</v>
      </c>
      <c r="L255" s="281"/>
      <c r="M255" s="479"/>
      <c r="N255" s="281"/>
      <c r="O255" s="479"/>
      <c r="P255" s="281"/>
      <c r="Q255" s="479"/>
      <c r="R255" s="281"/>
      <c r="S255" s="479"/>
      <c r="T255" s="281"/>
      <c r="U255" s="479"/>
      <c r="V255" s="281"/>
      <c r="W255" s="479"/>
      <c r="X255" s="281"/>
      <c r="Y255" s="479"/>
      <c r="Z255" s="281"/>
      <c r="AA255" s="479"/>
      <c r="AB255" s="282"/>
      <c r="AC255" s="479"/>
      <c r="AD255" s="341">
        <f t="shared" si="37"/>
        <v>2.6</v>
      </c>
      <c r="AE255" s="341">
        <f t="shared" si="38"/>
        <v>2.6</v>
      </c>
      <c r="AF255" s="186"/>
      <c r="AG255" s="632">
        <f t="shared" si="28"/>
        <v>0</v>
      </c>
    </row>
    <row r="256" spans="1:33" s="56" customFormat="1" ht="45">
      <c r="A256" s="181" t="s">
        <v>560</v>
      </c>
      <c r="B256" s="181" t="s">
        <v>247</v>
      </c>
      <c r="C256" s="181" t="s">
        <v>280</v>
      </c>
      <c r="D256" s="172" t="s">
        <v>764</v>
      </c>
      <c r="E256" s="279">
        <v>1</v>
      </c>
      <c r="F256" s="280"/>
      <c r="G256" s="477"/>
      <c r="H256" s="281"/>
      <c r="I256" s="479"/>
      <c r="J256" s="281"/>
      <c r="K256" s="479"/>
      <c r="L256" s="281"/>
      <c r="M256" s="479"/>
      <c r="N256" s="281"/>
      <c r="O256" s="479"/>
      <c r="P256" s="281"/>
      <c r="Q256" s="479"/>
      <c r="R256" s="281">
        <v>1</v>
      </c>
      <c r="S256" s="479"/>
      <c r="T256" s="281"/>
      <c r="U256" s="479"/>
      <c r="V256" s="281"/>
      <c r="W256" s="479"/>
      <c r="X256" s="281"/>
      <c r="Y256" s="479">
        <v>1</v>
      </c>
      <c r="Z256" s="281"/>
      <c r="AA256" s="479"/>
      <c r="AB256" s="282"/>
      <c r="AC256" s="479"/>
      <c r="AD256" s="283">
        <f t="shared" si="37"/>
        <v>1</v>
      </c>
      <c r="AE256" s="283">
        <f t="shared" si="38"/>
        <v>1</v>
      </c>
      <c r="AF256" s="322"/>
      <c r="AG256" s="632">
        <f t="shared" si="28"/>
        <v>0</v>
      </c>
    </row>
    <row r="257" spans="1:33" s="56" customFormat="1" ht="45">
      <c r="A257" s="82" t="s">
        <v>492</v>
      </c>
      <c r="B257" s="82" t="s">
        <v>247</v>
      </c>
      <c r="C257" s="82" t="s">
        <v>212</v>
      </c>
      <c r="D257" s="83" t="s">
        <v>98</v>
      </c>
      <c r="E257" s="235">
        <v>177.13</v>
      </c>
      <c r="F257" s="183">
        <v>177.13</v>
      </c>
      <c r="G257" s="481">
        <v>177.13</v>
      </c>
      <c r="H257" s="184">
        <v>177.13</v>
      </c>
      <c r="I257" s="482">
        <v>177.13</v>
      </c>
      <c r="J257" s="184">
        <v>177.13</v>
      </c>
      <c r="K257" s="482">
        <v>177.13</v>
      </c>
      <c r="L257" s="184">
        <v>177.13</v>
      </c>
      <c r="M257" s="482">
        <v>177.13</v>
      </c>
      <c r="N257" s="184">
        <v>177.13</v>
      </c>
      <c r="O257" s="482">
        <v>177.13</v>
      </c>
      <c r="P257" s="184">
        <v>177.13</v>
      </c>
      <c r="Q257" s="482">
        <v>177.13</v>
      </c>
      <c r="R257" s="184">
        <v>177.13</v>
      </c>
      <c r="S257" s="482">
        <v>177.13</v>
      </c>
      <c r="T257" s="184">
        <v>177.13</v>
      </c>
      <c r="U257" s="482">
        <v>177.13</v>
      </c>
      <c r="V257" s="184">
        <v>177.13</v>
      </c>
      <c r="W257" s="482">
        <v>177.13</v>
      </c>
      <c r="X257" s="184">
        <v>177.13</v>
      </c>
      <c r="Y257" s="482">
        <v>177.13</v>
      </c>
      <c r="Z257" s="184">
        <v>177.13</v>
      </c>
      <c r="AA257" s="482">
        <v>177.13</v>
      </c>
      <c r="AB257" s="182">
        <v>177.13</v>
      </c>
      <c r="AC257" s="482">
        <v>177.13</v>
      </c>
      <c r="AD257" s="185">
        <v>177.13</v>
      </c>
      <c r="AE257" s="185">
        <v>177.13</v>
      </c>
      <c r="AF257" s="322"/>
      <c r="AG257" s="632">
        <f t="shared" si="28"/>
        <v>0</v>
      </c>
    </row>
    <row r="258" spans="1:33" s="56" customFormat="1" ht="45.75" thickBot="1">
      <c r="A258" s="181" t="s">
        <v>517</v>
      </c>
      <c r="B258" s="181" t="s">
        <v>247</v>
      </c>
      <c r="C258" s="181" t="s">
        <v>281</v>
      </c>
      <c r="D258" s="172" t="s">
        <v>66</v>
      </c>
      <c r="E258" s="279">
        <v>24</v>
      </c>
      <c r="F258" s="280">
        <v>2</v>
      </c>
      <c r="G258" s="477">
        <v>2</v>
      </c>
      <c r="H258" s="281">
        <v>2</v>
      </c>
      <c r="I258" s="479">
        <v>2</v>
      </c>
      <c r="J258" s="281">
        <v>2</v>
      </c>
      <c r="K258" s="479">
        <v>2</v>
      </c>
      <c r="L258" s="281">
        <v>2</v>
      </c>
      <c r="M258" s="479">
        <v>2</v>
      </c>
      <c r="N258" s="281">
        <v>2</v>
      </c>
      <c r="O258" s="479">
        <v>2</v>
      </c>
      <c r="P258" s="281">
        <v>2</v>
      </c>
      <c r="Q258" s="479">
        <v>2</v>
      </c>
      <c r="R258" s="281">
        <v>2</v>
      </c>
      <c r="S258" s="479">
        <v>2</v>
      </c>
      <c r="T258" s="281">
        <v>2</v>
      </c>
      <c r="U258" s="479">
        <v>2</v>
      </c>
      <c r="V258" s="281">
        <v>2</v>
      </c>
      <c r="W258" s="479">
        <v>2</v>
      </c>
      <c r="X258" s="281">
        <v>2</v>
      </c>
      <c r="Y258" s="479">
        <v>2</v>
      </c>
      <c r="Z258" s="281">
        <v>2</v>
      </c>
      <c r="AA258" s="479">
        <v>2</v>
      </c>
      <c r="AB258" s="282">
        <v>2</v>
      </c>
      <c r="AC258" s="479">
        <v>2</v>
      </c>
      <c r="AD258" s="283">
        <f t="shared" si="37"/>
        <v>24</v>
      </c>
      <c r="AE258" s="283">
        <f t="shared" si="38"/>
        <v>24</v>
      </c>
      <c r="AF258" s="322"/>
      <c r="AG258" s="632">
        <f t="shared" si="28"/>
        <v>0</v>
      </c>
    </row>
    <row r="259" spans="1:33" s="56" customFormat="1" ht="11.25" customHeight="1">
      <c r="A259" s="741" t="s">
        <v>755</v>
      </c>
      <c r="B259" s="741"/>
      <c r="C259" s="741"/>
      <c r="D259" s="741"/>
      <c r="E259" s="742"/>
      <c r="F259" s="743"/>
      <c r="G259" s="744"/>
      <c r="H259" s="744"/>
      <c r="I259" s="744"/>
      <c r="J259" s="744"/>
      <c r="K259" s="744"/>
      <c r="L259" s="744"/>
      <c r="M259" s="744"/>
      <c r="N259" s="744"/>
      <c r="O259" s="744"/>
      <c r="P259" s="744"/>
      <c r="Q259" s="744"/>
      <c r="R259" s="744"/>
      <c r="S259" s="744"/>
      <c r="T259" s="744"/>
      <c r="U259" s="744"/>
      <c r="V259" s="744"/>
      <c r="W259" s="744"/>
      <c r="X259" s="744"/>
      <c r="Y259" s="744"/>
      <c r="Z259" s="744"/>
      <c r="AA259" s="744"/>
      <c r="AB259" s="744"/>
      <c r="AC259" s="744"/>
      <c r="AD259" s="744"/>
      <c r="AE259" s="744"/>
      <c r="AF259" s="744"/>
      <c r="AG259" s="632">
        <f t="shared" si="28"/>
        <v>0</v>
      </c>
    </row>
    <row r="260" spans="1:33" s="217" customFormat="1" ht="45">
      <c r="A260" s="207" t="s">
        <v>561</v>
      </c>
      <c r="B260" s="207" t="s">
        <v>247</v>
      </c>
      <c r="C260" s="207" t="s">
        <v>280</v>
      </c>
      <c r="D260" s="172" t="s">
        <v>760</v>
      </c>
      <c r="E260" s="209">
        <v>0.4</v>
      </c>
      <c r="F260" s="210"/>
      <c r="G260" s="392"/>
      <c r="H260" s="211"/>
      <c r="I260" s="238"/>
      <c r="J260" s="211">
        <v>0.163</v>
      </c>
      <c r="K260" s="238">
        <v>0.16</v>
      </c>
      <c r="L260" s="211"/>
      <c r="M260" s="238"/>
      <c r="N260" s="211">
        <v>0.13</v>
      </c>
      <c r="O260" s="238">
        <v>0.13</v>
      </c>
      <c r="P260" s="211"/>
      <c r="Q260" s="238"/>
      <c r="R260" s="211">
        <v>0.11</v>
      </c>
      <c r="S260" s="238">
        <v>0.11</v>
      </c>
      <c r="T260" s="211"/>
      <c r="U260" s="238"/>
      <c r="V260" s="211"/>
      <c r="W260" s="238"/>
      <c r="X260" s="211"/>
      <c r="Y260" s="238"/>
      <c r="Z260" s="211"/>
      <c r="AA260" s="238"/>
      <c r="AB260" s="209"/>
      <c r="AC260" s="238"/>
      <c r="AD260" s="212">
        <f aca="true" t="shared" si="39" ref="AD260:AD271">+F260+H260+J260+L260+N260+P260+R260+T260+V260+X260+Z260+AB260</f>
        <v>0.403</v>
      </c>
      <c r="AE260" s="212">
        <f aca="true" t="shared" si="40" ref="AE260:AE271">+G260+I260+K260+M260+O260+Q260+S260+U260+W260+Y260+AA260+AC260</f>
        <v>0.4</v>
      </c>
      <c r="AF260" s="213"/>
      <c r="AG260" s="632">
        <f t="shared" si="28"/>
        <v>-0.0030000000000000027</v>
      </c>
    </row>
    <row r="261" spans="1:33" s="217" customFormat="1" ht="45">
      <c r="A261" s="207" t="s">
        <v>562</v>
      </c>
      <c r="B261" s="207" t="s">
        <v>247</v>
      </c>
      <c r="C261" s="207" t="s">
        <v>280</v>
      </c>
      <c r="D261" s="172" t="s">
        <v>760</v>
      </c>
      <c r="E261" s="209">
        <v>16.29</v>
      </c>
      <c r="F261" s="210"/>
      <c r="G261" s="392">
        <v>0.3</v>
      </c>
      <c r="H261" s="211"/>
      <c r="I261" s="238">
        <v>0.22</v>
      </c>
      <c r="J261" s="211">
        <v>0.6599999999999999</v>
      </c>
      <c r="K261" s="238">
        <v>3.66</v>
      </c>
      <c r="L261" s="211">
        <v>0.6599999999999999</v>
      </c>
      <c r="M261" s="238">
        <v>0.5</v>
      </c>
      <c r="N261" s="211">
        <v>0.6599999999999999</v>
      </c>
      <c r="O261" s="238">
        <v>3.3</v>
      </c>
      <c r="P261" s="211">
        <f>1.25+2.64</f>
        <v>3.89</v>
      </c>
      <c r="Q261" s="238">
        <v>1.25</v>
      </c>
      <c r="R261" s="211">
        <v>2.8</v>
      </c>
      <c r="S261" s="238">
        <v>2.8</v>
      </c>
      <c r="T261" s="211">
        <v>1.75</v>
      </c>
      <c r="U261" s="238">
        <v>1.75</v>
      </c>
      <c r="V261" s="211">
        <v>1.16</v>
      </c>
      <c r="W261" s="238">
        <v>1.16</v>
      </c>
      <c r="X261" s="211">
        <v>0.66</v>
      </c>
      <c r="Y261" s="238">
        <v>0.29</v>
      </c>
      <c r="Z261" s="211">
        <f>0.77+0.99</f>
        <v>1.76</v>
      </c>
      <c r="AA261" s="238">
        <v>0.77</v>
      </c>
      <c r="AB261" s="209">
        <v>2.29</v>
      </c>
      <c r="AC261" s="238">
        <v>0.29</v>
      </c>
      <c r="AD261" s="212">
        <f t="shared" si="39"/>
        <v>16.29</v>
      </c>
      <c r="AE261" s="212">
        <f t="shared" si="40"/>
        <v>16.29</v>
      </c>
      <c r="AF261" s="213"/>
      <c r="AG261" s="685">
        <f t="shared" si="28"/>
        <v>0</v>
      </c>
    </row>
    <row r="262" spans="1:33" s="217" customFormat="1" ht="45">
      <c r="A262" s="207" t="s">
        <v>563</v>
      </c>
      <c r="B262" s="207" t="s">
        <v>247</v>
      </c>
      <c r="C262" s="207" t="s">
        <v>280</v>
      </c>
      <c r="D262" s="172" t="s">
        <v>760</v>
      </c>
      <c r="E262" s="209">
        <v>0.6</v>
      </c>
      <c r="F262" s="210"/>
      <c r="G262" s="392"/>
      <c r="H262" s="211">
        <v>0.3</v>
      </c>
      <c r="I262" s="238">
        <v>0.3</v>
      </c>
      <c r="J262" s="211">
        <v>0.3</v>
      </c>
      <c r="K262" s="238">
        <v>0.3</v>
      </c>
      <c r="L262" s="211"/>
      <c r="M262" s="238"/>
      <c r="N262" s="211"/>
      <c r="O262" s="238"/>
      <c r="P262" s="211"/>
      <c r="Q262" s="238"/>
      <c r="R262" s="211"/>
      <c r="S262" s="238"/>
      <c r="T262" s="211"/>
      <c r="U262" s="238"/>
      <c r="V262" s="211"/>
      <c r="W262" s="238"/>
      <c r="X262" s="211"/>
      <c r="Y262" s="238"/>
      <c r="Z262" s="211"/>
      <c r="AA262" s="238"/>
      <c r="AB262" s="209">
        <f>+AE261-AD261</f>
        <v>0</v>
      </c>
      <c r="AC262" s="238"/>
      <c r="AD262" s="212">
        <f t="shared" si="39"/>
        <v>0.6</v>
      </c>
      <c r="AE262" s="212">
        <f t="shared" si="40"/>
        <v>0.6</v>
      </c>
      <c r="AF262" s="213"/>
      <c r="AG262" s="632">
        <f t="shared" si="28"/>
        <v>0</v>
      </c>
    </row>
    <row r="263" spans="1:33" s="217" customFormat="1" ht="45">
      <c r="A263" s="207" t="s">
        <v>564</v>
      </c>
      <c r="B263" s="207" t="s">
        <v>247</v>
      </c>
      <c r="C263" s="207" t="s">
        <v>280</v>
      </c>
      <c r="D263" s="172" t="s">
        <v>760</v>
      </c>
      <c r="E263" s="264">
        <v>8</v>
      </c>
      <c r="F263" s="210"/>
      <c r="G263" s="392"/>
      <c r="H263" s="211"/>
      <c r="I263" s="238">
        <v>0.54</v>
      </c>
      <c r="J263" s="211">
        <v>0.25</v>
      </c>
      <c r="K263" s="238"/>
      <c r="L263" s="211">
        <v>0.25</v>
      </c>
      <c r="M263" s="238"/>
      <c r="N263" s="211">
        <v>1.5</v>
      </c>
      <c r="O263" s="238"/>
      <c r="P263" s="211">
        <v>2</v>
      </c>
      <c r="Q263" s="238">
        <v>0.89</v>
      </c>
      <c r="R263" s="211">
        <v>2</v>
      </c>
      <c r="S263" s="238">
        <v>0.67</v>
      </c>
      <c r="T263" s="211">
        <v>2</v>
      </c>
      <c r="U263" s="238">
        <v>2.97</v>
      </c>
      <c r="V263" s="211"/>
      <c r="W263" s="238">
        <v>0.29</v>
      </c>
      <c r="X263" s="211"/>
      <c r="Y263" s="238">
        <v>0.28</v>
      </c>
      <c r="Z263" s="211"/>
      <c r="AA263" s="238">
        <v>1.59</v>
      </c>
      <c r="AB263" s="209"/>
      <c r="AC263" s="238">
        <v>2.67</v>
      </c>
      <c r="AD263" s="278">
        <f t="shared" si="39"/>
        <v>8</v>
      </c>
      <c r="AE263" s="212">
        <f t="shared" si="40"/>
        <v>9.9</v>
      </c>
      <c r="AF263" s="213"/>
      <c r="AG263" s="632">
        <f t="shared" si="28"/>
        <v>0</v>
      </c>
    </row>
    <row r="264" spans="1:33" s="217" customFormat="1" ht="45">
      <c r="A264" s="207" t="s">
        <v>565</v>
      </c>
      <c r="B264" s="207" t="s">
        <v>247</v>
      </c>
      <c r="C264" s="207" t="s">
        <v>280</v>
      </c>
      <c r="D264" s="208" t="s">
        <v>171</v>
      </c>
      <c r="E264" s="264">
        <v>58</v>
      </c>
      <c r="F264" s="276">
        <v>5</v>
      </c>
      <c r="G264" s="393">
        <v>12</v>
      </c>
      <c r="H264" s="277">
        <v>10</v>
      </c>
      <c r="I264" s="274">
        <v>12</v>
      </c>
      <c r="J264" s="277">
        <v>10</v>
      </c>
      <c r="K264" s="274">
        <v>7</v>
      </c>
      <c r="L264" s="277">
        <v>10</v>
      </c>
      <c r="M264" s="274">
        <v>7</v>
      </c>
      <c r="N264" s="277">
        <v>10</v>
      </c>
      <c r="O264" s="274">
        <v>6</v>
      </c>
      <c r="P264" s="277">
        <v>10</v>
      </c>
      <c r="Q264" s="274">
        <v>6</v>
      </c>
      <c r="R264" s="277">
        <v>3</v>
      </c>
      <c r="S264" s="274">
        <v>4</v>
      </c>
      <c r="T264" s="277"/>
      <c r="U264" s="274">
        <v>2</v>
      </c>
      <c r="V264" s="277"/>
      <c r="W264" s="274">
        <v>2</v>
      </c>
      <c r="X264" s="277"/>
      <c r="Y264" s="238"/>
      <c r="Z264" s="277"/>
      <c r="AA264" s="238"/>
      <c r="AB264" s="264"/>
      <c r="AC264" s="238"/>
      <c r="AD264" s="278">
        <f t="shared" si="39"/>
        <v>58</v>
      </c>
      <c r="AE264" s="278">
        <f t="shared" si="40"/>
        <v>58</v>
      </c>
      <c r="AF264" s="213"/>
      <c r="AG264" s="632">
        <f t="shared" si="28"/>
        <v>0</v>
      </c>
    </row>
    <row r="265" spans="1:33" s="217" customFormat="1" ht="45">
      <c r="A265" s="207" t="s">
        <v>566</v>
      </c>
      <c r="B265" s="207" t="s">
        <v>247</v>
      </c>
      <c r="C265" s="207" t="s">
        <v>280</v>
      </c>
      <c r="D265" s="208" t="s">
        <v>764</v>
      </c>
      <c r="E265" s="264">
        <v>1</v>
      </c>
      <c r="F265" s="276"/>
      <c r="G265" s="393"/>
      <c r="H265" s="277"/>
      <c r="I265" s="274"/>
      <c r="J265" s="277"/>
      <c r="K265" s="274"/>
      <c r="L265" s="277"/>
      <c r="M265" s="274"/>
      <c r="N265" s="277"/>
      <c r="O265" s="274"/>
      <c r="P265" s="277"/>
      <c r="Q265" s="274"/>
      <c r="R265" s="277"/>
      <c r="S265" s="274"/>
      <c r="T265" s="277"/>
      <c r="U265" s="274"/>
      <c r="V265" s="277"/>
      <c r="W265" s="274"/>
      <c r="X265" s="277"/>
      <c r="Y265" s="238"/>
      <c r="Z265" s="277"/>
      <c r="AA265" s="238"/>
      <c r="AB265" s="264">
        <v>1</v>
      </c>
      <c r="AC265" s="238">
        <v>1</v>
      </c>
      <c r="AD265" s="278">
        <f t="shared" si="39"/>
        <v>1</v>
      </c>
      <c r="AE265" s="278">
        <f t="shared" si="40"/>
        <v>1</v>
      </c>
      <c r="AF265" s="213"/>
      <c r="AG265" s="685">
        <f t="shared" si="28"/>
        <v>0</v>
      </c>
    </row>
    <row r="266" spans="1:33" s="217" customFormat="1" ht="101.25">
      <c r="A266" s="207" t="s">
        <v>567</v>
      </c>
      <c r="B266" s="207" t="s">
        <v>247</v>
      </c>
      <c r="C266" s="207" t="s">
        <v>280</v>
      </c>
      <c r="D266" s="208" t="s">
        <v>765</v>
      </c>
      <c r="E266" s="264">
        <v>3</v>
      </c>
      <c r="F266" s="276"/>
      <c r="G266" s="392"/>
      <c r="H266" s="277">
        <v>0.27</v>
      </c>
      <c r="I266" s="238"/>
      <c r="J266" s="277">
        <v>0.27</v>
      </c>
      <c r="K266" s="238"/>
      <c r="L266" s="277">
        <v>0.27</v>
      </c>
      <c r="M266" s="238"/>
      <c r="N266" s="277">
        <v>0.27</v>
      </c>
      <c r="O266" s="238"/>
      <c r="P266" s="277">
        <v>0.27</v>
      </c>
      <c r="Q266" s="238"/>
      <c r="R266" s="277">
        <v>0.27</v>
      </c>
      <c r="S266" s="274">
        <v>1</v>
      </c>
      <c r="T266" s="277">
        <v>0.27</v>
      </c>
      <c r="U266" s="274"/>
      <c r="V266" s="277">
        <v>0.27</v>
      </c>
      <c r="W266" s="274">
        <v>1</v>
      </c>
      <c r="X266" s="277">
        <v>0.27</v>
      </c>
      <c r="Y266" s="238"/>
      <c r="Z266" s="277">
        <v>0.27</v>
      </c>
      <c r="AA266" s="238"/>
      <c r="AB266" s="264">
        <v>0.3</v>
      </c>
      <c r="AC266" s="238">
        <v>1</v>
      </c>
      <c r="AD266" s="278">
        <f t="shared" si="39"/>
        <v>3</v>
      </c>
      <c r="AE266" s="278">
        <f t="shared" si="40"/>
        <v>3</v>
      </c>
      <c r="AF266" s="213" t="s">
        <v>886</v>
      </c>
      <c r="AG266" s="632">
        <f t="shared" si="28"/>
        <v>0</v>
      </c>
    </row>
    <row r="267" spans="1:33" s="217" customFormat="1" ht="45">
      <c r="A267" s="207" t="s">
        <v>568</v>
      </c>
      <c r="B267" s="207" t="s">
        <v>247</v>
      </c>
      <c r="C267" s="207" t="s">
        <v>280</v>
      </c>
      <c r="D267" s="208" t="s">
        <v>764</v>
      </c>
      <c r="E267" s="264">
        <v>1</v>
      </c>
      <c r="F267" s="276"/>
      <c r="G267" s="393"/>
      <c r="H267" s="277"/>
      <c r="I267" s="274"/>
      <c r="J267" s="277"/>
      <c r="K267" s="274"/>
      <c r="L267" s="277">
        <v>1</v>
      </c>
      <c r="M267" s="274"/>
      <c r="N267" s="277"/>
      <c r="O267" s="274">
        <v>1</v>
      </c>
      <c r="P267" s="277"/>
      <c r="Q267" s="274"/>
      <c r="R267" s="277"/>
      <c r="S267" s="274"/>
      <c r="T267" s="277"/>
      <c r="U267" s="274"/>
      <c r="V267" s="277"/>
      <c r="W267" s="274"/>
      <c r="X267" s="277"/>
      <c r="Y267" s="238"/>
      <c r="Z267" s="277"/>
      <c r="AA267" s="238"/>
      <c r="AB267" s="264"/>
      <c r="AC267" s="238"/>
      <c r="AD267" s="278">
        <f t="shared" si="39"/>
        <v>1</v>
      </c>
      <c r="AE267" s="278">
        <f t="shared" si="40"/>
        <v>1</v>
      </c>
      <c r="AF267" s="213"/>
      <c r="AG267" s="632">
        <f aca="true" t="shared" si="41" ref="AG267:AG330">E267-AD267</f>
        <v>0</v>
      </c>
    </row>
    <row r="268" spans="1:33" s="217" customFormat="1" ht="45">
      <c r="A268" s="207" t="s">
        <v>569</v>
      </c>
      <c r="B268" s="207" t="s">
        <v>247</v>
      </c>
      <c r="C268" s="207" t="s">
        <v>280</v>
      </c>
      <c r="D268" s="208" t="s">
        <v>764</v>
      </c>
      <c r="E268" s="264">
        <v>1</v>
      </c>
      <c r="F268" s="210">
        <v>0.33</v>
      </c>
      <c r="G268" s="393"/>
      <c r="H268" s="211">
        <v>0.3333333333333333</v>
      </c>
      <c r="I268" s="274"/>
      <c r="J268" s="211">
        <v>0.33</v>
      </c>
      <c r="K268" s="274"/>
      <c r="L268" s="277"/>
      <c r="M268" s="274">
        <v>1</v>
      </c>
      <c r="N268" s="277"/>
      <c r="O268" s="274"/>
      <c r="P268" s="277"/>
      <c r="Q268" s="274"/>
      <c r="R268" s="277"/>
      <c r="S268" s="274"/>
      <c r="T268" s="277"/>
      <c r="U268" s="274"/>
      <c r="V268" s="277"/>
      <c r="W268" s="274"/>
      <c r="X268" s="277"/>
      <c r="Y268" s="238"/>
      <c r="Z268" s="277"/>
      <c r="AA268" s="238"/>
      <c r="AB268" s="264"/>
      <c r="AC268" s="238"/>
      <c r="AD268" s="278">
        <f t="shared" si="39"/>
        <v>0.9933333333333334</v>
      </c>
      <c r="AE268" s="278">
        <f t="shared" si="40"/>
        <v>1</v>
      </c>
      <c r="AF268" s="213" t="s">
        <v>861</v>
      </c>
      <c r="AG268" s="632">
        <f t="shared" si="41"/>
        <v>0.006666666666666599</v>
      </c>
    </row>
    <row r="269" spans="1:33" s="217" customFormat="1" ht="45">
      <c r="A269" s="207" t="s">
        <v>570</v>
      </c>
      <c r="B269" s="207" t="s">
        <v>247</v>
      </c>
      <c r="C269" s="207" t="s">
        <v>280</v>
      </c>
      <c r="D269" s="208" t="s">
        <v>171</v>
      </c>
      <c r="E269" s="264">
        <v>17</v>
      </c>
      <c r="F269" s="276">
        <v>2</v>
      </c>
      <c r="G269" s="393">
        <v>2</v>
      </c>
      <c r="H269" s="277">
        <v>4</v>
      </c>
      <c r="I269" s="274">
        <v>3</v>
      </c>
      <c r="J269" s="277">
        <v>3</v>
      </c>
      <c r="K269" s="274">
        <v>3</v>
      </c>
      <c r="L269" s="277">
        <v>3</v>
      </c>
      <c r="M269" s="274">
        <v>3</v>
      </c>
      <c r="N269" s="277">
        <v>2</v>
      </c>
      <c r="O269" s="274">
        <v>2</v>
      </c>
      <c r="P269" s="277">
        <v>2</v>
      </c>
      <c r="Q269" s="274">
        <v>2</v>
      </c>
      <c r="R269" s="277">
        <v>1</v>
      </c>
      <c r="S269" s="274">
        <v>1</v>
      </c>
      <c r="T269" s="277"/>
      <c r="U269" s="274"/>
      <c r="V269" s="277"/>
      <c r="W269" s="274">
        <v>1</v>
      </c>
      <c r="X269" s="277"/>
      <c r="Y269" s="238"/>
      <c r="Z269" s="277"/>
      <c r="AA269" s="238"/>
      <c r="AB269" s="264"/>
      <c r="AC269" s="238"/>
      <c r="AD269" s="278">
        <f t="shared" si="39"/>
        <v>17</v>
      </c>
      <c r="AE269" s="278">
        <f t="shared" si="40"/>
        <v>17</v>
      </c>
      <c r="AF269" s="213"/>
      <c r="AG269" s="632">
        <f t="shared" si="41"/>
        <v>0</v>
      </c>
    </row>
    <row r="270" spans="1:33" s="217" customFormat="1" ht="45">
      <c r="A270" s="82" t="s">
        <v>492</v>
      </c>
      <c r="B270" s="82" t="s">
        <v>247</v>
      </c>
      <c r="C270" s="82" t="s">
        <v>212</v>
      </c>
      <c r="D270" s="83" t="s">
        <v>98</v>
      </c>
      <c r="E270" s="264">
        <v>257</v>
      </c>
      <c r="F270" s="276">
        <v>257</v>
      </c>
      <c r="G270" s="393">
        <v>257</v>
      </c>
      <c r="H270" s="277">
        <v>257</v>
      </c>
      <c r="I270" s="274">
        <v>257</v>
      </c>
      <c r="J270" s="277">
        <v>257</v>
      </c>
      <c r="K270" s="274">
        <v>257</v>
      </c>
      <c r="L270" s="277">
        <v>257</v>
      </c>
      <c r="M270" s="274">
        <v>257</v>
      </c>
      <c r="N270" s="277">
        <v>257</v>
      </c>
      <c r="O270" s="274">
        <v>257</v>
      </c>
      <c r="P270" s="277">
        <v>257</v>
      </c>
      <c r="Q270" s="274">
        <v>257</v>
      </c>
      <c r="R270" s="277">
        <v>257</v>
      </c>
      <c r="S270" s="274">
        <v>257</v>
      </c>
      <c r="T270" s="277">
        <v>257</v>
      </c>
      <c r="U270" s="274">
        <v>257</v>
      </c>
      <c r="V270" s="277">
        <v>257</v>
      </c>
      <c r="W270" s="274">
        <v>257</v>
      </c>
      <c r="X270" s="277">
        <v>257</v>
      </c>
      <c r="Y270" s="238">
        <v>257</v>
      </c>
      <c r="Z270" s="277">
        <v>257</v>
      </c>
      <c r="AA270" s="238">
        <v>257</v>
      </c>
      <c r="AB270" s="264">
        <v>257</v>
      </c>
      <c r="AC270" s="238">
        <v>257</v>
      </c>
      <c r="AD270" s="278">
        <v>257</v>
      </c>
      <c r="AE270" s="278">
        <v>257</v>
      </c>
      <c r="AF270" s="213"/>
      <c r="AG270" s="632">
        <f t="shared" si="41"/>
        <v>0</v>
      </c>
    </row>
    <row r="271" spans="1:33" s="56" customFormat="1" ht="45">
      <c r="A271" s="71" t="s">
        <v>517</v>
      </c>
      <c r="B271" s="71" t="s">
        <v>247</v>
      </c>
      <c r="C271" s="71" t="s">
        <v>281</v>
      </c>
      <c r="D271" s="72" t="s">
        <v>194</v>
      </c>
      <c r="E271" s="264">
        <v>24</v>
      </c>
      <c r="F271" s="265">
        <v>2</v>
      </c>
      <c r="G271" s="393">
        <v>2</v>
      </c>
      <c r="H271" s="266">
        <v>2</v>
      </c>
      <c r="I271" s="274">
        <v>2</v>
      </c>
      <c r="J271" s="266">
        <v>2</v>
      </c>
      <c r="K271" s="274">
        <v>2</v>
      </c>
      <c r="L271" s="266">
        <v>2</v>
      </c>
      <c r="M271" s="274">
        <v>2</v>
      </c>
      <c r="N271" s="266">
        <v>2</v>
      </c>
      <c r="O271" s="274">
        <v>2</v>
      </c>
      <c r="P271" s="266">
        <v>2</v>
      </c>
      <c r="Q271" s="274">
        <v>2</v>
      </c>
      <c r="R271" s="266">
        <v>2</v>
      </c>
      <c r="S271" s="274">
        <v>2</v>
      </c>
      <c r="T271" s="266">
        <v>2</v>
      </c>
      <c r="U271" s="274">
        <v>2</v>
      </c>
      <c r="V271" s="266">
        <v>2</v>
      </c>
      <c r="W271" s="274">
        <v>2</v>
      </c>
      <c r="X271" s="266">
        <v>2</v>
      </c>
      <c r="Y271" s="274">
        <v>2</v>
      </c>
      <c r="Z271" s="266">
        <v>2</v>
      </c>
      <c r="AA271" s="274">
        <v>2</v>
      </c>
      <c r="AB271" s="267">
        <v>2</v>
      </c>
      <c r="AC271" s="274">
        <v>2</v>
      </c>
      <c r="AD271" s="278">
        <f t="shared" si="39"/>
        <v>24</v>
      </c>
      <c r="AE271" s="278">
        <f t="shared" si="40"/>
        <v>24</v>
      </c>
      <c r="AF271" s="74"/>
      <c r="AG271" s="632">
        <f t="shared" si="41"/>
        <v>0</v>
      </c>
    </row>
    <row r="272" spans="1:33" s="56" customFormat="1" ht="11.25">
      <c r="A272" s="71"/>
      <c r="B272" s="71"/>
      <c r="C272" s="71"/>
      <c r="D272" s="72"/>
      <c r="E272" s="267"/>
      <c r="F272" s="265"/>
      <c r="G272" s="390"/>
      <c r="H272" s="266"/>
      <c r="I272" s="266"/>
      <c r="J272" s="266"/>
      <c r="K272" s="266"/>
      <c r="L272" s="266"/>
      <c r="M272" s="266"/>
      <c r="N272" s="266"/>
      <c r="O272" s="266"/>
      <c r="P272" s="266"/>
      <c r="Q272" s="266"/>
      <c r="R272" s="266"/>
      <c r="S272" s="266"/>
      <c r="T272" s="266"/>
      <c r="U272" s="266"/>
      <c r="V272" s="266"/>
      <c r="W272" s="266"/>
      <c r="X272" s="266"/>
      <c r="Y272" s="266"/>
      <c r="Z272" s="266"/>
      <c r="AA272" s="400"/>
      <c r="AB272" s="267"/>
      <c r="AC272" s="409"/>
      <c r="AD272" s="283"/>
      <c r="AE272" s="283"/>
      <c r="AF272" s="74"/>
      <c r="AG272" s="632">
        <f t="shared" si="41"/>
        <v>0</v>
      </c>
    </row>
    <row r="273" spans="1:33" s="56" customFormat="1" ht="15.75" customHeight="1">
      <c r="A273" s="763" t="s">
        <v>756</v>
      </c>
      <c r="B273" s="763"/>
      <c r="C273" s="763"/>
      <c r="D273" s="763"/>
      <c r="E273" s="764"/>
      <c r="F273" s="359"/>
      <c r="G273" s="360"/>
      <c r="H273" s="360"/>
      <c r="I273" s="360"/>
      <c r="J273" s="360"/>
      <c r="K273" s="360"/>
      <c r="L273" s="360"/>
      <c r="M273" s="360"/>
      <c r="N273" s="360"/>
      <c r="O273" s="360"/>
      <c r="P273" s="360"/>
      <c r="Q273" s="360"/>
      <c r="R273" s="360"/>
      <c r="S273" s="360"/>
      <c r="T273" s="360"/>
      <c r="U273" s="360"/>
      <c r="V273" s="360"/>
      <c r="W273" s="360"/>
      <c r="X273" s="360"/>
      <c r="Y273" s="360"/>
      <c r="Z273" s="360"/>
      <c r="AA273" s="360"/>
      <c r="AB273" s="360"/>
      <c r="AC273" s="360"/>
      <c r="AD273" s="360"/>
      <c r="AE273" s="360"/>
      <c r="AF273" s="360"/>
      <c r="AG273" s="632">
        <f t="shared" si="41"/>
        <v>0</v>
      </c>
    </row>
    <row r="274" spans="1:33" s="217" customFormat="1" ht="123.75">
      <c r="A274" s="207" t="s">
        <v>571</v>
      </c>
      <c r="B274" s="207" t="s">
        <v>247</v>
      </c>
      <c r="C274" s="207" t="s">
        <v>279</v>
      </c>
      <c r="D274" s="208" t="s">
        <v>172</v>
      </c>
      <c r="E274" s="264">
        <v>1</v>
      </c>
      <c r="F274" s="210"/>
      <c r="G274" s="392"/>
      <c r="H274" s="211"/>
      <c r="I274" s="238"/>
      <c r="J274" s="211"/>
      <c r="K274" s="238"/>
      <c r="L274" s="211"/>
      <c r="M274" s="238"/>
      <c r="N274" s="211"/>
      <c r="O274" s="238"/>
      <c r="P274" s="211"/>
      <c r="Q274" s="238"/>
      <c r="R274" s="277">
        <v>1</v>
      </c>
      <c r="S274" s="274"/>
      <c r="T274" s="211"/>
      <c r="U274" s="238"/>
      <c r="V274" s="211"/>
      <c r="W274" s="238"/>
      <c r="X274" s="211"/>
      <c r="Y274" s="238"/>
      <c r="Z274" s="211"/>
      <c r="AA274" s="274">
        <v>1</v>
      </c>
      <c r="AB274" s="264"/>
      <c r="AC274" s="274"/>
      <c r="AD274" s="278">
        <f>+F274+H274+J274+L274+N274+P274+R274+T274+V274+X274+Z274+AB274</f>
        <v>1</v>
      </c>
      <c r="AE274" s="278">
        <f>+G274+I274+K274+M274+O274+Q274+S274+U274+W274+Y274+AA274+AC274</f>
        <v>1</v>
      </c>
      <c r="AF274" s="213" t="s">
        <v>925</v>
      </c>
      <c r="AG274" s="632">
        <f t="shared" si="41"/>
        <v>0</v>
      </c>
    </row>
    <row r="275" spans="1:33" s="217" customFormat="1" ht="45">
      <c r="A275" s="207" t="s">
        <v>517</v>
      </c>
      <c r="B275" s="207" t="s">
        <v>247</v>
      </c>
      <c r="C275" s="207" t="s">
        <v>281</v>
      </c>
      <c r="D275" s="208" t="s">
        <v>194</v>
      </c>
      <c r="E275" s="264">
        <v>36</v>
      </c>
      <c r="F275" s="276">
        <v>3</v>
      </c>
      <c r="G275" s="393">
        <v>2</v>
      </c>
      <c r="H275" s="277">
        <v>3</v>
      </c>
      <c r="I275" s="274">
        <v>4</v>
      </c>
      <c r="J275" s="277">
        <v>3</v>
      </c>
      <c r="K275" s="274">
        <v>4</v>
      </c>
      <c r="L275" s="277">
        <v>3</v>
      </c>
      <c r="M275" s="274">
        <v>4</v>
      </c>
      <c r="N275" s="277">
        <v>3</v>
      </c>
      <c r="O275" s="274">
        <v>3</v>
      </c>
      <c r="P275" s="277">
        <v>3</v>
      </c>
      <c r="Q275" s="274">
        <v>2</v>
      </c>
      <c r="R275" s="277">
        <v>3</v>
      </c>
      <c r="S275" s="274">
        <v>3</v>
      </c>
      <c r="T275" s="277">
        <v>3</v>
      </c>
      <c r="U275" s="274">
        <v>4</v>
      </c>
      <c r="V275" s="277">
        <v>3</v>
      </c>
      <c r="W275" s="274">
        <v>4</v>
      </c>
      <c r="X275" s="277">
        <v>3</v>
      </c>
      <c r="Y275" s="274">
        <v>2</v>
      </c>
      <c r="Z275" s="277">
        <v>3</v>
      </c>
      <c r="AA275" s="274">
        <v>2</v>
      </c>
      <c r="AB275" s="264">
        <v>3</v>
      </c>
      <c r="AC275" s="274">
        <v>2</v>
      </c>
      <c r="AD275" s="278">
        <f>+F275+H275+J275+L275+N275+P275+R275+T275+V275+X275+Z275+AB275</f>
        <v>36</v>
      </c>
      <c r="AE275" s="278">
        <f>+G275+I275+K275+M275+O275+Q275+S275+U275+W275+Y275+AA275+AC275</f>
        <v>36</v>
      </c>
      <c r="AF275" s="213" t="s">
        <v>885</v>
      </c>
      <c r="AG275" s="632">
        <f t="shared" si="41"/>
        <v>0</v>
      </c>
    </row>
    <row r="276" spans="1:33" s="56" customFormat="1" ht="15.75" customHeight="1">
      <c r="A276" s="763" t="s">
        <v>757</v>
      </c>
      <c r="B276" s="763"/>
      <c r="C276" s="763"/>
      <c r="D276" s="763"/>
      <c r="E276" s="764"/>
      <c r="F276" s="359"/>
      <c r="G276" s="360"/>
      <c r="H276" s="360"/>
      <c r="I276" s="360"/>
      <c r="J276" s="360"/>
      <c r="K276" s="360"/>
      <c r="L276" s="360"/>
      <c r="M276" s="360"/>
      <c r="N276" s="360"/>
      <c r="O276" s="360"/>
      <c r="P276" s="360"/>
      <c r="Q276" s="360"/>
      <c r="R276" s="360"/>
      <c r="S276" s="360"/>
      <c r="T276" s="360"/>
      <c r="U276" s="360"/>
      <c r="V276" s="360"/>
      <c r="W276" s="360"/>
      <c r="X276" s="360"/>
      <c r="Y276" s="360"/>
      <c r="Z276" s="360"/>
      <c r="AA276" s="360"/>
      <c r="AB276" s="360"/>
      <c r="AC276" s="360"/>
      <c r="AD276" s="360"/>
      <c r="AE276" s="360"/>
      <c r="AF276" s="360"/>
      <c r="AG276" s="632">
        <f t="shared" si="41"/>
        <v>0</v>
      </c>
    </row>
    <row r="277" spans="1:33" s="217" customFormat="1" ht="45">
      <c r="A277" s="207" t="s">
        <v>572</v>
      </c>
      <c r="B277" s="207" t="s">
        <v>247</v>
      </c>
      <c r="C277" s="207" t="s">
        <v>280</v>
      </c>
      <c r="D277" s="208" t="s">
        <v>760</v>
      </c>
      <c r="E277" s="209">
        <v>11.19</v>
      </c>
      <c r="F277" s="210"/>
      <c r="G277" s="392">
        <v>1.64</v>
      </c>
      <c r="H277" s="211">
        <v>1.5007159147831315</v>
      </c>
      <c r="I277" s="238">
        <v>1.69</v>
      </c>
      <c r="J277" s="211">
        <v>3.566326243425734</v>
      </c>
      <c r="K277" s="238">
        <v>1.45</v>
      </c>
      <c r="L277" s="211">
        <f>5.68144972203863-3.9</f>
        <v>1.7814497220386305</v>
      </c>
      <c r="M277" s="238">
        <v>2.07</v>
      </c>
      <c r="N277" s="211">
        <f>6.4561460298518-5.97</f>
        <v>0.4861460298517999</v>
      </c>
      <c r="O277" s="238">
        <v>0.82</v>
      </c>
      <c r="P277" s="211">
        <v>2.769178680214879</v>
      </c>
      <c r="Q277" s="238">
        <v>2.81</v>
      </c>
      <c r="R277" s="211">
        <f>2.43724420984777-1.35</f>
        <v>1.08724420984777</v>
      </c>
      <c r="S277" s="238"/>
      <c r="T277" s="211"/>
      <c r="U277" s="238">
        <v>0.71</v>
      </c>
      <c r="V277" s="211"/>
      <c r="W277" s="238"/>
      <c r="X277" s="211"/>
      <c r="Y277" s="238"/>
      <c r="Z277" s="211"/>
      <c r="AA277" s="238"/>
      <c r="AB277" s="209"/>
      <c r="AC277" s="238"/>
      <c r="AD277" s="212">
        <f aca="true" t="shared" si="42" ref="AD277:AD286">+F277+H277+J277+L277+N277+P277+R277+T277+V277+X277+Z277+AB277</f>
        <v>11.191060800161944</v>
      </c>
      <c r="AE277" s="212">
        <f aca="true" t="shared" si="43" ref="AE277:AE286">+G277+I277+K277+M277+O277+Q277+S277+U277+W277+Y277+AA277+AC277</f>
        <v>11.190000000000001</v>
      </c>
      <c r="AF277" s="365"/>
      <c r="AG277" s="632">
        <f t="shared" si="41"/>
        <v>-0.0010608001619445417</v>
      </c>
    </row>
    <row r="278" spans="1:33" s="217" customFormat="1" ht="45">
      <c r="A278" s="207" t="s">
        <v>573</v>
      </c>
      <c r="B278" s="207" t="s">
        <v>247</v>
      </c>
      <c r="C278" s="207" t="s">
        <v>280</v>
      </c>
      <c r="D278" s="208" t="s">
        <v>760</v>
      </c>
      <c r="E278" s="209">
        <v>13.68</v>
      </c>
      <c r="F278" s="210">
        <v>1.190449716623885</v>
      </c>
      <c r="G278" s="392">
        <v>0</v>
      </c>
      <c r="H278" s="211">
        <v>1.00541337331944</v>
      </c>
      <c r="I278" s="238">
        <v>0</v>
      </c>
      <c r="J278" s="211">
        <v>0.797035034437187</v>
      </c>
      <c r="K278" s="238">
        <v>3.36</v>
      </c>
      <c r="L278" s="211">
        <v>0.797035034437187</v>
      </c>
      <c r="M278" s="238">
        <v>3.03</v>
      </c>
      <c r="N278" s="211">
        <v>0.797035034437187</v>
      </c>
      <c r="O278" s="238">
        <v>0.42</v>
      </c>
      <c r="P278" s="211">
        <v>0.797035034437187</v>
      </c>
      <c r="Q278" s="238">
        <v>3.26</v>
      </c>
      <c r="R278" s="211">
        <v>0.3453964088748825</v>
      </c>
      <c r="S278" s="238"/>
      <c r="T278" s="211">
        <v>0.8671064884696931</v>
      </c>
      <c r="U278" s="238">
        <v>2.11</v>
      </c>
      <c r="V278" s="211">
        <v>1.5608151306151372</v>
      </c>
      <c r="W278" s="238">
        <v>1.5</v>
      </c>
      <c r="X278" s="211">
        <v>3.242647152260655</v>
      </c>
      <c r="Y278" s="238"/>
      <c r="Z278" s="211">
        <v>2.28</v>
      </c>
      <c r="AA278" s="238"/>
      <c r="AB278" s="209"/>
      <c r="AC278" s="238"/>
      <c r="AD278" s="212">
        <f t="shared" si="42"/>
        <v>13.67996840791244</v>
      </c>
      <c r="AE278" s="212">
        <f t="shared" si="43"/>
        <v>13.68</v>
      </c>
      <c r="AF278" s="366"/>
      <c r="AG278" s="632">
        <f t="shared" si="41"/>
        <v>3.159208755931786E-05</v>
      </c>
    </row>
    <row r="279" spans="1:33" s="217" customFormat="1" ht="45">
      <c r="A279" s="207" t="s">
        <v>574</v>
      </c>
      <c r="B279" s="207" t="s">
        <v>247</v>
      </c>
      <c r="C279" s="207" t="s">
        <v>280</v>
      </c>
      <c r="D279" s="208" t="s">
        <v>760</v>
      </c>
      <c r="E279" s="209">
        <v>29.55</v>
      </c>
      <c r="F279" s="210">
        <v>1.622609405300972</v>
      </c>
      <c r="G279" s="392">
        <v>0.08</v>
      </c>
      <c r="H279" s="211">
        <v>3.8333949989925467</v>
      </c>
      <c r="I279" s="238">
        <v>0</v>
      </c>
      <c r="J279" s="211">
        <v>3.07723808762684</v>
      </c>
      <c r="K279" s="238">
        <v>0.93</v>
      </c>
      <c r="L279" s="211">
        <v>3.54546838462122</v>
      </c>
      <c r="M279" s="238">
        <v>9.37</v>
      </c>
      <c r="N279" s="211">
        <v>3.16828451010108</v>
      </c>
      <c r="O279" s="238">
        <v>10.62</v>
      </c>
      <c r="P279" s="211">
        <v>1.0290338151066927</v>
      </c>
      <c r="Q279" s="238">
        <v>5.51</v>
      </c>
      <c r="R279" s="211">
        <v>0.5628244665341353</v>
      </c>
      <c r="S279" s="238">
        <v>2.04</v>
      </c>
      <c r="T279" s="211">
        <v>2.4516944016605358</v>
      </c>
      <c r="U279" s="238">
        <v>1</v>
      </c>
      <c r="V279" s="211">
        <v>3.34409254354141</v>
      </c>
      <c r="W279" s="238"/>
      <c r="X279" s="211">
        <v>3.8158414557592626</v>
      </c>
      <c r="Y279" s="238"/>
      <c r="Z279" s="211">
        <v>3.1</v>
      </c>
      <c r="AA279" s="238"/>
      <c r="AB279" s="209"/>
      <c r="AC279" s="238"/>
      <c r="AD279" s="212">
        <f t="shared" si="42"/>
        <v>29.550482069244694</v>
      </c>
      <c r="AE279" s="212">
        <f t="shared" si="43"/>
        <v>29.549999999999997</v>
      </c>
      <c r="AF279" s="365"/>
      <c r="AG279" s="632">
        <f t="shared" si="41"/>
        <v>-0.00048206924469340606</v>
      </c>
    </row>
    <row r="280" spans="1:33" s="217" customFormat="1" ht="45">
      <c r="A280" s="207" t="s">
        <v>575</v>
      </c>
      <c r="B280" s="207" t="s">
        <v>247</v>
      </c>
      <c r="C280" s="207" t="s">
        <v>280</v>
      </c>
      <c r="D280" s="208" t="s">
        <v>760</v>
      </c>
      <c r="E280" s="209">
        <v>19</v>
      </c>
      <c r="F280" s="210"/>
      <c r="G280" s="392">
        <v>0.33</v>
      </c>
      <c r="H280" s="211"/>
      <c r="I280" s="238">
        <v>5.63</v>
      </c>
      <c r="J280" s="211">
        <f>2.34032411651522</f>
        <v>2.34032411651522</v>
      </c>
      <c r="K280" s="238">
        <v>5.02</v>
      </c>
      <c r="L280" s="211">
        <v>1.7687948484903484</v>
      </c>
      <c r="M280" s="238">
        <v>3.5</v>
      </c>
      <c r="N280" s="211">
        <v>1.03433609567284</v>
      </c>
      <c r="O280" s="238">
        <v>0.01</v>
      </c>
      <c r="P280" s="211">
        <v>1.6637890798210018</v>
      </c>
      <c r="Q280" s="238">
        <v>2.05</v>
      </c>
      <c r="R280" s="211">
        <v>1.618529005805696</v>
      </c>
      <c r="S280" s="238"/>
      <c r="T280" s="211">
        <v>1.3121509855720854</v>
      </c>
      <c r="U280" s="238">
        <v>2.46</v>
      </c>
      <c r="V280" s="211">
        <f>0.69+3.96</f>
        <v>4.65</v>
      </c>
      <c r="W280" s="238"/>
      <c r="X280" s="211">
        <v>0.6317570212397774</v>
      </c>
      <c r="Y280" s="238"/>
      <c r="Z280" s="211">
        <v>0.584964441723361</v>
      </c>
      <c r="AA280" s="238"/>
      <c r="AB280" s="209">
        <v>3.4</v>
      </c>
      <c r="AC280" s="238"/>
      <c r="AD280" s="212">
        <f t="shared" si="42"/>
        <v>19.00464559484033</v>
      </c>
      <c r="AE280" s="212">
        <f t="shared" si="43"/>
        <v>19</v>
      </c>
      <c r="AF280" s="365"/>
      <c r="AG280" s="632">
        <f t="shared" si="41"/>
        <v>-0.004645594840329892</v>
      </c>
    </row>
    <row r="281" spans="1:33" s="217" customFormat="1" ht="45">
      <c r="A281" s="207" t="s">
        <v>927</v>
      </c>
      <c r="B281" s="207" t="s">
        <v>247</v>
      </c>
      <c r="C281" s="207" t="s">
        <v>280</v>
      </c>
      <c r="D281" s="208" t="s">
        <v>761</v>
      </c>
      <c r="E281" s="209">
        <v>5.9</v>
      </c>
      <c r="F281" s="210"/>
      <c r="G281" s="392"/>
      <c r="H281" s="211"/>
      <c r="I281" s="238"/>
      <c r="J281" s="211">
        <v>1.5</v>
      </c>
      <c r="K281" s="238"/>
      <c r="L281" s="211">
        <v>0.5</v>
      </c>
      <c r="M281" s="238">
        <v>1.87</v>
      </c>
      <c r="N281" s="211">
        <v>1</v>
      </c>
      <c r="O281" s="238"/>
      <c r="P281" s="211">
        <v>0.5</v>
      </c>
      <c r="Q281" s="238">
        <v>0.64</v>
      </c>
      <c r="R281" s="211">
        <v>0.9</v>
      </c>
      <c r="S281" s="238">
        <v>0.72</v>
      </c>
      <c r="T281" s="211">
        <v>1.5</v>
      </c>
      <c r="U281" s="238">
        <v>2.67</v>
      </c>
      <c r="V281" s="211"/>
      <c r="W281" s="238"/>
      <c r="X281" s="211"/>
      <c r="Y281" s="238"/>
      <c r="Z281" s="211"/>
      <c r="AA281" s="238"/>
      <c r="AB281" s="209"/>
      <c r="AC281" s="238"/>
      <c r="AD281" s="212">
        <f t="shared" si="42"/>
        <v>5.9</v>
      </c>
      <c r="AE281" s="212">
        <f t="shared" si="43"/>
        <v>5.9</v>
      </c>
      <c r="AF281" s="213"/>
      <c r="AG281" s="632">
        <f t="shared" si="41"/>
        <v>0</v>
      </c>
    </row>
    <row r="282" spans="1:33" s="217" customFormat="1" ht="45">
      <c r="A282" s="207" t="s">
        <v>816</v>
      </c>
      <c r="B282" s="207" t="s">
        <v>247</v>
      </c>
      <c r="C282" s="207" t="s">
        <v>280</v>
      </c>
      <c r="D282" s="208" t="s">
        <v>761</v>
      </c>
      <c r="E282" s="209">
        <v>2.91</v>
      </c>
      <c r="F282" s="210">
        <v>0.21</v>
      </c>
      <c r="G282" s="392">
        <v>0.21</v>
      </c>
      <c r="H282" s="211"/>
      <c r="I282" s="238"/>
      <c r="J282" s="211"/>
      <c r="K282" s="238"/>
      <c r="L282" s="211">
        <v>1.86</v>
      </c>
      <c r="M282" s="238">
        <v>1.86</v>
      </c>
      <c r="N282" s="211">
        <v>0.41</v>
      </c>
      <c r="O282" s="238">
        <v>0.41</v>
      </c>
      <c r="P282" s="211">
        <v>0.43</v>
      </c>
      <c r="Q282" s="238">
        <v>0.43</v>
      </c>
      <c r="R282" s="211"/>
      <c r="S282" s="238"/>
      <c r="T282" s="211"/>
      <c r="U282" s="238"/>
      <c r="V282" s="211"/>
      <c r="W282" s="238"/>
      <c r="X282" s="211"/>
      <c r="Y282" s="238"/>
      <c r="Z282" s="211"/>
      <c r="AA282" s="238"/>
      <c r="AB282" s="209"/>
      <c r="AC282" s="238"/>
      <c r="AD282" s="212">
        <f t="shared" si="42"/>
        <v>2.9100000000000006</v>
      </c>
      <c r="AE282" s="212">
        <f t="shared" si="43"/>
        <v>2.9100000000000006</v>
      </c>
      <c r="AF282" s="213"/>
      <c r="AG282" s="632">
        <f t="shared" si="41"/>
        <v>0</v>
      </c>
    </row>
    <row r="283" spans="1:33" s="217" customFormat="1" ht="11.25">
      <c r="A283" s="207" t="s">
        <v>928</v>
      </c>
      <c r="B283" s="82"/>
      <c r="C283" s="82"/>
      <c r="D283" s="208" t="s">
        <v>761</v>
      </c>
      <c r="E283" s="209">
        <v>0.41</v>
      </c>
      <c r="F283" s="276"/>
      <c r="G283" s="393"/>
      <c r="H283" s="277"/>
      <c r="I283" s="274"/>
      <c r="J283" s="211">
        <v>0.2</v>
      </c>
      <c r="K283" s="274"/>
      <c r="L283" s="211">
        <v>0.21</v>
      </c>
      <c r="M283" s="238">
        <v>0.41</v>
      </c>
      <c r="N283" s="277"/>
      <c r="O283" s="274"/>
      <c r="P283" s="277"/>
      <c r="Q283" s="274"/>
      <c r="R283" s="277"/>
      <c r="S283" s="274"/>
      <c r="T283" s="277"/>
      <c r="U283" s="274"/>
      <c r="V283" s="277"/>
      <c r="W283" s="274"/>
      <c r="X283" s="277"/>
      <c r="Y283" s="238"/>
      <c r="Z283" s="277"/>
      <c r="AA283" s="238"/>
      <c r="AB283" s="264"/>
      <c r="AC283" s="238"/>
      <c r="AD283" s="212">
        <f>+F283+H283+J283+L283+N283+P283+R283+T283+V283+X283+Z283+AB283</f>
        <v>0.41000000000000003</v>
      </c>
      <c r="AE283" s="212">
        <f>+G283+I283+K283+M283+O283+Q283+S283+U283+W283+Y283+AA283+AC283</f>
        <v>0.41</v>
      </c>
      <c r="AF283" s="213"/>
      <c r="AG283" s="632">
        <f t="shared" si="41"/>
        <v>0</v>
      </c>
    </row>
    <row r="284" spans="1:33" s="217" customFormat="1" ht="11.25">
      <c r="A284" s="207" t="s">
        <v>929</v>
      </c>
      <c r="B284" s="82"/>
      <c r="C284" s="82"/>
      <c r="D284" s="208" t="s">
        <v>761</v>
      </c>
      <c r="E284" s="209">
        <v>0.21</v>
      </c>
      <c r="F284" s="276"/>
      <c r="G284" s="393"/>
      <c r="H284" s="277"/>
      <c r="I284" s="274"/>
      <c r="J284" s="211">
        <v>0.1</v>
      </c>
      <c r="K284" s="238"/>
      <c r="L284" s="211">
        <v>0.11</v>
      </c>
      <c r="M284" s="238">
        <v>0.21</v>
      </c>
      <c r="N284" s="277"/>
      <c r="O284" s="274"/>
      <c r="P284" s="277"/>
      <c r="Q284" s="274"/>
      <c r="R284" s="277"/>
      <c r="S284" s="274"/>
      <c r="T284" s="277"/>
      <c r="U284" s="274"/>
      <c r="V284" s="277"/>
      <c r="W284" s="274"/>
      <c r="X284" s="277"/>
      <c r="Y284" s="238"/>
      <c r="Z284" s="277"/>
      <c r="AA284" s="238"/>
      <c r="AB284" s="264"/>
      <c r="AC284" s="238"/>
      <c r="AD284" s="212">
        <f>+F284+H284+J284+L284+N284+P284+R284+T284+V284+X284+Z284+AB284</f>
        <v>0.21000000000000002</v>
      </c>
      <c r="AE284" s="212">
        <f>+G284+I284+K284+M284+O284+Q284+S284+U284+W284+Y284+AA284+AC284</f>
        <v>0.21</v>
      </c>
      <c r="AF284" s="213"/>
      <c r="AG284" s="632">
        <f t="shared" si="41"/>
        <v>0</v>
      </c>
    </row>
    <row r="285" spans="1:33" s="217" customFormat="1" ht="45">
      <c r="A285" s="82" t="s">
        <v>492</v>
      </c>
      <c r="B285" s="82" t="s">
        <v>247</v>
      </c>
      <c r="C285" s="82" t="s">
        <v>212</v>
      </c>
      <c r="D285" s="83" t="s">
        <v>98</v>
      </c>
      <c r="E285" s="264">
        <v>465</v>
      </c>
      <c r="F285" s="276">
        <v>465</v>
      </c>
      <c r="G285" s="393">
        <v>465</v>
      </c>
      <c r="H285" s="277">
        <v>465</v>
      </c>
      <c r="I285" s="274">
        <v>465</v>
      </c>
      <c r="J285" s="277">
        <v>465</v>
      </c>
      <c r="K285" s="274">
        <v>465</v>
      </c>
      <c r="L285" s="277">
        <v>465</v>
      </c>
      <c r="M285" s="274">
        <v>465</v>
      </c>
      <c r="N285" s="277">
        <v>465</v>
      </c>
      <c r="O285" s="274">
        <v>465</v>
      </c>
      <c r="P285" s="277">
        <v>465</v>
      </c>
      <c r="Q285" s="274">
        <v>465</v>
      </c>
      <c r="R285" s="277">
        <v>465</v>
      </c>
      <c r="S285" s="274">
        <v>465</v>
      </c>
      <c r="T285" s="277">
        <v>465</v>
      </c>
      <c r="U285" s="274">
        <v>465</v>
      </c>
      <c r="V285" s="277">
        <v>465</v>
      </c>
      <c r="W285" s="274">
        <v>465</v>
      </c>
      <c r="X285" s="277">
        <v>465</v>
      </c>
      <c r="Y285" s="274">
        <v>465</v>
      </c>
      <c r="Z285" s="277">
        <v>465</v>
      </c>
      <c r="AA285" s="274">
        <v>465</v>
      </c>
      <c r="AB285" s="264">
        <v>465</v>
      </c>
      <c r="AC285" s="274">
        <v>465</v>
      </c>
      <c r="AD285" s="278">
        <v>465</v>
      </c>
      <c r="AE285" s="278">
        <v>465</v>
      </c>
      <c r="AF285" s="213"/>
      <c r="AG285" s="632">
        <f t="shared" si="41"/>
        <v>0</v>
      </c>
    </row>
    <row r="286" spans="1:33" s="217" customFormat="1" ht="45">
      <c r="A286" s="207" t="s">
        <v>517</v>
      </c>
      <c r="B286" s="207" t="s">
        <v>247</v>
      </c>
      <c r="C286" s="207" t="s">
        <v>281</v>
      </c>
      <c r="D286" s="208" t="s">
        <v>472</v>
      </c>
      <c r="E286" s="264">
        <v>24</v>
      </c>
      <c r="F286" s="276">
        <v>2</v>
      </c>
      <c r="G286" s="393">
        <v>2</v>
      </c>
      <c r="H286" s="277">
        <v>2</v>
      </c>
      <c r="I286" s="274">
        <v>2</v>
      </c>
      <c r="J286" s="277">
        <v>2</v>
      </c>
      <c r="K286" s="274">
        <v>3</v>
      </c>
      <c r="L286" s="277">
        <v>2</v>
      </c>
      <c r="M286" s="274">
        <v>2</v>
      </c>
      <c r="N286" s="277">
        <v>2</v>
      </c>
      <c r="O286" s="274">
        <v>3</v>
      </c>
      <c r="P286" s="277">
        <v>2</v>
      </c>
      <c r="Q286" s="274">
        <v>3</v>
      </c>
      <c r="R286" s="277">
        <v>2</v>
      </c>
      <c r="S286" s="274">
        <v>4</v>
      </c>
      <c r="T286" s="277">
        <v>2</v>
      </c>
      <c r="U286" s="274">
        <v>1</v>
      </c>
      <c r="V286" s="277">
        <v>2</v>
      </c>
      <c r="W286" s="274">
        <v>4</v>
      </c>
      <c r="X286" s="277">
        <v>2</v>
      </c>
      <c r="Y286" s="238">
        <v>3</v>
      </c>
      <c r="Z286" s="277">
        <v>2</v>
      </c>
      <c r="AA286" s="238">
        <v>3</v>
      </c>
      <c r="AB286" s="264">
        <v>2</v>
      </c>
      <c r="AC286" s="238">
        <v>1</v>
      </c>
      <c r="AD286" s="278">
        <f t="shared" si="42"/>
        <v>24</v>
      </c>
      <c r="AE286" s="278">
        <f t="shared" si="43"/>
        <v>31</v>
      </c>
      <c r="AF286" s="213"/>
      <c r="AG286" s="632">
        <f t="shared" si="41"/>
        <v>0</v>
      </c>
    </row>
    <row r="287" spans="1:33" s="217" customFormat="1" ht="11.25">
      <c r="A287" s="207"/>
      <c r="B287" s="207"/>
      <c r="C287" s="207"/>
      <c r="D287" s="208"/>
      <c r="E287" s="209"/>
      <c r="F287" s="210"/>
      <c r="G287" s="391"/>
      <c r="H287" s="211"/>
      <c r="I287" s="211"/>
      <c r="J287" s="211"/>
      <c r="K287" s="211"/>
      <c r="L287" s="211"/>
      <c r="M287" s="211"/>
      <c r="N287" s="211"/>
      <c r="O287" s="211"/>
      <c r="P287" s="211"/>
      <c r="Q287" s="211"/>
      <c r="R287" s="211"/>
      <c r="S287" s="211"/>
      <c r="T287" s="211"/>
      <c r="U287" s="211"/>
      <c r="V287" s="211"/>
      <c r="W287" s="211"/>
      <c r="X287" s="211"/>
      <c r="Y287" s="211"/>
      <c r="Z287" s="211"/>
      <c r="AA287" s="401"/>
      <c r="AB287" s="209"/>
      <c r="AC287" s="408"/>
      <c r="AD287" s="212"/>
      <c r="AE287" s="212"/>
      <c r="AF287" s="213"/>
      <c r="AG287" s="632">
        <f t="shared" si="41"/>
        <v>0</v>
      </c>
    </row>
    <row r="288" spans="1:33" s="217" customFormat="1" ht="11.25">
      <c r="A288" s="288"/>
      <c r="B288" s="288"/>
      <c r="C288" s="288"/>
      <c r="D288" s="289"/>
      <c r="E288" s="290"/>
      <c r="F288" s="290"/>
      <c r="G288" s="290"/>
      <c r="H288" s="290"/>
      <c r="I288" s="290"/>
      <c r="J288" s="290"/>
      <c r="K288" s="290"/>
      <c r="L288" s="290"/>
      <c r="M288" s="290"/>
      <c r="N288" s="290"/>
      <c r="O288" s="290"/>
      <c r="P288" s="290"/>
      <c r="Q288" s="290"/>
      <c r="R288" s="290"/>
      <c r="S288" s="290"/>
      <c r="T288" s="290"/>
      <c r="U288" s="290"/>
      <c r="V288" s="290"/>
      <c r="W288" s="290"/>
      <c r="X288" s="290"/>
      <c r="Y288" s="290"/>
      <c r="Z288" s="290"/>
      <c r="AA288" s="290"/>
      <c r="AB288" s="290"/>
      <c r="AC288" s="290"/>
      <c r="AD288" s="291"/>
      <c r="AE288" s="291"/>
      <c r="AF288" s="292"/>
      <c r="AG288" s="632">
        <f t="shared" si="41"/>
        <v>0</v>
      </c>
    </row>
    <row r="289" spans="1:33" s="217" customFormat="1" ht="11.25">
      <c r="A289" s="288"/>
      <c r="B289" s="288"/>
      <c r="C289" s="288"/>
      <c r="D289" s="289"/>
      <c r="E289" s="290"/>
      <c r="F289" s="290"/>
      <c r="G289" s="290"/>
      <c r="H289" s="290"/>
      <c r="I289" s="290"/>
      <c r="J289" s="290"/>
      <c r="K289" s="290"/>
      <c r="L289" s="290"/>
      <c r="M289" s="290"/>
      <c r="N289" s="290"/>
      <c r="O289" s="290"/>
      <c r="P289" s="290"/>
      <c r="Q289" s="290"/>
      <c r="R289" s="290"/>
      <c r="S289" s="290"/>
      <c r="T289" s="290"/>
      <c r="U289" s="290"/>
      <c r="V289" s="290"/>
      <c r="W289" s="290"/>
      <c r="X289" s="290"/>
      <c r="Y289" s="290"/>
      <c r="Z289" s="290"/>
      <c r="AA289" s="290"/>
      <c r="AB289" s="290"/>
      <c r="AC289" s="290"/>
      <c r="AD289" s="291"/>
      <c r="AE289" s="291"/>
      <c r="AF289" s="292"/>
      <c r="AG289" s="632">
        <f t="shared" si="41"/>
        <v>0</v>
      </c>
    </row>
    <row r="290" spans="1:33" s="56" customFormat="1" ht="11.25">
      <c r="A290" s="254"/>
      <c r="B290" s="254"/>
      <c r="C290" s="254"/>
      <c r="D290" s="63"/>
      <c r="E290" s="255"/>
      <c r="F290" s="255"/>
      <c r="G290" s="255"/>
      <c r="H290" s="255"/>
      <c r="I290" s="255"/>
      <c r="J290" s="255"/>
      <c r="K290" s="255"/>
      <c r="L290" s="255"/>
      <c r="M290" s="255"/>
      <c r="N290" s="255"/>
      <c r="O290" s="255"/>
      <c r="P290" s="255"/>
      <c r="Q290" s="255"/>
      <c r="R290" s="255"/>
      <c r="S290" s="255"/>
      <c r="T290" s="255"/>
      <c r="U290" s="255"/>
      <c r="V290" s="255"/>
      <c r="W290" s="255"/>
      <c r="X290" s="255"/>
      <c r="Y290" s="255"/>
      <c r="Z290" s="255"/>
      <c r="AA290" s="255"/>
      <c r="AB290" s="255"/>
      <c r="AC290" s="255"/>
      <c r="AD290" s="256"/>
      <c r="AE290" s="256"/>
      <c r="AF290" s="257"/>
      <c r="AG290" s="632">
        <f t="shared" si="41"/>
        <v>0</v>
      </c>
    </row>
    <row r="291" spans="1:33" s="24" customFormat="1" ht="16.5" customHeight="1" thickBot="1">
      <c r="A291" s="731" t="s">
        <v>452</v>
      </c>
      <c r="B291" s="731"/>
      <c r="C291" s="731"/>
      <c r="D291" s="731"/>
      <c r="E291" s="731"/>
      <c r="F291" s="731"/>
      <c r="G291" s="731"/>
      <c r="H291" s="731"/>
      <c r="I291" s="731"/>
      <c r="J291" s="731"/>
      <c r="K291" s="731"/>
      <c r="L291" s="731"/>
      <c r="M291" s="731"/>
      <c r="N291" s="731"/>
      <c r="O291" s="731"/>
      <c r="P291" s="731"/>
      <c r="Q291" s="731"/>
      <c r="R291" s="731"/>
      <c r="S291" s="731"/>
      <c r="T291" s="731"/>
      <c r="U291" s="731"/>
      <c r="V291" s="731"/>
      <c r="W291" s="731"/>
      <c r="X291" s="731"/>
      <c r="Y291" s="731"/>
      <c r="Z291" s="731"/>
      <c r="AA291" s="731"/>
      <c r="AB291" s="731"/>
      <c r="AC291" s="731"/>
      <c r="AD291" s="731"/>
      <c r="AE291" s="731"/>
      <c r="AF291" s="731"/>
      <c r="AG291" s="632">
        <f t="shared" si="41"/>
        <v>0</v>
      </c>
    </row>
    <row r="292" spans="1:33" ht="56.25">
      <c r="A292" s="110" t="s">
        <v>390</v>
      </c>
      <c r="B292" s="110" t="s">
        <v>401</v>
      </c>
      <c r="C292" s="110" t="s">
        <v>392</v>
      </c>
      <c r="D292" s="80" t="s">
        <v>393</v>
      </c>
      <c r="E292" s="111">
        <v>18</v>
      </c>
      <c r="F292" s="77">
        <v>4</v>
      </c>
      <c r="G292" s="483">
        <v>4</v>
      </c>
      <c r="H292" s="70">
        <v>4</v>
      </c>
      <c r="I292" s="485">
        <v>4</v>
      </c>
      <c r="J292" s="70">
        <v>5</v>
      </c>
      <c r="K292" s="485">
        <v>5</v>
      </c>
      <c r="L292" s="70">
        <v>5</v>
      </c>
      <c r="M292" s="485">
        <v>5</v>
      </c>
      <c r="N292" s="70"/>
      <c r="O292" s="485"/>
      <c r="P292" s="70"/>
      <c r="Q292" s="485"/>
      <c r="R292" s="70"/>
      <c r="S292" s="485"/>
      <c r="T292" s="70"/>
      <c r="U292" s="485"/>
      <c r="V292" s="70"/>
      <c r="W292" s="485"/>
      <c r="X292" s="70"/>
      <c r="Y292" s="485"/>
      <c r="Z292" s="70"/>
      <c r="AA292" s="516"/>
      <c r="AB292" s="99"/>
      <c r="AC292" s="492"/>
      <c r="AD292" s="81">
        <f aca="true" t="shared" si="44" ref="AD292:AD305">+F292+H292+J292+L292+N292+P292+R292+T292+V292+X292+Z292+AB292</f>
        <v>18</v>
      </c>
      <c r="AE292" s="81">
        <f aca="true" t="shared" si="45" ref="AE292:AE305">+G292+I292+K292+M292+O292+Q292+S292+U292+W292+Y292+AA292+AC292</f>
        <v>18</v>
      </c>
      <c r="AF292" s="100"/>
      <c r="AG292" s="632">
        <f t="shared" si="41"/>
        <v>0</v>
      </c>
    </row>
    <row r="293" spans="1:33" ht="56.25">
      <c r="A293" s="336" t="s">
        <v>391</v>
      </c>
      <c r="B293" s="336" t="s">
        <v>401</v>
      </c>
      <c r="C293" s="336" t="s">
        <v>392</v>
      </c>
      <c r="D293" s="337" t="s">
        <v>393</v>
      </c>
      <c r="E293" s="338">
        <v>16</v>
      </c>
      <c r="F293" s="301">
        <v>4</v>
      </c>
      <c r="G293" s="484">
        <v>4</v>
      </c>
      <c r="H293" s="188">
        <v>4</v>
      </c>
      <c r="I293" s="486">
        <v>4</v>
      </c>
      <c r="J293" s="188">
        <v>4</v>
      </c>
      <c r="K293" s="486">
        <v>4</v>
      </c>
      <c r="L293" s="188">
        <v>4</v>
      </c>
      <c r="M293" s="486">
        <v>4</v>
      </c>
      <c r="N293" s="188"/>
      <c r="O293" s="486"/>
      <c r="P293" s="188"/>
      <c r="Q293" s="486"/>
      <c r="R293" s="188"/>
      <c r="S293" s="486"/>
      <c r="T293" s="188"/>
      <c r="U293" s="486"/>
      <c r="V293" s="188"/>
      <c r="W293" s="486"/>
      <c r="X293" s="188"/>
      <c r="Y293" s="486"/>
      <c r="Z293" s="188"/>
      <c r="AA293" s="517"/>
      <c r="AB293" s="309"/>
      <c r="AC293" s="524"/>
      <c r="AD293" s="310">
        <f t="shared" si="44"/>
        <v>16</v>
      </c>
      <c r="AE293" s="310">
        <f t="shared" si="45"/>
        <v>16</v>
      </c>
      <c r="AF293" s="304"/>
      <c r="AG293" s="685">
        <f t="shared" si="41"/>
        <v>0</v>
      </c>
    </row>
    <row r="294" spans="1:33" ht="45">
      <c r="A294" s="336" t="s">
        <v>576</v>
      </c>
      <c r="B294" s="336" t="s">
        <v>401</v>
      </c>
      <c r="C294" s="336" t="s">
        <v>402</v>
      </c>
      <c r="D294" s="337" t="s">
        <v>394</v>
      </c>
      <c r="E294" s="338" t="s">
        <v>395</v>
      </c>
      <c r="F294" s="301"/>
      <c r="G294" s="484"/>
      <c r="H294" s="188"/>
      <c r="I294" s="486"/>
      <c r="J294" s="188"/>
      <c r="K294" s="486"/>
      <c r="L294" s="188"/>
      <c r="M294" s="486"/>
      <c r="N294" s="188"/>
      <c r="O294" s="486"/>
      <c r="P294" s="188"/>
      <c r="Q294" s="486">
        <v>1</v>
      </c>
      <c r="R294" s="188">
        <v>1</v>
      </c>
      <c r="S294" s="486"/>
      <c r="T294" s="188"/>
      <c r="U294" s="486"/>
      <c r="V294" s="188"/>
      <c r="W294" s="486"/>
      <c r="X294" s="188"/>
      <c r="Y294" s="486"/>
      <c r="Z294" s="188"/>
      <c r="AA294" s="517"/>
      <c r="AB294" s="309"/>
      <c r="AC294" s="524"/>
      <c r="AD294" s="310">
        <f t="shared" si="44"/>
        <v>1</v>
      </c>
      <c r="AE294" s="310">
        <f t="shared" si="45"/>
        <v>1</v>
      </c>
      <c r="AF294" s="304"/>
      <c r="AG294" s="632">
        <f t="shared" si="41"/>
        <v>0</v>
      </c>
    </row>
    <row r="295" spans="1:33" ht="45">
      <c r="A295" s="336" t="s">
        <v>577</v>
      </c>
      <c r="B295" s="336" t="s">
        <v>401</v>
      </c>
      <c r="C295" s="336" t="s">
        <v>402</v>
      </c>
      <c r="D295" s="337" t="s">
        <v>394</v>
      </c>
      <c r="E295" s="338">
        <v>1</v>
      </c>
      <c r="F295" s="301"/>
      <c r="G295" s="484"/>
      <c r="H295" s="188"/>
      <c r="I295" s="486"/>
      <c r="J295" s="188"/>
      <c r="K295" s="486"/>
      <c r="L295" s="188">
        <v>1</v>
      </c>
      <c r="M295" s="486"/>
      <c r="N295" s="188"/>
      <c r="O295" s="486"/>
      <c r="P295" s="188"/>
      <c r="Q295" s="486"/>
      <c r="R295" s="188"/>
      <c r="S295" s="486">
        <v>1</v>
      </c>
      <c r="T295" s="188"/>
      <c r="U295" s="486"/>
      <c r="V295" s="188"/>
      <c r="W295" s="486"/>
      <c r="X295" s="188"/>
      <c r="Y295" s="486"/>
      <c r="Z295" s="188"/>
      <c r="AA295" s="517"/>
      <c r="AB295" s="309"/>
      <c r="AC295" s="524"/>
      <c r="AD295" s="310">
        <f t="shared" si="44"/>
        <v>1</v>
      </c>
      <c r="AE295" s="310">
        <f t="shared" si="45"/>
        <v>1</v>
      </c>
      <c r="AF295" s="304"/>
      <c r="AG295" s="632">
        <f t="shared" si="41"/>
        <v>0</v>
      </c>
    </row>
    <row r="296" spans="1:33" ht="45">
      <c r="A296" s="336" t="s">
        <v>578</v>
      </c>
      <c r="B296" s="336" t="s">
        <v>401</v>
      </c>
      <c r="C296" s="336" t="s">
        <v>402</v>
      </c>
      <c r="D296" s="337" t="s">
        <v>394</v>
      </c>
      <c r="E296" s="338">
        <v>1</v>
      </c>
      <c r="F296" s="301"/>
      <c r="G296" s="484"/>
      <c r="H296" s="188"/>
      <c r="I296" s="486"/>
      <c r="J296" s="188"/>
      <c r="K296" s="486"/>
      <c r="L296" s="188">
        <v>1</v>
      </c>
      <c r="M296" s="486"/>
      <c r="N296" s="188"/>
      <c r="O296" s="486"/>
      <c r="P296" s="188"/>
      <c r="Q296" s="486"/>
      <c r="R296" s="188"/>
      <c r="S296" s="486">
        <v>1</v>
      </c>
      <c r="T296" s="188"/>
      <c r="U296" s="486"/>
      <c r="V296" s="188"/>
      <c r="W296" s="486"/>
      <c r="X296" s="188"/>
      <c r="Y296" s="486"/>
      <c r="Z296" s="188"/>
      <c r="AA296" s="517"/>
      <c r="AB296" s="309"/>
      <c r="AC296" s="524"/>
      <c r="AD296" s="310">
        <f t="shared" si="44"/>
        <v>1</v>
      </c>
      <c r="AE296" s="310">
        <f t="shared" si="45"/>
        <v>1</v>
      </c>
      <c r="AF296" s="304"/>
      <c r="AG296" s="632">
        <f t="shared" si="41"/>
        <v>0</v>
      </c>
    </row>
    <row r="297" spans="1:33" ht="45">
      <c r="A297" s="336" t="s">
        <v>579</v>
      </c>
      <c r="B297" s="336" t="s">
        <v>401</v>
      </c>
      <c r="C297" s="336" t="s">
        <v>402</v>
      </c>
      <c r="D297" s="337" t="s">
        <v>394</v>
      </c>
      <c r="E297" s="338" t="s">
        <v>395</v>
      </c>
      <c r="F297" s="301"/>
      <c r="G297" s="484"/>
      <c r="H297" s="188"/>
      <c r="I297" s="486"/>
      <c r="J297" s="188">
        <v>1</v>
      </c>
      <c r="K297" s="486"/>
      <c r="L297" s="188"/>
      <c r="M297" s="486"/>
      <c r="N297" s="188"/>
      <c r="O297" s="486"/>
      <c r="P297" s="188"/>
      <c r="Q297" s="486"/>
      <c r="R297" s="188"/>
      <c r="S297" s="486"/>
      <c r="T297" s="188"/>
      <c r="U297" s="486"/>
      <c r="V297" s="188"/>
      <c r="W297" s="486"/>
      <c r="X297" s="188"/>
      <c r="Y297" s="486"/>
      <c r="Z297" s="188"/>
      <c r="AA297" s="517"/>
      <c r="AB297" s="309"/>
      <c r="AC297" s="524"/>
      <c r="AD297" s="310">
        <f t="shared" si="44"/>
        <v>1</v>
      </c>
      <c r="AE297" s="310">
        <f t="shared" si="45"/>
        <v>0</v>
      </c>
      <c r="AF297" s="304" t="s">
        <v>1014</v>
      </c>
      <c r="AG297" s="632">
        <f t="shared" si="41"/>
        <v>0</v>
      </c>
    </row>
    <row r="298" spans="1:33" ht="45">
      <c r="A298" s="336" t="s">
        <v>580</v>
      </c>
      <c r="B298" s="336" t="s">
        <v>401</v>
      </c>
      <c r="C298" s="336" t="s">
        <v>402</v>
      </c>
      <c r="D298" s="337" t="s">
        <v>394</v>
      </c>
      <c r="E298" s="338">
        <v>4</v>
      </c>
      <c r="F298" s="301"/>
      <c r="G298" s="484"/>
      <c r="H298" s="188">
        <v>1</v>
      </c>
      <c r="I298" s="486">
        <v>1</v>
      </c>
      <c r="J298" s="188"/>
      <c r="K298" s="486"/>
      <c r="L298" s="188">
        <v>1</v>
      </c>
      <c r="M298" s="486">
        <v>1</v>
      </c>
      <c r="N298" s="188">
        <v>1</v>
      </c>
      <c r="O298" s="486">
        <v>1</v>
      </c>
      <c r="P298" s="188"/>
      <c r="Q298" s="486"/>
      <c r="R298" s="188">
        <v>1</v>
      </c>
      <c r="S298" s="486">
        <v>1</v>
      </c>
      <c r="T298" s="188"/>
      <c r="U298" s="486"/>
      <c r="V298" s="188"/>
      <c r="W298" s="486"/>
      <c r="X298" s="188"/>
      <c r="Y298" s="486"/>
      <c r="Z298" s="188"/>
      <c r="AA298" s="517"/>
      <c r="AB298" s="309"/>
      <c r="AC298" s="524"/>
      <c r="AD298" s="310">
        <f t="shared" si="44"/>
        <v>4</v>
      </c>
      <c r="AE298" s="310">
        <f t="shared" si="45"/>
        <v>4</v>
      </c>
      <c r="AF298" s="304"/>
      <c r="AG298" s="632">
        <f t="shared" si="41"/>
        <v>0</v>
      </c>
    </row>
    <row r="299" spans="1:33" ht="90">
      <c r="A299" s="336" t="s">
        <v>581</v>
      </c>
      <c r="B299" s="336" t="s">
        <v>401</v>
      </c>
      <c r="C299" s="336" t="s">
        <v>402</v>
      </c>
      <c r="D299" s="337" t="s">
        <v>396</v>
      </c>
      <c r="E299" s="338" t="s">
        <v>397</v>
      </c>
      <c r="F299" s="301">
        <v>2</v>
      </c>
      <c r="G299" s="484"/>
      <c r="H299" s="188"/>
      <c r="I299" s="486"/>
      <c r="J299" s="188"/>
      <c r="K299" s="486">
        <v>2</v>
      </c>
      <c r="L299" s="188">
        <v>2</v>
      </c>
      <c r="M299" s="486">
        <v>2</v>
      </c>
      <c r="N299" s="188">
        <v>2</v>
      </c>
      <c r="O299" s="486">
        <v>2</v>
      </c>
      <c r="P299" s="188">
        <v>1</v>
      </c>
      <c r="Q299" s="486">
        <v>1</v>
      </c>
      <c r="R299" s="188"/>
      <c r="S299" s="486"/>
      <c r="T299" s="188"/>
      <c r="U299" s="486"/>
      <c r="V299" s="188"/>
      <c r="W299" s="486"/>
      <c r="X299" s="188"/>
      <c r="Y299" s="486"/>
      <c r="Z299" s="188"/>
      <c r="AA299" s="517"/>
      <c r="AB299" s="309"/>
      <c r="AC299" s="524"/>
      <c r="AD299" s="310">
        <f t="shared" si="44"/>
        <v>7</v>
      </c>
      <c r="AE299" s="310">
        <f t="shared" si="45"/>
        <v>7</v>
      </c>
      <c r="AF299" s="546" t="s">
        <v>920</v>
      </c>
      <c r="AG299" s="632">
        <f t="shared" si="41"/>
        <v>0</v>
      </c>
    </row>
    <row r="300" spans="1:33" ht="67.5">
      <c r="A300" s="336" t="s">
        <v>582</v>
      </c>
      <c r="B300" s="336" t="s">
        <v>401</v>
      </c>
      <c r="C300" s="336" t="s">
        <v>402</v>
      </c>
      <c r="D300" s="337" t="s">
        <v>398</v>
      </c>
      <c r="E300" s="338" t="s">
        <v>399</v>
      </c>
      <c r="F300" s="301"/>
      <c r="G300" s="484"/>
      <c r="H300" s="188"/>
      <c r="I300" s="486"/>
      <c r="J300" s="188"/>
      <c r="K300" s="486"/>
      <c r="L300" s="188"/>
      <c r="M300" s="486"/>
      <c r="N300" s="188"/>
      <c r="O300" s="486"/>
      <c r="P300" s="188">
        <v>3</v>
      </c>
      <c r="Q300" s="486">
        <v>3</v>
      </c>
      <c r="R300" s="188">
        <v>4</v>
      </c>
      <c r="S300" s="486">
        <v>4</v>
      </c>
      <c r="T300" s="188">
        <v>1</v>
      </c>
      <c r="U300" s="486">
        <v>1</v>
      </c>
      <c r="V300" s="188"/>
      <c r="W300" s="486"/>
      <c r="X300" s="188">
        <v>2</v>
      </c>
      <c r="Y300" s="486">
        <v>2</v>
      </c>
      <c r="Z300" s="188"/>
      <c r="AA300" s="517"/>
      <c r="AB300" s="309"/>
      <c r="AC300" s="524"/>
      <c r="AD300" s="310">
        <f t="shared" si="44"/>
        <v>10</v>
      </c>
      <c r="AE300" s="310">
        <f t="shared" si="45"/>
        <v>10</v>
      </c>
      <c r="AF300" s="546"/>
      <c r="AG300" s="632">
        <f t="shared" si="41"/>
        <v>0</v>
      </c>
    </row>
    <row r="301" spans="1:33" ht="67.5">
      <c r="A301" s="336" t="s">
        <v>921</v>
      </c>
      <c r="B301" s="336" t="s">
        <v>401</v>
      </c>
      <c r="C301" s="336" t="s">
        <v>403</v>
      </c>
      <c r="D301" s="337" t="s">
        <v>398</v>
      </c>
      <c r="E301" s="338">
        <v>6</v>
      </c>
      <c r="F301" s="301"/>
      <c r="G301" s="484">
        <v>1</v>
      </c>
      <c r="H301" s="188">
        <v>1</v>
      </c>
      <c r="I301" s="486"/>
      <c r="J301" s="188"/>
      <c r="K301" s="486"/>
      <c r="L301" s="188">
        <v>2</v>
      </c>
      <c r="M301" s="486">
        <v>1</v>
      </c>
      <c r="N301" s="188"/>
      <c r="O301" s="486">
        <v>2</v>
      </c>
      <c r="P301" s="188">
        <v>1</v>
      </c>
      <c r="Q301" s="486">
        <v>1</v>
      </c>
      <c r="R301" s="188">
        <v>1</v>
      </c>
      <c r="S301" s="486">
        <v>1</v>
      </c>
      <c r="T301" s="188">
        <v>1</v>
      </c>
      <c r="U301" s="486"/>
      <c r="V301" s="188"/>
      <c r="W301" s="486"/>
      <c r="X301" s="188"/>
      <c r="Y301" s="486"/>
      <c r="Z301" s="188"/>
      <c r="AA301" s="517"/>
      <c r="AB301" s="309"/>
      <c r="AC301" s="524"/>
      <c r="AD301" s="310">
        <f t="shared" si="44"/>
        <v>6</v>
      </c>
      <c r="AE301" s="310">
        <f t="shared" si="45"/>
        <v>6</v>
      </c>
      <c r="AF301" s="546" t="s">
        <v>922</v>
      </c>
      <c r="AG301" s="632">
        <f t="shared" si="41"/>
        <v>0</v>
      </c>
    </row>
    <row r="302" spans="1:33" ht="45">
      <c r="A302" s="336" t="s">
        <v>583</v>
      </c>
      <c r="B302" s="336" t="s">
        <v>401</v>
      </c>
      <c r="C302" s="336" t="s">
        <v>404</v>
      </c>
      <c r="D302" s="337" t="s">
        <v>398</v>
      </c>
      <c r="E302" s="338">
        <v>3</v>
      </c>
      <c r="F302" s="301"/>
      <c r="G302" s="484"/>
      <c r="H302" s="188"/>
      <c r="I302" s="486"/>
      <c r="J302" s="188"/>
      <c r="K302" s="486"/>
      <c r="L302" s="188"/>
      <c r="M302" s="486"/>
      <c r="N302" s="188">
        <v>1</v>
      </c>
      <c r="O302" s="486"/>
      <c r="P302" s="188"/>
      <c r="Q302" s="486"/>
      <c r="R302" s="188"/>
      <c r="S302" s="486"/>
      <c r="T302" s="188"/>
      <c r="U302" s="486"/>
      <c r="V302" s="188">
        <v>1</v>
      </c>
      <c r="W302" s="486"/>
      <c r="X302" s="188"/>
      <c r="Y302" s="486"/>
      <c r="Z302" s="188">
        <v>1</v>
      </c>
      <c r="AA302" s="517"/>
      <c r="AB302" s="309"/>
      <c r="AC302" s="524"/>
      <c r="AD302" s="310">
        <f t="shared" si="44"/>
        <v>3</v>
      </c>
      <c r="AE302" s="310">
        <f t="shared" si="45"/>
        <v>0</v>
      </c>
      <c r="AF302" s="304"/>
      <c r="AG302" s="632">
        <f t="shared" si="41"/>
        <v>0</v>
      </c>
    </row>
    <row r="303" spans="1:33" ht="101.25">
      <c r="A303" s="336" t="s">
        <v>584</v>
      </c>
      <c r="B303" s="336" t="s">
        <v>401</v>
      </c>
      <c r="C303" s="336" t="s">
        <v>405</v>
      </c>
      <c r="D303" s="337" t="s">
        <v>398</v>
      </c>
      <c r="E303" s="338">
        <v>12</v>
      </c>
      <c r="F303" s="301">
        <v>1</v>
      </c>
      <c r="G303" s="484">
        <v>1</v>
      </c>
      <c r="H303" s="188"/>
      <c r="I303" s="486"/>
      <c r="J303" s="188">
        <v>1</v>
      </c>
      <c r="K303" s="486">
        <v>1</v>
      </c>
      <c r="L303" s="188">
        <v>1</v>
      </c>
      <c r="M303" s="486">
        <v>1</v>
      </c>
      <c r="N303" s="188">
        <v>2</v>
      </c>
      <c r="O303" s="486">
        <v>2</v>
      </c>
      <c r="P303" s="188"/>
      <c r="Q303" s="486"/>
      <c r="R303" s="188">
        <v>2</v>
      </c>
      <c r="S303" s="486">
        <v>2</v>
      </c>
      <c r="T303" s="188">
        <v>1</v>
      </c>
      <c r="U303" s="486">
        <v>2</v>
      </c>
      <c r="V303" s="188">
        <v>2</v>
      </c>
      <c r="W303" s="486">
        <v>1</v>
      </c>
      <c r="X303" s="188">
        <v>1</v>
      </c>
      <c r="Y303" s="486">
        <v>1</v>
      </c>
      <c r="Z303" s="188">
        <v>1</v>
      </c>
      <c r="AA303" s="517">
        <v>1</v>
      </c>
      <c r="AB303" s="309"/>
      <c r="AC303" s="524"/>
      <c r="AD303" s="310">
        <f t="shared" si="44"/>
        <v>12</v>
      </c>
      <c r="AE303" s="310">
        <f t="shared" si="45"/>
        <v>12</v>
      </c>
      <c r="AF303" s="546" t="s">
        <v>923</v>
      </c>
      <c r="AG303" s="632">
        <f t="shared" si="41"/>
        <v>0</v>
      </c>
    </row>
    <row r="304" spans="1:33" ht="127.5" customHeight="1">
      <c r="A304" s="336" t="s">
        <v>585</v>
      </c>
      <c r="B304" s="336" t="s">
        <v>370</v>
      </c>
      <c r="C304" s="336" t="s">
        <v>406</v>
      </c>
      <c r="D304" s="337" t="s">
        <v>393</v>
      </c>
      <c r="E304" s="338">
        <v>24</v>
      </c>
      <c r="F304" s="301">
        <v>2</v>
      </c>
      <c r="G304" s="484">
        <v>2</v>
      </c>
      <c r="H304" s="188">
        <v>2</v>
      </c>
      <c r="I304" s="486">
        <v>2</v>
      </c>
      <c r="J304" s="188">
        <v>2</v>
      </c>
      <c r="K304" s="486">
        <v>2</v>
      </c>
      <c r="L304" s="188">
        <v>2</v>
      </c>
      <c r="M304" s="486"/>
      <c r="N304" s="188">
        <v>2</v>
      </c>
      <c r="O304" s="486"/>
      <c r="P304" s="188">
        <v>2</v>
      </c>
      <c r="Q304" s="486"/>
      <c r="R304" s="188">
        <v>2</v>
      </c>
      <c r="S304" s="486">
        <v>5</v>
      </c>
      <c r="T304" s="188">
        <v>2</v>
      </c>
      <c r="U304" s="486">
        <v>5</v>
      </c>
      <c r="V304" s="188">
        <v>2</v>
      </c>
      <c r="W304" s="486">
        <v>2</v>
      </c>
      <c r="X304" s="188">
        <v>2</v>
      </c>
      <c r="Y304" s="486">
        <v>2</v>
      </c>
      <c r="Z304" s="188">
        <v>2</v>
      </c>
      <c r="AA304" s="517">
        <v>2</v>
      </c>
      <c r="AB304" s="309">
        <v>2</v>
      </c>
      <c r="AC304" s="524">
        <v>2</v>
      </c>
      <c r="AD304" s="310">
        <f t="shared" si="44"/>
        <v>24</v>
      </c>
      <c r="AE304" s="310">
        <f t="shared" si="45"/>
        <v>24</v>
      </c>
      <c r="AF304" s="546" t="s">
        <v>924</v>
      </c>
      <c r="AG304" s="632">
        <f t="shared" si="41"/>
        <v>0</v>
      </c>
    </row>
    <row r="305" spans="1:33" ht="56.25">
      <c r="A305" s="336" t="s">
        <v>586</v>
      </c>
      <c r="B305" s="336" t="s">
        <v>370</v>
      </c>
      <c r="C305" s="336" t="s">
        <v>406</v>
      </c>
      <c r="D305" s="337" t="s">
        <v>400</v>
      </c>
      <c r="E305" s="338">
        <v>32</v>
      </c>
      <c r="F305" s="301">
        <v>4</v>
      </c>
      <c r="G305" s="484">
        <v>12</v>
      </c>
      <c r="H305" s="188">
        <v>3</v>
      </c>
      <c r="I305" s="486"/>
      <c r="J305" s="188">
        <v>4</v>
      </c>
      <c r="K305" s="486">
        <v>2</v>
      </c>
      <c r="L305" s="188"/>
      <c r="M305" s="486"/>
      <c r="N305" s="188"/>
      <c r="O305" s="486"/>
      <c r="P305" s="188">
        <v>3</v>
      </c>
      <c r="Q305" s="486">
        <v>3</v>
      </c>
      <c r="R305" s="188">
        <v>3</v>
      </c>
      <c r="S305" s="486">
        <v>3</v>
      </c>
      <c r="T305" s="188">
        <v>3</v>
      </c>
      <c r="U305" s="486">
        <v>3</v>
      </c>
      <c r="V305" s="188">
        <v>3</v>
      </c>
      <c r="W305" s="486">
        <v>3</v>
      </c>
      <c r="X305" s="188">
        <v>3</v>
      </c>
      <c r="Y305" s="486">
        <v>3</v>
      </c>
      <c r="Z305" s="188">
        <v>3</v>
      </c>
      <c r="AA305" s="517">
        <v>3</v>
      </c>
      <c r="AB305" s="309">
        <v>3</v>
      </c>
      <c r="AC305" s="524"/>
      <c r="AD305" s="310">
        <f t="shared" si="44"/>
        <v>32</v>
      </c>
      <c r="AE305" s="310">
        <f t="shared" si="45"/>
        <v>32</v>
      </c>
      <c r="AF305" s="546"/>
      <c r="AG305" s="632">
        <f t="shared" si="41"/>
        <v>0</v>
      </c>
    </row>
    <row r="306" spans="1:33" ht="11.25">
      <c r="A306" s="251"/>
      <c r="B306" s="251"/>
      <c r="C306" s="251"/>
      <c r="D306" s="252"/>
      <c r="E306" s="253"/>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252"/>
      <c r="AE306" s="252"/>
      <c r="AF306" s="293"/>
      <c r="AG306" s="632">
        <f t="shared" si="41"/>
        <v>0</v>
      </c>
    </row>
    <row r="307" spans="1:33" ht="15.75" customHeight="1" thickBot="1">
      <c r="A307" s="731" t="s">
        <v>127</v>
      </c>
      <c r="B307" s="731"/>
      <c r="C307" s="731"/>
      <c r="D307" s="731"/>
      <c r="E307" s="731"/>
      <c r="F307" s="731"/>
      <c r="G307" s="731"/>
      <c r="H307" s="731"/>
      <c r="I307" s="731"/>
      <c r="J307" s="731"/>
      <c r="K307" s="731"/>
      <c r="L307" s="731"/>
      <c r="M307" s="731"/>
      <c r="N307" s="731"/>
      <c r="O307" s="731"/>
      <c r="P307" s="731"/>
      <c r="Q307" s="731"/>
      <c r="R307" s="731"/>
      <c r="S307" s="731"/>
      <c r="T307" s="731"/>
      <c r="U307" s="731"/>
      <c r="V307" s="731"/>
      <c r="W307" s="731"/>
      <c r="X307" s="731"/>
      <c r="Y307" s="731"/>
      <c r="Z307" s="731"/>
      <c r="AA307" s="731"/>
      <c r="AB307" s="731"/>
      <c r="AC307" s="731"/>
      <c r="AD307" s="731"/>
      <c r="AE307" s="731"/>
      <c r="AF307" s="731"/>
      <c r="AG307" s="632">
        <f t="shared" si="41"/>
        <v>0</v>
      </c>
    </row>
    <row r="308" spans="1:33" ht="15" customHeight="1">
      <c r="A308" s="732" t="s">
        <v>193</v>
      </c>
      <c r="B308" s="733"/>
      <c r="C308" s="78"/>
      <c r="D308" s="114"/>
      <c r="E308" s="99"/>
      <c r="F308" s="77"/>
      <c r="G308" s="395"/>
      <c r="H308" s="70"/>
      <c r="I308" s="70"/>
      <c r="J308" s="70"/>
      <c r="K308" s="70"/>
      <c r="L308" s="70"/>
      <c r="M308" s="70"/>
      <c r="N308" s="70"/>
      <c r="O308" s="70"/>
      <c r="P308" s="70"/>
      <c r="Q308" s="70"/>
      <c r="R308" s="70"/>
      <c r="S308" s="485"/>
      <c r="T308" s="70"/>
      <c r="U308" s="485"/>
      <c r="V308" s="70"/>
      <c r="W308" s="485"/>
      <c r="X308" s="70"/>
      <c r="Y308" s="70"/>
      <c r="Z308" s="70"/>
      <c r="AA308" s="99"/>
      <c r="AB308" s="99"/>
      <c r="AC308" s="413"/>
      <c r="AD308" s="88"/>
      <c r="AE308" s="310"/>
      <c r="AF308" s="100"/>
      <c r="AG308" s="632">
        <f t="shared" si="41"/>
        <v>0</v>
      </c>
    </row>
    <row r="309" spans="1:33" ht="45">
      <c r="A309" s="175" t="s">
        <v>681</v>
      </c>
      <c r="B309" s="175" t="s">
        <v>211</v>
      </c>
      <c r="C309" s="175" t="s">
        <v>279</v>
      </c>
      <c r="D309" s="176" t="s">
        <v>682</v>
      </c>
      <c r="E309" s="328">
        <v>1</v>
      </c>
      <c r="F309" s="326">
        <v>1</v>
      </c>
      <c r="G309" s="547">
        <v>0.2</v>
      </c>
      <c r="H309" s="327">
        <v>1</v>
      </c>
      <c r="I309" s="602">
        <v>0.2</v>
      </c>
      <c r="J309" s="327">
        <v>1</v>
      </c>
      <c r="K309" s="544">
        <v>0.3</v>
      </c>
      <c r="L309" s="327">
        <v>1</v>
      </c>
      <c r="M309" s="548">
        <v>0.3</v>
      </c>
      <c r="N309" s="327">
        <v>1</v>
      </c>
      <c r="O309" s="548">
        <v>0.3</v>
      </c>
      <c r="P309" s="327">
        <v>1</v>
      </c>
      <c r="Q309" s="548">
        <v>0.4</v>
      </c>
      <c r="R309" s="327">
        <v>1</v>
      </c>
      <c r="S309" s="548">
        <v>1</v>
      </c>
      <c r="T309" s="327">
        <v>1</v>
      </c>
      <c r="U309" s="548">
        <v>1</v>
      </c>
      <c r="V309" s="327">
        <v>1</v>
      </c>
      <c r="W309" s="554">
        <v>0.6364</v>
      </c>
      <c r="X309" s="327">
        <v>1</v>
      </c>
      <c r="Y309" s="548">
        <v>1</v>
      </c>
      <c r="Z309" s="327">
        <v>1</v>
      </c>
      <c r="AA309" s="667">
        <v>1</v>
      </c>
      <c r="AB309" s="328">
        <v>1</v>
      </c>
      <c r="AC309" s="672">
        <v>1</v>
      </c>
      <c r="AD309" s="320">
        <v>1</v>
      </c>
      <c r="AE309" s="423">
        <f aca="true" t="shared" si="46" ref="AE309:AE315">(G309+I309+K309+M309+O309+Q309+S309+U309+W309+Y309+AA309+AC309)/12</f>
        <v>0.6113666666666667</v>
      </c>
      <c r="AF309" s="177"/>
      <c r="AG309" s="632">
        <f t="shared" si="41"/>
        <v>0</v>
      </c>
    </row>
    <row r="310" spans="1:33" ht="45">
      <c r="A310" s="175" t="s">
        <v>683</v>
      </c>
      <c r="B310" s="175" t="s">
        <v>211</v>
      </c>
      <c r="C310" s="175" t="s">
        <v>279</v>
      </c>
      <c r="D310" s="176" t="s">
        <v>682</v>
      </c>
      <c r="E310" s="328">
        <v>1</v>
      </c>
      <c r="F310" s="326">
        <v>1</v>
      </c>
      <c r="G310" s="596">
        <v>0.3</v>
      </c>
      <c r="H310" s="327">
        <v>1</v>
      </c>
      <c r="I310" s="602">
        <v>0.3</v>
      </c>
      <c r="J310" s="327">
        <v>1</v>
      </c>
      <c r="K310" s="544">
        <v>0.27</v>
      </c>
      <c r="L310" s="327">
        <v>1</v>
      </c>
      <c r="M310" s="548">
        <v>0.25</v>
      </c>
      <c r="N310" s="327">
        <v>1</v>
      </c>
      <c r="O310" s="548">
        <v>0.3</v>
      </c>
      <c r="P310" s="327">
        <v>1</v>
      </c>
      <c r="Q310" s="591">
        <v>0.373</v>
      </c>
      <c r="R310" s="327">
        <v>1</v>
      </c>
      <c r="S310" s="591">
        <v>0.911</v>
      </c>
      <c r="T310" s="327">
        <v>1</v>
      </c>
      <c r="U310" s="554">
        <v>0.6786</v>
      </c>
      <c r="V310" s="327">
        <v>1</v>
      </c>
      <c r="W310" s="554">
        <v>1.1707</v>
      </c>
      <c r="X310" s="327">
        <v>1</v>
      </c>
      <c r="Y310" s="548">
        <v>1</v>
      </c>
      <c r="Z310" s="327">
        <v>1</v>
      </c>
      <c r="AA310" s="667">
        <v>1</v>
      </c>
      <c r="AB310" s="328">
        <v>1</v>
      </c>
      <c r="AC310" s="672">
        <v>1</v>
      </c>
      <c r="AD310" s="320">
        <v>1</v>
      </c>
      <c r="AE310" s="423">
        <f t="shared" si="46"/>
        <v>0.6294416666666667</v>
      </c>
      <c r="AF310" s="177"/>
      <c r="AG310" s="632">
        <f t="shared" si="41"/>
        <v>0</v>
      </c>
    </row>
    <row r="311" spans="1:33" ht="45">
      <c r="A311" s="175" t="s">
        <v>684</v>
      </c>
      <c r="B311" s="175" t="s">
        <v>211</v>
      </c>
      <c r="C311" s="175" t="s">
        <v>279</v>
      </c>
      <c r="D311" s="176" t="s">
        <v>685</v>
      </c>
      <c r="E311" s="328">
        <v>1</v>
      </c>
      <c r="F311" s="326">
        <v>1</v>
      </c>
      <c r="G311" s="596">
        <v>0.03</v>
      </c>
      <c r="H311" s="327">
        <v>1</v>
      </c>
      <c r="I311" s="602">
        <v>0.03</v>
      </c>
      <c r="J311" s="327">
        <v>1</v>
      </c>
      <c r="K311" s="544">
        <v>0.03</v>
      </c>
      <c r="L311" s="327">
        <v>1</v>
      </c>
      <c r="M311" s="548">
        <v>0.3</v>
      </c>
      <c r="N311" s="327">
        <v>1</v>
      </c>
      <c r="O311" s="548">
        <v>0.25</v>
      </c>
      <c r="P311" s="327">
        <v>1</v>
      </c>
      <c r="Q311" s="591">
        <v>0.3744</v>
      </c>
      <c r="R311" s="327">
        <v>1</v>
      </c>
      <c r="S311" s="548">
        <v>1</v>
      </c>
      <c r="T311" s="327">
        <v>1</v>
      </c>
      <c r="U311" s="548">
        <v>1</v>
      </c>
      <c r="V311" s="327">
        <v>1</v>
      </c>
      <c r="W311" s="548">
        <v>1</v>
      </c>
      <c r="X311" s="327">
        <v>1</v>
      </c>
      <c r="Y311" s="548">
        <v>1</v>
      </c>
      <c r="Z311" s="327">
        <v>1</v>
      </c>
      <c r="AA311" s="667">
        <v>1</v>
      </c>
      <c r="AB311" s="328">
        <v>1</v>
      </c>
      <c r="AC311" s="672">
        <v>1</v>
      </c>
      <c r="AD311" s="320">
        <v>1</v>
      </c>
      <c r="AE311" s="423">
        <f t="shared" si="46"/>
        <v>0.5845333333333333</v>
      </c>
      <c r="AF311" s="177"/>
      <c r="AG311" s="632">
        <f t="shared" si="41"/>
        <v>0</v>
      </c>
    </row>
    <row r="312" spans="1:33" ht="45">
      <c r="A312" s="175" t="s">
        <v>686</v>
      </c>
      <c r="B312" s="175" t="s">
        <v>211</v>
      </c>
      <c r="C312" s="175" t="s">
        <v>279</v>
      </c>
      <c r="D312" s="176" t="s">
        <v>687</v>
      </c>
      <c r="E312" s="328">
        <v>1</v>
      </c>
      <c r="F312" s="326">
        <v>1</v>
      </c>
      <c r="G312" s="596">
        <v>0.04</v>
      </c>
      <c r="H312" s="327">
        <v>1</v>
      </c>
      <c r="I312" s="602">
        <v>0.04</v>
      </c>
      <c r="J312" s="327">
        <v>1</v>
      </c>
      <c r="K312" s="544">
        <v>0.04</v>
      </c>
      <c r="L312" s="327">
        <v>1</v>
      </c>
      <c r="M312" s="548">
        <v>0.27</v>
      </c>
      <c r="N312" s="327">
        <v>1</v>
      </c>
      <c r="O312" s="548">
        <v>0.32</v>
      </c>
      <c r="P312" s="327">
        <v>1</v>
      </c>
      <c r="Q312" s="591">
        <v>0.3979</v>
      </c>
      <c r="R312" s="327">
        <v>1</v>
      </c>
      <c r="S312" s="548">
        <v>1</v>
      </c>
      <c r="T312" s="327">
        <v>1</v>
      </c>
      <c r="U312" s="548">
        <v>1</v>
      </c>
      <c r="V312" s="327">
        <v>1</v>
      </c>
      <c r="W312" s="548">
        <v>0</v>
      </c>
      <c r="X312" s="327">
        <v>1</v>
      </c>
      <c r="Y312" s="548">
        <v>1</v>
      </c>
      <c r="Z312" s="327">
        <v>1</v>
      </c>
      <c r="AA312" s="667">
        <v>1</v>
      </c>
      <c r="AB312" s="328">
        <v>1</v>
      </c>
      <c r="AC312" s="672">
        <v>1</v>
      </c>
      <c r="AD312" s="320">
        <v>1</v>
      </c>
      <c r="AE312" s="423">
        <f t="shared" si="46"/>
        <v>0.5089916666666666</v>
      </c>
      <c r="AF312" s="177"/>
      <c r="AG312" s="632">
        <f t="shared" si="41"/>
        <v>0</v>
      </c>
    </row>
    <row r="313" spans="1:33" ht="45">
      <c r="A313" s="175" t="s">
        <v>688</v>
      </c>
      <c r="B313" s="175" t="s">
        <v>211</v>
      </c>
      <c r="C313" s="175" t="s">
        <v>279</v>
      </c>
      <c r="D313" s="176" t="s">
        <v>689</v>
      </c>
      <c r="E313" s="328">
        <v>1</v>
      </c>
      <c r="F313" s="326">
        <v>1</v>
      </c>
      <c r="G313" s="596">
        <v>0.02</v>
      </c>
      <c r="H313" s="327">
        <v>1</v>
      </c>
      <c r="I313" s="602">
        <v>0.02</v>
      </c>
      <c r="J313" s="327">
        <v>1</v>
      </c>
      <c r="K313" s="544">
        <v>0.03</v>
      </c>
      <c r="L313" s="327">
        <v>1</v>
      </c>
      <c r="M313" s="548">
        <v>0.23</v>
      </c>
      <c r="N313" s="327">
        <v>1</v>
      </c>
      <c r="O313" s="548">
        <v>0.33</v>
      </c>
      <c r="P313" s="327">
        <v>1</v>
      </c>
      <c r="Q313" s="548">
        <v>0.39</v>
      </c>
      <c r="R313" s="327">
        <v>1</v>
      </c>
      <c r="S313" s="548">
        <v>1</v>
      </c>
      <c r="T313" s="327">
        <v>1</v>
      </c>
      <c r="U313" s="548">
        <v>1</v>
      </c>
      <c r="V313" s="327">
        <v>1</v>
      </c>
      <c r="W313" s="548">
        <v>0</v>
      </c>
      <c r="X313" s="327">
        <v>1</v>
      </c>
      <c r="Y313" s="548">
        <v>1</v>
      </c>
      <c r="Z313" s="327">
        <v>1</v>
      </c>
      <c r="AA313" s="667">
        <v>1</v>
      </c>
      <c r="AB313" s="328">
        <v>1</v>
      </c>
      <c r="AC313" s="672">
        <v>1</v>
      </c>
      <c r="AD313" s="320">
        <v>1</v>
      </c>
      <c r="AE313" s="423">
        <f t="shared" si="46"/>
        <v>0.5016666666666666</v>
      </c>
      <c r="AF313" s="177"/>
      <c r="AG313" s="632">
        <f t="shared" si="41"/>
        <v>0</v>
      </c>
    </row>
    <row r="314" spans="1:33" ht="45">
      <c r="A314" s="175" t="s">
        <v>690</v>
      </c>
      <c r="B314" s="175" t="s">
        <v>211</v>
      </c>
      <c r="C314" s="175" t="s">
        <v>279</v>
      </c>
      <c r="D314" s="176" t="s">
        <v>691</v>
      </c>
      <c r="E314" s="328">
        <v>1</v>
      </c>
      <c r="F314" s="326">
        <v>1</v>
      </c>
      <c r="G314" s="596">
        <v>0.6</v>
      </c>
      <c r="H314" s="327">
        <v>1</v>
      </c>
      <c r="I314" s="602">
        <v>0.6</v>
      </c>
      <c r="J314" s="327">
        <v>1</v>
      </c>
      <c r="K314" s="544">
        <v>0.65</v>
      </c>
      <c r="L314" s="327">
        <v>1</v>
      </c>
      <c r="M314" s="548">
        <v>0.22</v>
      </c>
      <c r="N314" s="327">
        <v>1</v>
      </c>
      <c r="O314" s="548">
        <v>0.38</v>
      </c>
      <c r="P314" s="327">
        <v>1</v>
      </c>
      <c r="Q314" s="548">
        <v>0.4</v>
      </c>
      <c r="R314" s="327">
        <v>1</v>
      </c>
      <c r="S314" s="548">
        <v>1</v>
      </c>
      <c r="T314" s="327">
        <v>1</v>
      </c>
      <c r="U314" s="548">
        <v>1</v>
      </c>
      <c r="V314" s="327">
        <v>1</v>
      </c>
      <c r="W314" s="548">
        <v>0.95</v>
      </c>
      <c r="X314" s="327">
        <v>1</v>
      </c>
      <c r="Y314" s="548">
        <v>1</v>
      </c>
      <c r="Z314" s="327">
        <v>1</v>
      </c>
      <c r="AA314" s="667">
        <v>1</v>
      </c>
      <c r="AB314" s="328">
        <v>1</v>
      </c>
      <c r="AC314" s="672">
        <v>1</v>
      </c>
      <c r="AD314" s="320">
        <v>1</v>
      </c>
      <c r="AE314" s="423">
        <f t="shared" si="46"/>
        <v>0.7333333333333334</v>
      </c>
      <c r="AF314" s="177"/>
      <c r="AG314" s="632">
        <f t="shared" si="41"/>
        <v>0</v>
      </c>
    </row>
    <row r="315" spans="1:33" ht="45.75" thickBot="1">
      <c r="A315" s="175" t="s">
        <v>692</v>
      </c>
      <c r="B315" s="175" t="s">
        <v>211</v>
      </c>
      <c r="C315" s="175" t="s">
        <v>279</v>
      </c>
      <c r="D315" s="176" t="s">
        <v>693</v>
      </c>
      <c r="E315" s="328">
        <v>1</v>
      </c>
      <c r="F315" s="326">
        <v>1</v>
      </c>
      <c r="G315" s="596">
        <v>0.04</v>
      </c>
      <c r="H315" s="327">
        <v>1</v>
      </c>
      <c r="I315" s="602">
        <v>0.04</v>
      </c>
      <c r="J315" s="327">
        <v>1</v>
      </c>
      <c r="K315" s="544">
        <v>0.04</v>
      </c>
      <c r="L315" s="327">
        <v>1</v>
      </c>
      <c r="M315" s="548">
        <v>0.1</v>
      </c>
      <c r="N315" s="327">
        <v>1</v>
      </c>
      <c r="O315" s="548">
        <v>0.1</v>
      </c>
      <c r="P315" s="327">
        <v>1</v>
      </c>
      <c r="Q315" s="548">
        <v>0.1</v>
      </c>
      <c r="R315" s="327">
        <v>1</v>
      </c>
      <c r="S315" s="591">
        <v>0.444</v>
      </c>
      <c r="T315" s="327">
        <v>1</v>
      </c>
      <c r="U315" s="554">
        <v>0.2321</v>
      </c>
      <c r="V315" s="327">
        <v>1</v>
      </c>
      <c r="W315" s="554">
        <v>0.4167</v>
      </c>
      <c r="X315" s="327">
        <v>1</v>
      </c>
      <c r="Y315" s="548">
        <v>1</v>
      </c>
      <c r="Z315" s="327">
        <v>1</v>
      </c>
      <c r="AA315" s="667">
        <v>1</v>
      </c>
      <c r="AB315" s="328">
        <v>1</v>
      </c>
      <c r="AC315" s="672">
        <v>1</v>
      </c>
      <c r="AD315" s="320">
        <v>1</v>
      </c>
      <c r="AE315" s="423">
        <f t="shared" si="46"/>
        <v>0.3760666666666667</v>
      </c>
      <c r="AF315" s="177"/>
      <c r="AG315" s="632">
        <f t="shared" si="41"/>
        <v>0</v>
      </c>
    </row>
    <row r="316" spans="1:33" ht="11.25">
      <c r="A316" s="732" t="s">
        <v>195</v>
      </c>
      <c r="B316" s="733"/>
      <c r="C316" s="82"/>
      <c r="D316" s="115"/>
      <c r="E316" s="102"/>
      <c r="F316" s="75"/>
      <c r="G316" s="387"/>
      <c r="H316" s="72"/>
      <c r="I316" s="72"/>
      <c r="J316" s="72"/>
      <c r="K316" s="72"/>
      <c r="L316" s="72"/>
      <c r="M316" s="72"/>
      <c r="N316" s="72"/>
      <c r="O316" s="72"/>
      <c r="P316" s="72"/>
      <c r="Q316" s="72"/>
      <c r="R316" s="72"/>
      <c r="S316" s="443"/>
      <c r="T316" s="72"/>
      <c r="U316" s="443"/>
      <c r="V316" s="72"/>
      <c r="W316" s="443"/>
      <c r="X316" s="72"/>
      <c r="Y316" s="443"/>
      <c r="Z316" s="72"/>
      <c r="AA316" s="491"/>
      <c r="AB316" s="102"/>
      <c r="AC316" s="493"/>
      <c r="AD316" s="88"/>
      <c r="AE316" s="88"/>
      <c r="AF316" s="103"/>
      <c r="AG316" s="632">
        <f t="shared" si="41"/>
        <v>0</v>
      </c>
    </row>
    <row r="317" spans="1:33" ht="45">
      <c r="A317" s="175" t="s">
        <v>342</v>
      </c>
      <c r="B317" s="175" t="s">
        <v>211</v>
      </c>
      <c r="C317" s="175" t="s">
        <v>279</v>
      </c>
      <c r="D317" s="176" t="s">
        <v>350</v>
      </c>
      <c r="E317" s="247">
        <v>15</v>
      </c>
      <c r="F317" s="248"/>
      <c r="G317" s="549"/>
      <c r="H317" s="249"/>
      <c r="I317" s="550"/>
      <c r="J317" s="249"/>
      <c r="K317" s="550"/>
      <c r="L317" s="249"/>
      <c r="M317" s="550"/>
      <c r="N317" s="249"/>
      <c r="O317" s="550"/>
      <c r="P317" s="249"/>
      <c r="Q317" s="550"/>
      <c r="R317" s="249"/>
      <c r="S317" s="550"/>
      <c r="T317" s="249"/>
      <c r="U317" s="550"/>
      <c r="V317" s="249"/>
      <c r="W317" s="550"/>
      <c r="X317" s="249"/>
      <c r="Y317" s="550"/>
      <c r="Z317" s="249"/>
      <c r="AA317" s="668"/>
      <c r="AB317" s="247">
        <v>15</v>
      </c>
      <c r="AC317" s="673"/>
      <c r="AD317" s="88">
        <f aca="true" t="shared" si="47" ref="AD317:AD324">+F317+H317+J317+L317+N317+P317+R317+T317+V317+X317+Z317+AB317</f>
        <v>15</v>
      </c>
      <c r="AE317" s="424">
        <f aca="true" t="shared" si="48" ref="AE317:AE323">+G317+I317+K317+M317+O317+Q317+S317+U317+W317+Y317+AA317+AC317</f>
        <v>0</v>
      </c>
      <c r="AF317" s="592" t="s">
        <v>1007</v>
      </c>
      <c r="AG317" s="632">
        <f t="shared" si="41"/>
        <v>0</v>
      </c>
    </row>
    <row r="318" spans="1:33" ht="101.25">
      <c r="A318" s="175" t="s">
        <v>343</v>
      </c>
      <c r="B318" s="175" t="s">
        <v>211</v>
      </c>
      <c r="C318" s="175" t="s">
        <v>281</v>
      </c>
      <c r="D318" s="176" t="s">
        <v>351</v>
      </c>
      <c r="E318" s="247">
        <v>12</v>
      </c>
      <c r="F318" s="248"/>
      <c r="G318" s="549"/>
      <c r="H318" s="249"/>
      <c r="I318" s="550"/>
      <c r="J318" s="249"/>
      <c r="K318" s="550">
        <v>10</v>
      </c>
      <c r="L318" s="249">
        <v>3</v>
      </c>
      <c r="M318" s="550"/>
      <c r="N318" s="249"/>
      <c r="O318" s="550"/>
      <c r="P318" s="249"/>
      <c r="Q318" s="550">
        <v>8</v>
      </c>
      <c r="R318" s="249">
        <v>3</v>
      </c>
      <c r="S318" s="550"/>
      <c r="T318" s="249"/>
      <c r="U318" s="550"/>
      <c r="V318" s="249"/>
      <c r="W318" s="550">
        <v>5</v>
      </c>
      <c r="X318" s="249">
        <v>3</v>
      </c>
      <c r="Y318" s="550"/>
      <c r="Z318" s="249"/>
      <c r="AA318" s="668"/>
      <c r="AB318" s="247">
        <v>3</v>
      </c>
      <c r="AC318" s="673">
        <v>3</v>
      </c>
      <c r="AD318" s="88">
        <f t="shared" si="47"/>
        <v>12</v>
      </c>
      <c r="AE318" s="424">
        <f t="shared" si="48"/>
        <v>26</v>
      </c>
      <c r="AF318" s="592" t="s">
        <v>1008</v>
      </c>
      <c r="AG318" s="632">
        <f t="shared" si="41"/>
        <v>0</v>
      </c>
    </row>
    <row r="319" spans="1:33" ht="45">
      <c r="A319" s="175" t="s">
        <v>344</v>
      </c>
      <c r="B319" s="175" t="s">
        <v>211</v>
      </c>
      <c r="C319" s="175" t="s">
        <v>281</v>
      </c>
      <c r="D319" s="176" t="s">
        <v>352</v>
      </c>
      <c r="E319" s="247">
        <v>20</v>
      </c>
      <c r="F319" s="248"/>
      <c r="G319" s="549"/>
      <c r="H319" s="249"/>
      <c r="I319" s="550"/>
      <c r="J319" s="249"/>
      <c r="K319" s="550">
        <v>26</v>
      </c>
      <c r="L319" s="249"/>
      <c r="M319" s="550"/>
      <c r="N319" s="249"/>
      <c r="O319" s="550"/>
      <c r="P319" s="249"/>
      <c r="Q319" s="550">
        <v>2</v>
      </c>
      <c r="R319" s="249"/>
      <c r="S319" s="550"/>
      <c r="T319" s="249"/>
      <c r="U319" s="550"/>
      <c r="V319" s="249"/>
      <c r="W319" s="550">
        <v>5</v>
      </c>
      <c r="X319" s="249"/>
      <c r="Y319" s="550"/>
      <c r="Z319" s="249"/>
      <c r="AA319" s="668"/>
      <c r="AB319" s="247">
        <v>20</v>
      </c>
      <c r="AC319" s="673">
        <v>1</v>
      </c>
      <c r="AD319" s="88">
        <f t="shared" si="47"/>
        <v>20</v>
      </c>
      <c r="AE319" s="424">
        <f t="shared" si="48"/>
        <v>34</v>
      </c>
      <c r="AF319" s="592"/>
      <c r="AG319" s="632">
        <f t="shared" si="41"/>
        <v>0</v>
      </c>
    </row>
    <row r="320" spans="1:33" ht="45">
      <c r="A320" s="175" t="s">
        <v>345</v>
      </c>
      <c r="B320" s="175" t="s">
        <v>211</v>
      </c>
      <c r="C320" s="175" t="s">
        <v>281</v>
      </c>
      <c r="D320" s="176" t="s">
        <v>353</v>
      </c>
      <c r="E320" s="247">
        <v>800</v>
      </c>
      <c r="F320" s="248"/>
      <c r="G320" s="549"/>
      <c r="H320" s="249"/>
      <c r="I320" s="550"/>
      <c r="J320" s="249"/>
      <c r="K320" s="550">
        <v>880</v>
      </c>
      <c r="L320" s="249"/>
      <c r="M320" s="550"/>
      <c r="N320" s="249"/>
      <c r="O320" s="550"/>
      <c r="P320" s="249"/>
      <c r="Q320" s="550">
        <v>880</v>
      </c>
      <c r="R320" s="249"/>
      <c r="S320" s="550"/>
      <c r="T320" s="249"/>
      <c r="U320" s="550"/>
      <c r="V320" s="249"/>
      <c r="W320" s="550">
        <v>880</v>
      </c>
      <c r="X320" s="249"/>
      <c r="Y320" s="550"/>
      <c r="Z320" s="249"/>
      <c r="AA320" s="668"/>
      <c r="AB320" s="247">
        <v>800</v>
      </c>
      <c r="AC320" s="673">
        <v>930</v>
      </c>
      <c r="AD320" s="88">
        <f t="shared" si="47"/>
        <v>800</v>
      </c>
      <c r="AE320" s="424">
        <v>880</v>
      </c>
      <c r="AF320" s="592" t="s">
        <v>1009</v>
      </c>
      <c r="AG320" s="632">
        <f t="shared" si="41"/>
        <v>0</v>
      </c>
    </row>
    <row r="321" spans="1:33" ht="45">
      <c r="A321" s="175" t="s">
        <v>346</v>
      </c>
      <c r="B321" s="175" t="s">
        <v>211</v>
      </c>
      <c r="C321" s="175" t="s">
        <v>281</v>
      </c>
      <c r="D321" s="176" t="s">
        <v>354</v>
      </c>
      <c r="E321" s="247">
        <v>24</v>
      </c>
      <c r="F321" s="248">
        <v>2</v>
      </c>
      <c r="G321" s="549">
        <v>4</v>
      </c>
      <c r="H321" s="249">
        <v>2</v>
      </c>
      <c r="I321" s="550">
        <v>4</v>
      </c>
      <c r="J321" s="249">
        <v>2</v>
      </c>
      <c r="K321" s="550">
        <v>4</v>
      </c>
      <c r="L321" s="249">
        <v>2</v>
      </c>
      <c r="M321" s="550">
        <v>6</v>
      </c>
      <c r="N321" s="249">
        <v>2</v>
      </c>
      <c r="O321" s="550">
        <v>3</v>
      </c>
      <c r="P321" s="249">
        <v>2</v>
      </c>
      <c r="Q321" s="550">
        <v>2</v>
      </c>
      <c r="R321" s="249">
        <v>2</v>
      </c>
      <c r="S321" s="550">
        <v>5</v>
      </c>
      <c r="T321" s="249">
        <v>2</v>
      </c>
      <c r="U321" s="550">
        <v>8</v>
      </c>
      <c r="V321" s="249">
        <v>2</v>
      </c>
      <c r="W321" s="550">
        <v>5</v>
      </c>
      <c r="X321" s="249">
        <v>2</v>
      </c>
      <c r="Y321" s="550">
        <v>7</v>
      </c>
      <c r="Z321" s="249">
        <v>2</v>
      </c>
      <c r="AA321" s="668">
        <v>5</v>
      </c>
      <c r="AB321" s="247">
        <v>2</v>
      </c>
      <c r="AC321" s="673">
        <v>3</v>
      </c>
      <c r="AD321" s="88">
        <f t="shared" si="47"/>
        <v>24</v>
      </c>
      <c r="AE321" s="424">
        <f t="shared" si="48"/>
        <v>56</v>
      </c>
      <c r="AF321" s="592" t="s">
        <v>1010</v>
      </c>
      <c r="AG321" s="632">
        <f t="shared" si="41"/>
        <v>0</v>
      </c>
    </row>
    <row r="322" spans="1:33" ht="45">
      <c r="A322" s="175" t="s">
        <v>347</v>
      </c>
      <c r="B322" s="175" t="s">
        <v>211</v>
      </c>
      <c r="C322" s="175" t="s">
        <v>281</v>
      </c>
      <c r="D322" s="176" t="s">
        <v>355</v>
      </c>
      <c r="E322" s="247">
        <v>200</v>
      </c>
      <c r="F322" s="248"/>
      <c r="G322" s="549">
        <v>30</v>
      </c>
      <c r="H322" s="249"/>
      <c r="I322" s="550">
        <v>30</v>
      </c>
      <c r="J322" s="249"/>
      <c r="K322" s="550">
        <v>27</v>
      </c>
      <c r="L322" s="249"/>
      <c r="M322" s="550">
        <v>8</v>
      </c>
      <c r="N322" s="249"/>
      <c r="O322" s="550">
        <v>8</v>
      </c>
      <c r="P322" s="249"/>
      <c r="Q322" s="550">
        <v>8</v>
      </c>
      <c r="R322" s="249"/>
      <c r="S322" s="550">
        <v>18</v>
      </c>
      <c r="T322" s="249"/>
      <c r="U322" s="550">
        <v>18</v>
      </c>
      <c r="V322" s="249"/>
      <c r="W322" s="550">
        <v>18</v>
      </c>
      <c r="X322" s="249"/>
      <c r="Y322" s="550">
        <v>10</v>
      </c>
      <c r="Z322" s="249"/>
      <c r="AA322" s="668">
        <v>5</v>
      </c>
      <c r="AB322" s="247">
        <v>200</v>
      </c>
      <c r="AC322" s="673">
        <v>10</v>
      </c>
      <c r="AD322" s="88">
        <f t="shared" si="47"/>
        <v>200</v>
      </c>
      <c r="AE322" s="424">
        <f t="shared" si="48"/>
        <v>190</v>
      </c>
      <c r="AF322" s="177" t="s">
        <v>1012</v>
      </c>
      <c r="AG322" s="632">
        <f t="shared" si="41"/>
        <v>0</v>
      </c>
    </row>
    <row r="323" spans="1:33" ht="67.5">
      <c r="A323" s="175" t="s">
        <v>348</v>
      </c>
      <c r="B323" s="175" t="s">
        <v>211</v>
      </c>
      <c r="C323" s="175" t="s">
        <v>281</v>
      </c>
      <c r="D323" s="176" t="s">
        <v>356</v>
      </c>
      <c r="E323" s="247">
        <v>4</v>
      </c>
      <c r="F323" s="248"/>
      <c r="G323" s="549"/>
      <c r="H323" s="249"/>
      <c r="I323" s="550"/>
      <c r="J323" s="249">
        <v>1</v>
      </c>
      <c r="K323" s="550">
        <v>1</v>
      </c>
      <c r="L323" s="249"/>
      <c r="M323" s="550"/>
      <c r="N323" s="249"/>
      <c r="O323" s="550"/>
      <c r="P323" s="249">
        <v>1</v>
      </c>
      <c r="Q323" s="550">
        <v>1</v>
      </c>
      <c r="R323" s="249"/>
      <c r="S323" s="550"/>
      <c r="T323" s="249"/>
      <c r="U323" s="550"/>
      <c r="V323" s="249">
        <v>1</v>
      </c>
      <c r="W323" s="550">
        <v>1</v>
      </c>
      <c r="X323" s="249"/>
      <c r="Y323" s="550"/>
      <c r="Z323" s="249"/>
      <c r="AA323" s="668"/>
      <c r="AB323" s="247">
        <v>1</v>
      </c>
      <c r="AC323" s="673">
        <v>1</v>
      </c>
      <c r="AD323" s="88">
        <f t="shared" si="47"/>
        <v>4</v>
      </c>
      <c r="AE323" s="424">
        <f t="shared" si="48"/>
        <v>4</v>
      </c>
      <c r="AF323" s="592"/>
      <c r="AG323" s="632">
        <f t="shared" si="41"/>
        <v>0</v>
      </c>
    </row>
    <row r="324" spans="1:33" ht="45">
      <c r="A324" s="175" t="s">
        <v>349</v>
      </c>
      <c r="B324" s="175" t="s">
        <v>211</v>
      </c>
      <c r="C324" s="175" t="s">
        <v>281</v>
      </c>
      <c r="D324" s="176" t="s">
        <v>357</v>
      </c>
      <c r="E324" s="247">
        <v>20</v>
      </c>
      <c r="F324" s="248"/>
      <c r="G324" s="549"/>
      <c r="H324" s="249"/>
      <c r="I324" s="550"/>
      <c r="J324" s="249"/>
      <c r="K324" s="550">
        <v>29</v>
      </c>
      <c r="L324" s="249"/>
      <c r="M324" s="550"/>
      <c r="N324" s="249"/>
      <c r="O324" s="550"/>
      <c r="P324" s="249"/>
      <c r="Q324" s="550">
        <v>29</v>
      </c>
      <c r="R324" s="249"/>
      <c r="S324" s="550"/>
      <c r="T324" s="249"/>
      <c r="U324" s="550"/>
      <c r="V324" s="249"/>
      <c r="W324" s="550">
        <v>29</v>
      </c>
      <c r="X324" s="249"/>
      <c r="Y324" s="550"/>
      <c r="Z324" s="249"/>
      <c r="AA324" s="668"/>
      <c r="AB324" s="247">
        <v>20</v>
      </c>
      <c r="AC324" s="673">
        <v>32</v>
      </c>
      <c r="AD324" s="88">
        <f t="shared" si="47"/>
        <v>20</v>
      </c>
      <c r="AE324" s="424">
        <v>32</v>
      </c>
      <c r="AF324" s="592" t="s">
        <v>1011</v>
      </c>
      <c r="AG324" s="632">
        <f t="shared" si="41"/>
        <v>0</v>
      </c>
    </row>
    <row r="325" spans="1:33" ht="12" thickBot="1">
      <c r="A325" s="175"/>
      <c r="B325" s="175"/>
      <c r="C325" s="175"/>
      <c r="D325" s="176"/>
      <c r="E325" s="173"/>
      <c r="F325" s="171"/>
      <c r="G325" s="396"/>
      <c r="H325" s="172"/>
      <c r="I325" s="172"/>
      <c r="J325" s="172"/>
      <c r="K325" s="172"/>
      <c r="L325" s="172"/>
      <c r="M325" s="172"/>
      <c r="N325" s="172"/>
      <c r="O325" s="172"/>
      <c r="P325" s="172"/>
      <c r="Q325" s="172"/>
      <c r="R325" s="172"/>
      <c r="S325" s="552"/>
      <c r="T325" s="172"/>
      <c r="U325" s="552"/>
      <c r="V325" s="172"/>
      <c r="W325" s="552"/>
      <c r="X325" s="172"/>
      <c r="Y325" s="552"/>
      <c r="Z325" s="172"/>
      <c r="AA325" s="669"/>
      <c r="AB325" s="173"/>
      <c r="AC325" s="674"/>
      <c r="AD325" s="88"/>
      <c r="AE325" s="424"/>
      <c r="AF325" s="177"/>
      <c r="AG325" s="632">
        <f t="shared" si="41"/>
        <v>0</v>
      </c>
    </row>
    <row r="326" spans="1:33" ht="11.25">
      <c r="A326" s="732" t="s">
        <v>197</v>
      </c>
      <c r="B326" s="733"/>
      <c r="C326" s="175"/>
      <c r="D326" s="176"/>
      <c r="E326" s="173"/>
      <c r="F326" s="171"/>
      <c r="G326" s="396"/>
      <c r="H326" s="172"/>
      <c r="I326" s="172"/>
      <c r="J326" s="172"/>
      <c r="K326" s="172"/>
      <c r="L326" s="172"/>
      <c r="M326" s="172"/>
      <c r="N326" s="172"/>
      <c r="O326" s="172"/>
      <c r="P326" s="172"/>
      <c r="Q326" s="172"/>
      <c r="R326" s="172"/>
      <c r="S326" s="552"/>
      <c r="T326" s="172"/>
      <c r="U326" s="552"/>
      <c r="V326" s="172"/>
      <c r="W326" s="552"/>
      <c r="X326" s="172"/>
      <c r="Y326" s="552"/>
      <c r="Z326" s="172"/>
      <c r="AA326" s="669"/>
      <c r="AB326" s="173"/>
      <c r="AC326" s="674"/>
      <c r="AD326" s="88"/>
      <c r="AE326" s="424"/>
      <c r="AF326" s="177"/>
      <c r="AG326" s="632">
        <f t="shared" si="41"/>
        <v>0</v>
      </c>
    </row>
    <row r="327" spans="1:33" ht="33.75">
      <c r="A327" s="175" t="s">
        <v>304</v>
      </c>
      <c r="B327" s="175" t="s">
        <v>306</v>
      </c>
      <c r="C327" s="175" t="s">
        <v>305</v>
      </c>
      <c r="D327" s="176" t="s">
        <v>307</v>
      </c>
      <c r="E327" s="173">
        <v>1</v>
      </c>
      <c r="F327" s="171"/>
      <c r="G327" s="551"/>
      <c r="H327" s="172"/>
      <c r="I327" s="552"/>
      <c r="J327" s="172"/>
      <c r="K327" s="552"/>
      <c r="L327" s="172"/>
      <c r="M327" s="552">
        <v>1</v>
      </c>
      <c r="N327" s="172"/>
      <c r="O327" s="552"/>
      <c r="P327" s="172">
        <v>1</v>
      </c>
      <c r="Q327" s="552"/>
      <c r="R327" s="172"/>
      <c r="S327" s="552"/>
      <c r="T327" s="172"/>
      <c r="U327" s="552"/>
      <c r="V327" s="172"/>
      <c r="W327" s="552"/>
      <c r="X327" s="172"/>
      <c r="Y327" s="552"/>
      <c r="Z327" s="172"/>
      <c r="AA327" s="669"/>
      <c r="AB327" s="173"/>
      <c r="AC327" s="674"/>
      <c r="AD327" s="88">
        <f aca="true" t="shared" si="49" ref="AD327:AE330">+F327+H327+J327+L327+N327+P327+R327+T327+V327+X327+Z327+AB327</f>
        <v>1</v>
      </c>
      <c r="AE327" s="424">
        <f t="shared" si="49"/>
        <v>1</v>
      </c>
      <c r="AF327" s="592" t="s">
        <v>913</v>
      </c>
      <c r="AG327" s="632">
        <f t="shared" si="41"/>
        <v>0</v>
      </c>
    </row>
    <row r="328" spans="1:33" ht="45">
      <c r="A328" s="175" t="s">
        <v>587</v>
      </c>
      <c r="B328" s="175" t="s">
        <v>308</v>
      </c>
      <c r="C328" s="175" t="s">
        <v>212</v>
      </c>
      <c r="D328" s="176" t="s">
        <v>309</v>
      </c>
      <c r="E328" s="173">
        <v>168</v>
      </c>
      <c r="F328" s="171">
        <v>14</v>
      </c>
      <c r="G328" s="551">
        <v>14</v>
      </c>
      <c r="H328" s="172">
        <v>14</v>
      </c>
      <c r="I328" s="552">
        <v>14</v>
      </c>
      <c r="J328" s="172">
        <v>14</v>
      </c>
      <c r="K328" s="552">
        <v>14</v>
      </c>
      <c r="L328" s="172">
        <v>14</v>
      </c>
      <c r="M328" s="552">
        <v>15</v>
      </c>
      <c r="N328" s="172">
        <v>14</v>
      </c>
      <c r="O328" s="552">
        <v>15</v>
      </c>
      <c r="P328" s="172">
        <v>14</v>
      </c>
      <c r="Q328" s="552">
        <v>15</v>
      </c>
      <c r="R328" s="172">
        <v>14</v>
      </c>
      <c r="S328" s="552">
        <v>15</v>
      </c>
      <c r="T328" s="172">
        <v>14</v>
      </c>
      <c r="U328" s="552">
        <v>15</v>
      </c>
      <c r="V328" s="172">
        <v>14</v>
      </c>
      <c r="W328" s="552">
        <v>16</v>
      </c>
      <c r="X328" s="172">
        <v>14</v>
      </c>
      <c r="Y328" s="552">
        <v>16</v>
      </c>
      <c r="Z328" s="172">
        <v>14</v>
      </c>
      <c r="AA328" s="669">
        <v>16</v>
      </c>
      <c r="AB328" s="173">
        <v>14</v>
      </c>
      <c r="AC328" s="674">
        <v>16</v>
      </c>
      <c r="AD328" s="88">
        <f t="shared" si="49"/>
        <v>168</v>
      </c>
      <c r="AE328" s="424">
        <f t="shared" si="49"/>
        <v>181</v>
      </c>
      <c r="AF328" s="592"/>
      <c r="AG328" s="632">
        <f t="shared" si="41"/>
        <v>0</v>
      </c>
    </row>
    <row r="329" spans="1:33" ht="56.25">
      <c r="A329" s="175" t="s">
        <v>588</v>
      </c>
      <c r="B329" s="175" t="s">
        <v>308</v>
      </c>
      <c r="C329" s="175" t="s">
        <v>212</v>
      </c>
      <c r="D329" s="176" t="s">
        <v>310</v>
      </c>
      <c r="E329" s="173">
        <v>24</v>
      </c>
      <c r="F329" s="171">
        <v>2</v>
      </c>
      <c r="G329" s="551">
        <v>2</v>
      </c>
      <c r="H329" s="172">
        <v>2</v>
      </c>
      <c r="I329" s="552">
        <v>2</v>
      </c>
      <c r="J329" s="172">
        <v>2</v>
      </c>
      <c r="K329" s="552">
        <v>2</v>
      </c>
      <c r="L329" s="172">
        <v>2</v>
      </c>
      <c r="M329" s="552">
        <v>2</v>
      </c>
      <c r="N329" s="172">
        <v>2</v>
      </c>
      <c r="O329" s="552">
        <v>2</v>
      </c>
      <c r="P329" s="172">
        <v>2</v>
      </c>
      <c r="Q329" s="552">
        <v>2</v>
      </c>
      <c r="R329" s="172">
        <v>2</v>
      </c>
      <c r="S329" s="552">
        <v>2</v>
      </c>
      <c r="T329" s="172">
        <v>2</v>
      </c>
      <c r="U329" s="552">
        <v>2</v>
      </c>
      <c r="V329" s="172">
        <v>2</v>
      </c>
      <c r="W329" s="552">
        <v>2</v>
      </c>
      <c r="X329" s="172">
        <v>2</v>
      </c>
      <c r="Y329" s="552">
        <v>2</v>
      </c>
      <c r="Z329" s="172">
        <v>2</v>
      </c>
      <c r="AA329" s="669">
        <v>2</v>
      </c>
      <c r="AB329" s="173">
        <v>2</v>
      </c>
      <c r="AC329" s="674">
        <v>2</v>
      </c>
      <c r="AD329" s="88">
        <f t="shared" si="49"/>
        <v>24</v>
      </c>
      <c r="AE329" s="424">
        <f t="shared" si="49"/>
        <v>24</v>
      </c>
      <c r="AF329" s="177"/>
      <c r="AG329" s="632">
        <f t="shared" si="41"/>
        <v>0</v>
      </c>
    </row>
    <row r="330" spans="1:33" ht="45">
      <c r="A330" s="175" t="s">
        <v>914</v>
      </c>
      <c r="B330" s="175" t="s">
        <v>308</v>
      </c>
      <c r="C330" s="175" t="s">
        <v>212</v>
      </c>
      <c r="D330" s="176" t="s">
        <v>311</v>
      </c>
      <c r="E330" s="173">
        <v>84</v>
      </c>
      <c r="F330" s="171">
        <v>7</v>
      </c>
      <c r="G330" s="551">
        <v>7</v>
      </c>
      <c r="H330" s="172">
        <v>7</v>
      </c>
      <c r="I330" s="552">
        <v>7</v>
      </c>
      <c r="J330" s="172">
        <v>7</v>
      </c>
      <c r="K330" s="552">
        <v>7</v>
      </c>
      <c r="L330" s="172">
        <v>7</v>
      </c>
      <c r="M330" s="552">
        <v>8</v>
      </c>
      <c r="N330" s="172">
        <v>7</v>
      </c>
      <c r="O330" s="552">
        <v>8</v>
      </c>
      <c r="P330" s="172">
        <v>7</v>
      </c>
      <c r="Q330" s="552">
        <v>8</v>
      </c>
      <c r="R330" s="172">
        <v>7</v>
      </c>
      <c r="S330" s="552">
        <v>8</v>
      </c>
      <c r="T330" s="172">
        <v>7</v>
      </c>
      <c r="U330" s="552">
        <v>8</v>
      </c>
      <c r="V330" s="172">
        <v>7</v>
      </c>
      <c r="W330" s="552">
        <v>8</v>
      </c>
      <c r="X330" s="172">
        <v>7</v>
      </c>
      <c r="Y330" s="552">
        <v>8</v>
      </c>
      <c r="Z330" s="172">
        <v>7</v>
      </c>
      <c r="AA330" s="669">
        <v>8</v>
      </c>
      <c r="AB330" s="173">
        <v>7</v>
      </c>
      <c r="AC330" s="674">
        <v>8</v>
      </c>
      <c r="AD330" s="88">
        <f t="shared" si="49"/>
        <v>84</v>
      </c>
      <c r="AE330" s="424">
        <f t="shared" si="49"/>
        <v>93</v>
      </c>
      <c r="AF330" s="177"/>
      <c r="AG330" s="632">
        <f t="shared" si="41"/>
        <v>0</v>
      </c>
    </row>
    <row r="331" spans="1:34" ht="67.5" customHeight="1">
      <c r="A331" s="175" t="s">
        <v>589</v>
      </c>
      <c r="B331" s="175" t="s">
        <v>308</v>
      </c>
      <c r="C331" s="175" t="s">
        <v>212</v>
      </c>
      <c r="D331" s="176" t="s">
        <v>312</v>
      </c>
      <c r="E331" s="328">
        <v>1</v>
      </c>
      <c r="F331" s="326">
        <v>1</v>
      </c>
      <c r="G331" s="547">
        <v>1</v>
      </c>
      <c r="H331" s="327">
        <v>1</v>
      </c>
      <c r="I331" s="548">
        <v>0.99</v>
      </c>
      <c r="J331" s="327">
        <v>1</v>
      </c>
      <c r="K331" s="548">
        <v>1</v>
      </c>
      <c r="L331" s="327">
        <v>1</v>
      </c>
      <c r="M331" s="548">
        <v>1</v>
      </c>
      <c r="N331" s="327">
        <v>1</v>
      </c>
      <c r="O331" s="548">
        <v>0.99</v>
      </c>
      <c r="P331" s="327">
        <v>1</v>
      </c>
      <c r="Q331" s="548">
        <v>0.99</v>
      </c>
      <c r="R331" s="327">
        <v>1</v>
      </c>
      <c r="S331" s="602">
        <v>1</v>
      </c>
      <c r="T331" s="327">
        <v>1</v>
      </c>
      <c r="U331" s="602">
        <v>1</v>
      </c>
      <c r="V331" s="327">
        <v>1</v>
      </c>
      <c r="W331" s="554">
        <v>1.125</v>
      </c>
      <c r="X331" s="327">
        <v>1</v>
      </c>
      <c r="Y331" s="548">
        <v>1</v>
      </c>
      <c r="Z331" s="327">
        <v>1</v>
      </c>
      <c r="AA331" s="667">
        <v>1</v>
      </c>
      <c r="AB331" s="328">
        <v>1</v>
      </c>
      <c r="AC331" s="672">
        <v>0.98</v>
      </c>
      <c r="AD331" s="320">
        <v>1</v>
      </c>
      <c r="AE331" s="593">
        <v>0.97</v>
      </c>
      <c r="AF331" s="592"/>
      <c r="AG331" s="632">
        <f aca="true" t="shared" si="50" ref="AG331:AG394">E331-AD331</f>
        <v>0</v>
      </c>
      <c r="AH331" s="610"/>
    </row>
    <row r="332" spans="1:33" ht="56.25">
      <c r="A332" s="175" t="s">
        <v>590</v>
      </c>
      <c r="B332" s="175" t="s">
        <v>308</v>
      </c>
      <c r="C332" s="175" t="s">
        <v>212</v>
      </c>
      <c r="D332" s="176" t="s">
        <v>313</v>
      </c>
      <c r="E332" s="328">
        <v>1</v>
      </c>
      <c r="F332" s="326">
        <v>1</v>
      </c>
      <c r="G332" s="547">
        <v>1</v>
      </c>
      <c r="H332" s="327">
        <v>1</v>
      </c>
      <c r="I332" s="548">
        <v>1</v>
      </c>
      <c r="J332" s="327">
        <v>1</v>
      </c>
      <c r="K332" s="548">
        <v>1</v>
      </c>
      <c r="L332" s="327">
        <v>1</v>
      </c>
      <c r="M332" s="548">
        <v>1</v>
      </c>
      <c r="N332" s="327">
        <v>1</v>
      </c>
      <c r="O332" s="548">
        <v>1</v>
      </c>
      <c r="P332" s="327">
        <v>1</v>
      </c>
      <c r="Q332" s="548">
        <v>1</v>
      </c>
      <c r="R332" s="327">
        <v>1</v>
      </c>
      <c r="S332" s="602">
        <v>1</v>
      </c>
      <c r="T332" s="327">
        <v>1</v>
      </c>
      <c r="U332" s="602">
        <v>1</v>
      </c>
      <c r="V332" s="327">
        <v>1</v>
      </c>
      <c r="W332" s="554">
        <v>0.7917</v>
      </c>
      <c r="X332" s="327">
        <v>1</v>
      </c>
      <c r="Y332" s="548">
        <v>1</v>
      </c>
      <c r="Z332" s="327">
        <v>1</v>
      </c>
      <c r="AA332" s="667">
        <v>1</v>
      </c>
      <c r="AB332" s="328">
        <v>1</v>
      </c>
      <c r="AC332" s="672">
        <v>0.7</v>
      </c>
      <c r="AD332" s="320">
        <v>1</v>
      </c>
      <c r="AE332" s="593">
        <v>0.97</v>
      </c>
      <c r="AF332" s="592"/>
      <c r="AG332" s="632">
        <f t="shared" si="50"/>
        <v>0</v>
      </c>
    </row>
    <row r="333" spans="1:33" ht="45">
      <c r="A333" s="175" t="s">
        <v>591</v>
      </c>
      <c r="B333" s="175" t="s">
        <v>308</v>
      </c>
      <c r="C333" s="175" t="s">
        <v>212</v>
      </c>
      <c r="D333" s="176" t="s">
        <v>314</v>
      </c>
      <c r="E333" s="245">
        <v>1</v>
      </c>
      <c r="F333" s="326">
        <v>1</v>
      </c>
      <c r="G333" s="547">
        <v>1</v>
      </c>
      <c r="H333" s="327">
        <v>1</v>
      </c>
      <c r="I333" s="548">
        <v>1</v>
      </c>
      <c r="J333" s="327">
        <v>1</v>
      </c>
      <c r="K333" s="548">
        <v>1</v>
      </c>
      <c r="L333" s="327">
        <v>1</v>
      </c>
      <c r="M333" s="548">
        <v>1</v>
      </c>
      <c r="N333" s="327">
        <v>1</v>
      </c>
      <c r="O333" s="548">
        <v>1</v>
      </c>
      <c r="P333" s="327">
        <v>1</v>
      </c>
      <c r="Q333" s="548">
        <v>1</v>
      </c>
      <c r="R333" s="327">
        <v>1</v>
      </c>
      <c r="S333" s="602">
        <v>1</v>
      </c>
      <c r="T333" s="327">
        <v>1</v>
      </c>
      <c r="U333" s="602">
        <v>1</v>
      </c>
      <c r="V333" s="327">
        <v>1</v>
      </c>
      <c r="W333" s="602">
        <v>0.86</v>
      </c>
      <c r="X333" s="327">
        <v>1</v>
      </c>
      <c r="Y333" s="548">
        <v>1</v>
      </c>
      <c r="Z333" s="327">
        <v>1</v>
      </c>
      <c r="AA333" s="667">
        <v>1</v>
      </c>
      <c r="AB333" s="328">
        <v>1</v>
      </c>
      <c r="AC333" s="672">
        <v>0.7</v>
      </c>
      <c r="AD333" s="320">
        <v>1</v>
      </c>
      <c r="AE333" s="593">
        <v>0.97</v>
      </c>
      <c r="AF333" s="592"/>
      <c r="AG333" s="632">
        <f t="shared" si="50"/>
        <v>0</v>
      </c>
    </row>
    <row r="334" spans="1:33" ht="45.75" thickBot="1">
      <c r="A334" s="175" t="s">
        <v>592</v>
      </c>
      <c r="B334" s="175" t="s">
        <v>308</v>
      </c>
      <c r="C334" s="175" t="s">
        <v>212</v>
      </c>
      <c r="D334" s="176" t="s">
        <v>314</v>
      </c>
      <c r="E334" s="245">
        <v>1</v>
      </c>
      <c r="F334" s="326">
        <v>1</v>
      </c>
      <c r="G334" s="547">
        <v>1</v>
      </c>
      <c r="H334" s="327">
        <v>1</v>
      </c>
      <c r="I334" s="548">
        <v>1</v>
      </c>
      <c r="J334" s="327">
        <v>1</v>
      </c>
      <c r="K334" s="548">
        <v>1</v>
      </c>
      <c r="L334" s="327">
        <v>1</v>
      </c>
      <c r="M334" s="548">
        <v>1</v>
      </c>
      <c r="N334" s="327">
        <v>1</v>
      </c>
      <c r="O334" s="548">
        <v>1</v>
      </c>
      <c r="P334" s="327">
        <v>1</v>
      </c>
      <c r="Q334" s="548">
        <v>1</v>
      </c>
      <c r="R334" s="327">
        <v>1</v>
      </c>
      <c r="S334" s="602">
        <v>1</v>
      </c>
      <c r="T334" s="327">
        <v>1</v>
      </c>
      <c r="U334" s="602">
        <v>1</v>
      </c>
      <c r="V334" s="327">
        <v>1</v>
      </c>
      <c r="W334" s="602">
        <v>1</v>
      </c>
      <c r="X334" s="327">
        <v>1</v>
      </c>
      <c r="Y334" s="548">
        <v>1</v>
      </c>
      <c r="Z334" s="327">
        <v>1</v>
      </c>
      <c r="AA334" s="667">
        <v>1</v>
      </c>
      <c r="AB334" s="328">
        <v>1</v>
      </c>
      <c r="AC334" s="672">
        <v>1</v>
      </c>
      <c r="AD334" s="320">
        <v>1</v>
      </c>
      <c r="AE334" s="611">
        <f>AVERAGE(AA334,Y334,W334,U334,S334,Q334,O334,M334,K334,I334,G334,E334)</f>
        <v>1</v>
      </c>
      <c r="AF334" s="177"/>
      <c r="AG334" s="632">
        <f t="shared" si="50"/>
        <v>0</v>
      </c>
    </row>
    <row r="335" spans="1:33" ht="11.25">
      <c r="A335" s="732" t="s">
        <v>196</v>
      </c>
      <c r="B335" s="733"/>
      <c r="C335" s="175"/>
      <c r="D335" s="176"/>
      <c r="E335" s="173"/>
      <c r="F335" s="171"/>
      <c r="G335" s="396"/>
      <c r="H335" s="172"/>
      <c r="I335" s="172"/>
      <c r="J335" s="172"/>
      <c r="K335" s="172"/>
      <c r="L335" s="172"/>
      <c r="M335" s="172"/>
      <c r="N335" s="172"/>
      <c r="O335" s="172"/>
      <c r="P335" s="172"/>
      <c r="Q335" s="172"/>
      <c r="R335" s="172"/>
      <c r="S335" s="552"/>
      <c r="T335" s="172"/>
      <c r="U335" s="552"/>
      <c r="V335" s="172"/>
      <c r="W335" s="552"/>
      <c r="X335" s="172"/>
      <c r="Y335" s="552"/>
      <c r="Z335" s="172"/>
      <c r="AA335" s="669"/>
      <c r="AB335" s="173"/>
      <c r="AC335" s="674"/>
      <c r="AD335" s="88"/>
      <c r="AE335" s="424"/>
      <c r="AF335" s="177"/>
      <c r="AG335" s="632">
        <f t="shared" si="50"/>
        <v>0</v>
      </c>
    </row>
    <row r="336" spans="1:33" ht="78.75">
      <c r="A336" s="175" t="s">
        <v>294</v>
      </c>
      <c r="B336" s="175" t="s">
        <v>401</v>
      </c>
      <c r="C336" s="175" t="s">
        <v>715</v>
      </c>
      <c r="D336" s="176" t="s">
        <v>93</v>
      </c>
      <c r="E336" s="245">
        <v>1</v>
      </c>
      <c r="F336" s="323">
        <v>0.0833333333333333</v>
      </c>
      <c r="G336" s="553">
        <v>0.0833</v>
      </c>
      <c r="H336" s="324">
        <v>0.0833333333333333</v>
      </c>
      <c r="I336" s="554">
        <v>0.0833</v>
      </c>
      <c r="J336" s="324">
        <v>0.0833333333333333</v>
      </c>
      <c r="K336" s="554">
        <v>0.0833</v>
      </c>
      <c r="L336" s="324">
        <v>0.0833333333333333</v>
      </c>
      <c r="M336" s="554">
        <v>0.0833</v>
      </c>
      <c r="N336" s="324">
        <v>0.0833333333333333</v>
      </c>
      <c r="O336" s="554">
        <v>0.0833</v>
      </c>
      <c r="P336" s="324">
        <v>0.0833333333333333</v>
      </c>
      <c r="Q336" s="554">
        <v>0.0833</v>
      </c>
      <c r="R336" s="324">
        <v>0.0833333333333333</v>
      </c>
      <c r="S336" s="554">
        <v>0.0833</v>
      </c>
      <c r="T336" s="324">
        <v>0.0833333333333333</v>
      </c>
      <c r="U336" s="554">
        <v>0.0833</v>
      </c>
      <c r="V336" s="324">
        <v>0.0833333333333333</v>
      </c>
      <c r="W336" s="554">
        <v>0.0833</v>
      </c>
      <c r="X336" s="324">
        <v>0.0833333333333333</v>
      </c>
      <c r="Y336" s="554">
        <v>0.0833</v>
      </c>
      <c r="Z336" s="324">
        <v>0.0833333333333333</v>
      </c>
      <c r="AA336" s="670">
        <v>0.0833</v>
      </c>
      <c r="AB336" s="325">
        <v>0.0833333333333333</v>
      </c>
      <c r="AC336" s="675">
        <v>0.0833</v>
      </c>
      <c r="AD336" s="320">
        <v>1</v>
      </c>
      <c r="AE336" s="593">
        <f>(G336+I336+K336+M336+O336+Q336+S336+U336+W336+Y336+AA336+AC336)</f>
        <v>0.9996000000000002</v>
      </c>
      <c r="AF336" s="592" t="s">
        <v>917</v>
      </c>
      <c r="AG336" s="632">
        <f t="shared" si="50"/>
        <v>0</v>
      </c>
    </row>
    <row r="337" spans="1:33" ht="67.5">
      <c r="A337" s="175" t="s">
        <v>295</v>
      </c>
      <c r="B337" s="175" t="s">
        <v>712</v>
      </c>
      <c r="C337" s="175" t="s">
        <v>675</v>
      </c>
      <c r="D337" s="176" t="s">
        <v>93</v>
      </c>
      <c r="E337" s="245">
        <v>1</v>
      </c>
      <c r="F337" s="323">
        <v>0.0833333333333333</v>
      </c>
      <c r="G337" s="553">
        <v>0.0833</v>
      </c>
      <c r="H337" s="324">
        <v>0.0833333333333333</v>
      </c>
      <c r="I337" s="554">
        <v>0.0833</v>
      </c>
      <c r="J337" s="324">
        <v>0.0833333333333333</v>
      </c>
      <c r="K337" s="554">
        <v>0.0833</v>
      </c>
      <c r="L337" s="324">
        <v>0.0833333333333333</v>
      </c>
      <c r="M337" s="554">
        <v>0.0833</v>
      </c>
      <c r="N337" s="324">
        <v>0.0833333333333333</v>
      </c>
      <c r="O337" s="554">
        <v>0.0833</v>
      </c>
      <c r="P337" s="324">
        <v>0.0833333333333333</v>
      </c>
      <c r="Q337" s="554">
        <v>0.0833</v>
      </c>
      <c r="R337" s="324">
        <v>0.0833333333333333</v>
      </c>
      <c r="S337" s="554">
        <v>0.0833</v>
      </c>
      <c r="T337" s="324">
        <v>0.0833333333333333</v>
      </c>
      <c r="U337" s="554">
        <v>0.0833</v>
      </c>
      <c r="V337" s="324">
        <v>0.0833333333333333</v>
      </c>
      <c r="W337" s="554">
        <v>0.0833</v>
      </c>
      <c r="X337" s="324">
        <v>0.0833333333333333</v>
      </c>
      <c r="Y337" s="554">
        <v>0.0833</v>
      </c>
      <c r="Z337" s="324">
        <v>0.0833333333333333</v>
      </c>
      <c r="AA337" s="670">
        <v>0.0833</v>
      </c>
      <c r="AB337" s="325">
        <v>0.0833333333333333</v>
      </c>
      <c r="AC337" s="675">
        <v>0.0833</v>
      </c>
      <c r="AD337" s="320">
        <v>1</v>
      </c>
      <c r="AE337" s="593">
        <f>(G337+I337+K337+M337+O337+Q337+S337+U337+W337+Y337+AA337+AC337)</f>
        <v>0.9996000000000002</v>
      </c>
      <c r="AF337" s="592" t="s">
        <v>918</v>
      </c>
      <c r="AG337" s="632">
        <f t="shared" si="50"/>
        <v>0</v>
      </c>
    </row>
    <row r="338" spans="1:33" ht="57" thickBot="1">
      <c r="A338" s="175" t="s">
        <v>296</v>
      </c>
      <c r="B338" s="175" t="s">
        <v>713</v>
      </c>
      <c r="C338" s="175" t="s">
        <v>714</v>
      </c>
      <c r="D338" s="176" t="s">
        <v>93</v>
      </c>
      <c r="E338" s="245">
        <v>1</v>
      </c>
      <c r="F338" s="323">
        <v>0.0833333333333333</v>
      </c>
      <c r="G338" s="553">
        <v>0.0833</v>
      </c>
      <c r="H338" s="324">
        <v>0.0833333333333333</v>
      </c>
      <c r="I338" s="554">
        <v>0.0833</v>
      </c>
      <c r="J338" s="324">
        <v>0.0833333333333333</v>
      </c>
      <c r="K338" s="554">
        <v>0.0833</v>
      </c>
      <c r="L338" s="324">
        <v>0.0833333333333333</v>
      </c>
      <c r="M338" s="554">
        <v>0.0833</v>
      </c>
      <c r="N338" s="324">
        <v>0.0833333333333333</v>
      </c>
      <c r="O338" s="554">
        <v>0.0833</v>
      </c>
      <c r="P338" s="324">
        <v>0.0833333333333333</v>
      </c>
      <c r="Q338" s="554">
        <v>0.0833</v>
      </c>
      <c r="R338" s="324">
        <v>0.0833333333333333</v>
      </c>
      <c r="S338" s="554">
        <v>0.0833</v>
      </c>
      <c r="T338" s="324">
        <v>0.0833333333333333</v>
      </c>
      <c r="U338" s="554">
        <v>0.0833</v>
      </c>
      <c r="V338" s="324">
        <v>0.0833333333333333</v>
      </c>
      <c r="W338" s="554">
        <v>0.0833</v>
      </c>
      <c r="X338" s="324">
        <v>0.0833333333333333</v>
      </c>
      <c r="Y338" s="554">
        <v>0.0833</v>
      </c>
      <c r="Z338" s="324">
        <v>0.0833333333333333</v>
      </c>
      <c r="AA338" s="670">
        <v>0.0833</v>
      </c>
      <c r="AB338" s="325">
        <v>0.0833333333333333</v>
      </c>
      <c r="AC338" s="675">
        <v>0.0833</v>
      </c>
      <c r="AD338" s="320">
        <v>1</v>
      </c>
      <c r="AE338" s="593">
        <f>(G338+I338+K338+M338+O338+Q338+S338+U338+W338+Y338+AA338+AC338)</f>
        <v>0.9996000000000002</v>
      </c>
      <c r="AF338" s="592" t="s">
        <v>919</v>
      </c>
      <c r="AG338" s="632">
        <f t="shared" si="50"/>
        <v>0</v>
      </c>
    </row>
    <row r="339" spans="1:33" ht="11.25">
      <c r="A339" s="732" t="s">
        <v>198</v>
      </c>
      <c r="B339" s="733"/>
      <c r="C339" s="175"/>
      <c r="D339" s="176"/>
      <c r="E339" s="173"/>
      <c r="F339" s="171"/>
      <c r="G339" s="396"/>
      <c r="H339" s="172"/>
      <c r="I339" s="172"/>
      <c r="J339" s="172"/>
      <c r="K339" s="172"/>
      <c r="L339" s="172"/>
      <c r="M339" s="172"/>
      <c r="N339" s="172"/>
      <c r="O339" s="172"/>
      <c r="P339" s="172"/>
      <c r="Q339" s="172"/>
      <c r="R339" s="172"/>
      <c r="S339" s="552"/>
      <c r="T339" s="172"/>
      <c r="U339" s="552"/>
      <c r="V339" s="172"/>
      <c r="W339" s="552"/>
      <c r="X339" s="172"/>
      <c r="Y339" s="552"/>
      <c r="Z339" s="172"/>
      <c r="AA339" s="669"/>
      <c r="AB339" s="173"/>
      <c r="AC339" s="674"/>
      <c r="AD339" s="88"/>
      <c r="AE339" s="424"/>
      <c r="AF339" s="177"/>
      <c r="AG339" s="632">
        <f t="shared" si="50"/>
        <v>0</v>
      </c>
    </row>
    <row r="340" spans="1:33" ht="78.75">
      <c r="A340" s="175" t="s">
        <v>297</v>
      </c>
      <c r="B340" s="175" t="s">
        <v>401</v>
      </c>
      <c r="C340" s="175" t="s">
        <v>716</v>
      </c>
      <c r="D340" s="176" t="s">
        <v>298</v>
      </c>
      <c r="E340" s="247">
        <v>10</v>
      </c>
      <c r="F340" s="248"/>
      <c r="G340" s="549"/>
      <c r="H340" s="249"/>
      <c r="I340" s="550">
        <v>1</v>
      </c>
      <c r="J340" s="249"/>
      <c r="K340" s="550"/>
      <c r="L340" s="249"/>
      <c r="M340" s="550"/>
      <c r="N340" s="249">
        <v>2</v>
      </c>
      <c r="O340" s="550">
        <v>2</v>
      </c>
      <c r="P340" s="249">
        <v>5</v>
      </c>
      <c r="Q340" s="550">
        <v>7</v>
      </c>
      <c r="R340" s="249">
        <v>2</v>
      </c>
      <c r="S340" s="550">
        <v>5</v>
      </c>
      <c r="T340" s="249"/>
      <c r="U340" s="550">
        <v>2</v>
      </c>
      <c r="V340" s="249"/>
      <c r="W340" s="550">
        <v>1</v>
      </c>
      <c r="X340" s="249">
        <v>1</v>
      </c>
      <c r="Y340" s="550"/>
      <c r="Z340" s="249"/>
      <c r="AA340" s="668"/>
      <c r="AB340" s="247"/>
      <c r="AC340" s="673"/>
      <c r="AD340" s="88">
        <f aca="true" t="shared" si="51" ref="AD340:AE343">+F340+H340+J340+L340+N340+P340+R340+T340+V340+X340+Z340+AB340</f>
        <v>10</v>
      </c>
      <c r="AE340" s="424">
        <f t="shared" si="51"/>
        <v>18</v>
      </c>
      <c r="AF340" s="177" t="s">
        <v>998</v>
      </c>
      <c r="AG340" s="632">
        <f t="shared" si="50"/>
        <v>0</v>
      </c>
    </row>
    <row r="341" spans="1:33" ht="112.5">
      <c r="A341" s="175" t="s">
        <v>299</v>
      </c>
      <c r="B341" s="175" t="s">
        <v>712</v>
      </c>
      <c r="C341" s="175" t="s">
        <v>675</v>
      </c>
      <c r="D341" s="176" t="s">
        <v>300</v>
      </c>
      <c r="E341" s="247">
        <v>3</v>
      </c>
      <c r="F341" s="248"/>
      <c r="G341" s="549"/>
      <c r="H341" s="249"/>
      <c r="I341" s="550"/>
      <c r="J341" s="249">
        <v>1</v>
      </c>
      <c r="K341" s="550">
        <v>1</v>
      </c>
      <c r="L341" s="249"/>
      <c r="M341" s="550"/>
      <c r="N341" s="249"/>
      <c r="O341" s="550"/>
      <c r="P341" s="249"/>
      <c r="Q341" s="550"/>
      <c r="R341" s="249">
        <v>1</v>
      </c>
      <c r="S341" s="550">
        <v>1</v>
      </c>
      <c r="T341" s="249"/>
      <c r="U341" s="550"/>
      <c r="V341" s="249"/>
      <c r="W341" s="550"/>
      <c r="X341" s="249"/>
      <c r="Y341" s="550"/>
      <c r="Z341" s="249"/>
      <c r="AA341" s="668"/>
      <c r="AB341" s="247">
        <v>1</v>
      </c>
      <c r="AC341" s="673">
        <v>1</v>
      </c>
      <c r="AD341" s="88">
        <f t="shared" si="51"/>
        <v>3</v>
      </c>
      <c r="AE341" s="424">
        <f t="shared" si="51"/>
        <v>3</v>
      </c>
      <c r="AF341" s="592"/>
      <c r="AG341" s="632">
        <f t="shared" si="50"/>
        <v>0</v>
      </c>
    </row>
    <row r="342" spans="1:33" ht="56.25">
      <c r="A342" s="175" t="s">
        <v>302</v>
      </c>
      <c r="B342" s="175" t="s">
        <v>713</v>
      </c>
      <c r="C342" s="175" t="s">
        <v>717</v>
      </c>
      <c r="D342" s="176" t="s">
        <v>301</v>
      </c>
      <c r="E342" s="247">
        <v>24</v>
      </c>
      <c r="F342" s="248">
        <v>1</v>
      </c>
      <c r="G342" s="549">
        <v>8</v>
      </c>
      <c r="H342" s="249">
        <v>2</v>
      </c>
      <c r="I342" s="550">
        <v>12</v>
      </c>
      <c r="J342" s="249">
        <v>2</v>
      </c>
      <c r="K342" s="550">
        <v>14</v>
      </c>
      <c r="L342" s="249">
        <v>2</v>
      </c>
      <c r="M342" s="550">
        <v>13</v>
      </c>
      <c r="N342" s="249">
        <v>2</v>
      </c>
      <c r="O342" s="550">
        <v>14</v>
      </c>
      <c r="P342" s="249">
        <v>2</v>
      </c>
      <c r="Q342" s="550">
        <v>8</v>
      </c>
      <c r="R342" s="249">
        <v>2</v>
      </c>
      <c r="S342" s="550">
        <v>11</v>
      </c>
      <c r="T342" s="249">
        <v>2</v>
      </c>
      <c r="U342" s="550">
        <v>7</v>
      </c>
      <c r="V342" s="249">
        <v>2</v>
      </c>
      <c r="W342" s="550">
        <v>11</v>
      </c>
      <c r="X342" s="249">
        <v>2</v>
      </c>
      <c r="Y342" s="550">
        <v>9</v>
      </c>
      <c r="Z342" s="249">
        <v>2</v>
      </c>
      <c r="AA342" s="668">
        <v>9</v>
      </c>
      <c r="AB342" s="247">
        <v>3</v>
      </c>
      <c r="AC342" s="673">
        <v>10</v>
      </c>
      <c r="AD342" s="88">
        <f t="shared" si="51"/>
        <v>24</v>
      </c>
      <c r="AE342" s="424">
        <f t="shared" si="51"/>
        <v>126</v>
      </c>
      <c r="AF342" s="592" t="s">
        <v>999</v>
      </c>
      <c r="AG342" s="632">
        <f t="shared" si="50"/>
        <v>0</v>
      </c>
    </row>
    <row r="343" spans="1:33" ht="57" thickBot="1">
      <c r="A343" s="175" t="s">
        <v>303</v>
      </c>
      <c r="B343" s="175" t="s">
        <v>713</v>
      </c>
      <c r="C343" s="175" t="s">
        <v>717</v>
      </c>
      <c r="D343" s="176" t="s">
        <v>300</v>
      </c>
      <c r="E343" s="247">
        <v>3</v>
      </c>
      <c r="F343" s="248"/>
      <c r="G343" s="549"/>
      <c r="H343" s="249"/>
      <c r="I343" s="550"/>
      <c r="J343" s="249">
        <v>1</v>
      </c>
      <c r="K343" s="550">
        <v>1</v>
      </c>
      <c r="L343" s="249"/>
      <c r="M343" s="550"/>
      <c r="N343" s="249"/>
      <c r="O343" s="550"/>
      <c r="P343" s="249"/>
      <c r="Q343" s="550">
        <v>1</v>
      </c>
      <c r="R343" s="249">
        <v>1</v>
      </c>
      <c r="S343" s="550"/>
      <c r="T343" s="249"/>
      <c r="U343" s="550"/>
      <c r="V343" s="249"/>
      <c r="W343" s="550">
        <v>1</v>
      </c>
      <c r="X343" s="249"/>
      <c r="Y343" s="550"/>
      <c r="Z343" s="249"/>
      <c r="AA343" s="668"/>
      <c r="AB343" s="247">
        <v>1</v>
      </c>
      <c r="AC343" s="673"/>
      <c r="AD343" s="88">
        <f t="shared" si="51"/>
        <v>3</v>
      </c>
      <c r="AE343" s="424">
        <f t="shared" si="51"/>
        <v>3</v>
      </c>
      <c r="AF343" s="177"/>
      <c r="AG343" s="632">
        <f t="shared" si="50"/>
        <v>0</v>
      </c>
    </row>
    <row r="344" spans="1:33" ht="11.25">
      <c r="A344" s="732" t="s">
        <v>199</v>
      </c>
      <c r="B344" s="733"/>
      <c r="C344" s="175"/>
      <c r="D344" s="176"/>
      <c r="E344" s="173"/>
      <c r="F344" s="171"/>
      <c r="G344" s="396"/>
      <c r="H344" s="172"/>
      <c r="I344" s="172"/>
      <c r="J344" s="172"/>
      <c r="K344" s="172"/>
      <c r="L344" s="172"/>
      <c r="M344" s="172"/>
      <c r="N344" s="172"/>
      <c r="O344" s="172"/>
      <c r="P344" s="172"/>
      <c r="Q344" s="172"/>
      <c r="R344" s="172"/>
      <c r="S344" s="552"/>
      <c r="T344" s="172"/>
      <c r="U344" s="552"/>
      <c r="V344" s="172"/>
      <c r="W344" s="552"/>
      <c r="X344" s="172"/>
      <c r="Y344" s="552"/>
      <c r="Z344" s="172"/>
      <c r="AA344" s="669"/>
      <c r="AB344" s="173"/>
      <c r="AC344" s="674"/>
      <c r="AD344" s="88"/>
      <c r="AE344" s="424"/>
      <c r="AF344" s="177"/>
      <c r="AG344" s="632">
        <f t="shared" si="50"/>
        <v>0</v>
      </c>
    </row>
    <row r="345" spans="1:33" ht="56.25">
      <c r="A345" s="175" t="s">
        <v>593</v>
      </c>
      <c r="B345" s="175" t="s">
        <v>718</v>
      </c>
      <c r="C345" s="175" t="s">
        <v>316</v>
      </c>
      <c r="D345" s="176" t="s">
        <v>317</v>
      </c>
      <c r="E345" s="328">
        <v>0.8</v>
      </c>
      <c r="F345" s="326">
        <v>0.8</v>
      </c>
      <c r="G345" s="547"/>
      <c r="H345" s="327">
        <v>0.8</v>
      </c>
      <c r="I345" s="548"/>
      <c r="J345" s="327">
        <v>0.8</v>
      </c>
      <c r="K345" s="548">
        <v>0.92</v>
      </c>
      <c r="L345" s="327">
        <v>0.8</v>
      </c>
      <c r="M345" s="591">
        <v>0.882</v>
      </c>
      <c r="N345" s="327">
        <v>0.8</v>
      </c>
      <c r="O345" s="591">
        <v>0.8</v>
      </c>
      <c r="P345" s="327">
        <v>0.8</v>
      </c>
      <c r="Q345" s="548">
        <v>0.895</v>
      </c>
      <c r="R345" s="327">
        <v>0.8</v>
      </c>
      <c r="S345" s="548">
        <v>1</v>
      </c>
      <c r="T345" s="327">
        <v>0.8</v>
      </c>
      <c r="U345" s="548">
        <v>1</v>
      </c>
      <c r="V345" s="327">
        <v>0.8</v>
      </c>
      <c r="W345" s="548">
        <v>1</v>
      </c>
      <c r="X345" s="327">
        <v>0.8</v>
      </c>
      <c r="Y345" s="548">
        <v>1</v>
      </c>
      <c r="Z345" s="327">
        <v>0.8</v>
      </c>
      <c r="AA345" s="667">
        <v>1</v>
      </c>
      <c r="AB345" s="328">
        <v>0.8</v>
      </c>
      <c r="AC345" s="672">
        <v>1</v>
      </c>
      <c r="AD345" s="320">
        <v>0.8</v>
      </c>
      <c r="AE345" s="611">
        <f aca="true" t="shared" si="52" ref="AE345:AE350">(G345+I345+K345+M345+O345+Q345+S345+U345+W345+Y345+AA345+AC345)/12</f>
        <v>0.7914166666666667</v>
      </c>
      <c r="AF345" s="177"/>
      <c r="AG345" s="632">
        <f t="shared" si="50"/>
        <v>0</v>
      </c>
    </row>
    <row r="346" spans="1:33" ht="101.25">
      <c r="A346" s="175" t="s">
        <v>594</v>
      </c>
      <c r="B346" s="175" t="s">
        <v>719</v>
      </c>
      <c r="C346" s="175" t="s">
        <v>727</v>
      </c>
      <c r="D346" s="176" t="s">
        <v>319</v>
      </c>
      <c r="E346" s="328">
        <v>0.9</v>
      </c>
      <c r="F346" s="326">
        <v>0.9</v>
      </c>
      <c r="G346" s="594"/>
      <c r="H346" s="327">
        <v>0.9</v>
      </c>
      <c r="I346" s="594">
        <v>0.89</v>
      </c>
      <c r="J346" s="327">
        <v>0.9</v>
      </c>
      <c r="K346" s="594">
        <v>0.928</v>
      </c>
      <c r="L346" s="327">
        <v>0.9</v>
      </c>
      <c r="M346" s="548">
        <v>1</v>
      </c>
      <c r="N346" s="327">
        <v>0.9</v>
      </c>
      <c r="O346" s="548">
        <v>1</v>
      </c>
      <c r="P346" s="327">
        <v>0.9</v>
      </c>
      <c r="Q346" s="548">
        <v>1</v>
      </c>
      <c r="R346" s="327">
        <v>0.9</v>
      </c>
      <c r="S346" s="548">
        <v>1</v>
      </c>
      <c r="T346" s="327">
        <v>0.9</v>
      </c>
      <c r="U346" s="548">
        <v>1</v>
      </c>
      <c r="V346" s="327">
        <v>0.9</v>
      </c>
      <c r="W346" s="548">
        <v>1</v>
      </c>
      <c r="X346" s="327">
        <v>0.9</v>
      </c>
      <c r="Y346" s="548">
        <v>1</v>
      </c>
      <c r="Z346" s="327">
        <v>0.9</v>
      </c>
      <c r="AA346" s="667">
        <v>1</v>
      </c>
      <c r="AB346" s="328">
        <v>0.9</v>
      </c>
      <c r="AC346" s="672">
        <v>1</v>
      </c>
      <c r="AD346" s="320">
        <v>0.9</v>
      </c>
      <c r="AE346" s="611">
        <f t="shared" si="52"/>
        <v>0.9015</v>
      </c>
      <c r="AF346" s="177"/>
      <c r="AG346" s="632">
        <f t="shared" si="50"/>
        <v>0</v>
      </c>
    </row>
    <row r="347" spans="1:33" ht="101.25">
      <c r="A347" s="175" t="s">
        <v>595</v>
      </c>
      <c r="B347" s="175" t="s">
        <v>719</v>
      </c>
      <c r="C347" s="175" t="s">
        <v>728</v>
      </c>
      <c r="D347" s="176" t="s">
        <v>320</v>
      </c>
      <c r="E347" s="328">
        <v>0.8</v>
      </c>
      <c r="F347" s="595">
        <v>0.8</v>
      </c>
      <c r="G347" s="596"/>
      <c r="H347" s="597">
        <v>0.8</v>
      </c>
      <c r="I347" s="596"/>
      <c r="J347" s="597">
        <v>0.8</v>
      </c>
      <c r="K347" s="596">
        <v>1</v>
      </c>
      <c r="L347" s="597">
        <v>0.8</v>
      </c>
      <c r="M347" s="596">
        <v>1</v>
      </c>
      <c r="N347" s="597">
        <v>0.8</v>
      </c>
      <c r="O347" s="596">
        <v>1</v>
      </c>
      <c r="P347" s="597">
        <v>0.8</v>
      </c>
      <c r="Q347" s="596">
        <v>1</v>
      </c>
      <c r="R347" s="327">
        <v>0.8</v>
      </c>
      <c r="S347" s="548">
        <v>1</v>
      </c>
      <c r="T347" s="327">
        <v>0.8</v>
      </c>
      <c r="U347" s="548">
        <v>1</v>
      </c>
      <c r="V347" s="327">
        <v>0.8</v>
      </c>
      <c r="W347" s="548">
        <v>1</v>
      </c>
      <c r="X347" s="327">
        <v>0.8</v>
      </c>
      <c r="Y347" s="548">
        <v>1</v>
      </c>
      <c r="Z347" s="327">
        <v>0.8</v>
      </c>
      <c r="AA347" s="667">
        <v>1</v>
      </c>
      <c r="AB347" s="328">
        <v>0.8</v>
      </c>
      <c r="AC347" s="672">
        <v>1</v>
      </c>
      <c r="AD347" s="320">
        <v>0.8</v>
      </c>
      <c r="AE347" s="593">
        <f t="shared" si="52"/>
        <v>0.8333333333333334</v>
      </c>
      <c r="AF347" s="177"/>
      <c r="AG347" s="632">
        <f t="shared" si="50"/>
        <v>0</v>
      </c>
    </row>
    <row r="348" spans="1:33" ht="78.75">
      <c r="A348" s="175" t="s">
        <v>875</v>
      </c>
      <c r="B348" s="175" t="s">
        <v>318</v>
      </c>
      <c r="C348" s="175" t="s">
        <v>727</v>
      </c>
      <c r="D348" s="176" t="s">
        <v>321</v>
      </c>
      <c r="E348" s="328">
        <v>1</v>
      </c>
      <c r="F348" s="326">
        <v>1</v>
      </c>
      <c r="G348" s="596">
        <v>1</v>
      </c>
      <c r="H348" s="327">
        <v>1</v>
      </c>
      <c r="I348" s="596">
        <v>1</v>
      </c>
      <c r="J348" s="327">
        <v>1</v>
      </c>
      <c r="K348" s="596">
        <v>1</v>
      </c>
      <c r="L348" s="327">
        <v>1</v>
      </c>
      <c r="M348" s="596">
        <v>1</v>
      </c>
      <c r="N348" s="327">
        <v>1</v>
      </c>
      <c r="O348" s="596">
        <v>1</v>
      </c>
      <c r="P348" s="327">
        <v>1</v>
      </c>
      <c r="Q348" s="596">
        <v>1</v>
      </c>
      <c r="R348" s="327">
        <v>1</v>
      </c>
      <c r="S348" s="548">
        <v>1</v>
      </c>
      <c r="T348" s="327">
        <v>1</v>
      </c>
      <c r="U348" s="548">
        <v>1</v>
      </c>
      <c r="V348" s="327">
        <v>1</v>
      </c>
      <c r="W348" s="548">
        <v>1</v>
      </c>
      <c r="X348" s="327">
        <v>1</v>
      </c>
      <c r="Y348" s="548">
        <v>1</v>
      </c>
      <c r="Z348" s="327">
        <v>1</v>
      </c>
      <c r="AA348" s="667">
        <v>1</v>
      </c>
      <c r="AB348" s="328">
        <v>1</v>
      </c>
      <c r="AC348" s="672">
        <v>1</v>
      </c>
      <c r="AD348" s="320">
        <v>1</v>
      </c>
      <c r="AE348" s="593">
        <f t="shared" si="52"/>
        <v>1</v>
      </c>
      <c r="AF348" s="177"/>
      <c r="AG348" s="632">
        <f t="shared" si="50"/>
        <v>0</v>
      </c>
    </row>
    <row r="349" spans="1:33" ht="67.5">
      <c r="A349" s="175" t="s">
        <v>596</v>
      </c>
      <c r="B349" s="175" t="s">
        <v>369</v>
      </c>
      <c r="C349" s="175" t="s">
        <v>322</v>
      </c>
      <c r="D349" s="176" t="s">
        <v>323</v>
      </c>
      <c r="E349" s="328">
        <v>0.9</v>
      </c>
      <c r="F349" s="326">
        <v>0.9</v>
      </c>
      <c r="G349" s="594">
        <v>0.9</v>
      </c>
      <c r="H349" s="327">
        <v>0.9</v>
      </c>
      <c r="I349" s="594">
        <v>0.9</v>
      </c>
      <c r="J349" s="327">
        <v>0.9</v>
      </c>
      <c r="K349" s="594">
        <v>0.908</v>
      </c>
      <c r="L349" s="327">
        <v>0.9</v>
      </c>
      <c r="M349" s="596">
        <v>0.96</v>
      </c>
      <c r="N349" s="327">
        <v>0.9</v>
      </c>
      <c r="O349" s="596">
        <v>1</v>
      </c>
      <c r="P349" s="327">
        <v>0.9</v>
      </c>
      <c r="Q349" s="594">
        <v>0.911</v>
      </c>
      <c r="R349" s="327">
        <v>0.9</v>
      </c>
      <c r="S349" s="591">
        <v>0.953</v>
      </c>
      <c r="T349" s="327">
        <v>0.9</v>
      </c>
      <c r="U349" s="591">
        <v>0.944</v>
      </c>
      <c r="V349" s="327">
        <v>0.9</v>
      </c>
      <c r="W349" s="591">
        <v>0.9138</v>
      </c>
      <c r="X349" s="327">
        <v>0.9</v>
      </c>
      <c r="Y349" s="548">
        <v>0.9</v>
      </c>
      <c r="Z349" s="327">
        <v>0.9</v>
      </c>
      <c r="AA349" s="667">
        <v>0.9</v>
      </c>
      <c r="AB349" s="328">
        <v>0.9</v>
      </c>
      <c r="AC349" s="672">
        <v>0.9</v>
      </c>
      <c r="AD349" s="320">
        <v>0.9</v>
      </c>
      <c r="AE349" s="611">
        <v>0.9</v>
      </c>
      <c r="AF349" s="177"/>
      <c r="AG349" s="632">
        <f t="shared" si="50"/>
        <v>0</v>
      </c>
    </row>
    <row r="350" spans="1:33" ht="93.75" customHeight="1">
      <c r="A350" s="175" t="s">
        <v>597</v>
      </c>
      <c r="B350" s="175" t="s">
        <v>318</v>
      </c>
      <c r="C350" s="175" t="s">
        <v>324</v>
      </c>
      <c r="D350" s="176" t="s">
        <v>325</v>
      </c>
      <c r="E350" s="328">
        <v>1</v>
      </c>
      <c r="F350" s="326">
        <v>1</v>
      </c>
      <c r="G350" s="596">
        <v>1</v>
      </c>
      <c r="H350" s="597">
        <v>1</v>
      </c>
      <c r="I350" s="596">
        <v>1</v>
      </c>
      <c r="J350" s="597">
        <v>1</v>
      </c>
      <c r="K350" s="596">
        <v>1</v>
      </c>
      <c r="L350" s="597">
        <v>1</v>
      </c>
      <c r="M350" s="596">
        <v>1</v>
      </c>
      <c r="N350" s="597">
        <v>1</v>
      </c>
      <c r="O350" s="596">
        <v>1</v>
      </c>
      <c r="P350" s="597">
        <v>1</v>
      </c>
      <c r="Q350" s="596">
        <v>1</v>
      </c>
      <c r="R350" s="327">
        <v>1</v>
      </c>
      <c r="S350" s="548">
        <v>1</v>
      </c>
      <c r="T350" s="327">
        <v>1</v>
      </c>
      <c r="U350" s="548">
        <v>1</v>
      </c>
      <c r="V350" s="327">
        <v>1</v>
      </c>
      <c r="W350" s="548">
        <v>1</v>
      </c>
      <c r="X350" s="327">
        <v>1</v>
      </c>
      <c r="Y350" s="548">
        <v>1</v>
      </c>
      <c r="Z350" s="327">
        <v>1</v>
      </c>
      <c r="AA350" s="667">
        <v>1</v>
      </c>
      <c r="AB350" s="328">
        <v>1</v>
      </c>
      <c r="AC350" s="672">
        <v>1</v>
      </c>
      <c r="AD350" s="320">
        <v>1</v>
      </c>
      <c r="AE350" s="423">
        <f t="shared" si="52"/>
        <v>1</v>
      </c>
      <c r="AF350" s="177"/>
      <c r="AG350" s="632">
        <f t="shared" si="50"/>
        <v>0</v>
      </c>
    </row>
    <row r="351" spans="1:33" ht="56.25">
      <c r="A351" s="175" t="s">
        <v>598</v>
      </c>
      <c r="B351" s="175" t="s">
        <v>370</v>
      </c>
      <c r="C351" s="175" t="s">
        <v>326</v>
      </c>
      <c r="D351" s="176" t="s">
        <v>271</v>
      </c>
      <c r="E351" s="328">
        <v>1</v>
      </c>
      <c r="F351" s="326">
        <v>1</v>
      </c>
      <c r="G351" s="596"/>
      <c r="H351" s="327">
        <v>1</v>
      </c>
      <c r="I351" s="596"/>
      <c r="J351" s="327">
        <v>1</v>
      </c>
      <c r="K351" s="596">
        <v>1</v>
      </c>
      <c r="L351" s="327">
        <v>1</v>
      </c>
      <c r="M351" s="596">
        <v>1</v>
      </c>
      <c r="N351" s="327">
        <v>1</v>
      </c>
      <c r="O351" s="596">
        <v>1</v>
      </c>
      <c r="P351" s="327">
        <v>1</v>
      </c>
      <c r="Q351" s="596">
        <v>1</v>
      </c>
      <c r="R351" s="327">
        <v>1</v>
      </c>
      <c r="S351" s="548">
        <v>1</v>
      </c>
      <c r="T351" s="327">
        <v>1</v>
      </c>
      <c r="U351" s="548">
        <v>1</v>
      </c>
      <c r="V351" s="327">
        <v>1</v>
      </c>
      <c r="W351" s="548">
        <v>0.722</v>
      </c>
      <c r="X351" s="327">
        <v>1</v>
      </c>
      <c r="Y351" s="548">
        <v>1</v>
      </c>
      <c r="Z351" s="327">
        <v>1</v>
      </c>
      <c r="AA351" s="667">
        <v>1</v>
      </c>
      <c r="AB351" s="328">
        <v>1</v>
      </c>
      <c r="AC351" s="672">
        <v>1</v>
      </c>
      <c r="AD351" s="320">
        <v>1</v>
      </c>
      <c r="AE351" s="423">
        <f>(G351+I351+K351+M351+O351+Q351+S351+U351+W351+Y351+AA351+AC351)/12</f>
        <v>0.8101666666666666</v>
      </c>
      <c r="AF351" s="177"/>
      <c r="AG351" s="632">
        <f t="shared" si="50"/>
        <v>0</v>
      </c>
    </row>
    <row r="352" spans="1:33" ht="45">
      <c r="A352" s="175" t="s">
        <v>599</v>
      </c>
      <c r="B352" s="175" t="s">
        <v>247</v>
      </c>
      <c r="C352" s="175" t="s">
        <v>316</v>
      </c>
      <c r="D352" s="176" t="s">
        <v>327</v>
      </c>
      <c r="E352" s="328">
        <v>1</v>
      </c>
      <c r="F352" s="326">
        <v>1</v>
      </c>
      <c r="G352" s="596">
        <v>1</v>
      </c>
      <c r="H352" s="327">
        <v>1</v>
      </c>
      <c r="I352" s="596">
        <v>1</v>
      </c>
      <c r="J352" s="327">
        <v>1</v>
      </c>
      <c r="K352" s="596">
        <v>1</v>
      </c>
      <c r="L352" s="327">
        <v>1</v>
      </c>
      <c r="M352" s="596">
        <v>1</v>
      </c>
      <c r="N352" s="327">
        <v>1</v>
      </c>
      <c r="O352" s="596">
        <v>1</v>
      </c>
      <c r="P352" s="327">
        <v>1</v>
      </c>
      <c r="Q352" s="596">
        <v>1</v>
      </c>
      <c r="R352" s="327">
        <v>1</v>
      </c>
      <c r="S352" s="548">
        <v>1</v>
      </c>
      <c r="T352" s="327">
        <v>1</v>
      </c>
      <c r="U352" s="548">
        <v>1</v>
      </c>
      <c r="V352" s="327">
        <v>1</v>
      </c>
      <c r="W352" s="548">
        <v>1</v>
      </c>
      <c r="X352" s="327">
        <v>1</v>
      </c>
      <c r="Y352" s="548">
        <v>1</v>
      </c>
      <c r="Z352" s="327">
        <v>1</v>
      </c>
      <c r="AA352" s="667">
        <v>1</v>
      </c>
      <c r="AB352" s="328">
        <v>1</v>
      </c>
      <c r="AC352" s="672">
        <v>1</v>
      </c>
      <c r="AD352" s="320">
        <v>1</v>
      </c>
      <c r="AE352" s="423">
        <f>(G352+I352+K352+M352+O352+Q352+S352+U352+W352+Y352+AA352+AC352)/12</f>
        <v>1</v>
      </c>
      <c r="AF352" s="177"/>
      <c r="AG352" s="632">
        <f t="shared" si="50"/>
        <v>0</v>
      </c>
    </row>
    <row r="353" spans="1:33" ht="45">
      <c r="A353" s="175" t="s">
        <v>600</v>
      </c>
      <c r="B353" s="175" t="s">
        <v>315</v>
      </c>
      <c r="C353" s="175" t="s">
        <v>316</v>
      </c>
      <c r="D353" s="176" t="s">
        <v>328</v>
      </c>
      <c r="E353" s="328">
        <v>1</v>
      </c>
      <c r="F353" s="326">
        <v>1</v>
      </c>
      <c r="G353" s="555"/>
      <c r="H353" s="327">
        <v>1</v>
      </c>
      <c r="I353" s="548"/>
      <c r="J353" s="327">
        <v>1</v>
      </c>
      <c r="K353" s="556"/>
      <c r="L353" s="327">
        <v>1</v>
      </c>
      <c r="M353" s="548"/>
      <c r="N353" s="327">
        <v>1</v>
      </c>
      <c r="O353" s="548"/>
      <c r="P353" s="327">
        <v>1</v>
      </c>
      <c r="Q353" s="548"/>
      <c r="R353" s="327">
        <v>1</v>
      </c>
      <c r="S353" s="548"/>
      <c r="T353" s="327">
        <v>1</v>
      </c>
      <c r="U353" s="548"/>
      <c r="V353" s="327">
        <v>1</v>
      </c>
      <c r="W353" s="548"/>
      <c r="X353" s="327">
        <v>1</v>
      </c>
      <c r="Y353" s="548"/>
      <c r="Z353" s="327">
        <v>1</v>
      </c>
      <c r="AA353" s="667"/>
      <c r="AB353" s="328">
        <v>1</v>
      </c>
      <c r="AC353" s="672">
        <v>1</v>
      </c>
      <c r="AD353" s="320">
        <v>1</v>
      </c>
      <c r="AE353" s="423">
        <v>1</v>
      </c>
      <c r="AF353" s="592" t="s">
        <v>1000</v>
      </c>
      <c r="AG353" s="632">
        <f t="shared" si="50"/>
        <v>0</v>
      </c>
    </row>
    <row r="354" spans="1:33" ht="45">
      <c r="A354" s="175" t="s">
        <v>601</v>
      </c>
      <c r="B354" s="175" t="s">
        <v>369</v>
      </c>
      <c r="C354" s="175" t="s">
        <v>329</v>
      </c>
      <c r="D354" s="176" t="s">
        <v>330</v>
      </c>
      <c r="E354" s="173">
        <v>3</v>
      </c>
      <c r="F354" s="171"/>
      <c r="G354" s="551"/>
      <c r="H354" s="172"/>
      <c r="I354" s="552"/>
      <c r="J354" s="172"/>
      <c r="K354" s="552"/>
      <c r="L354" s="172">
        <v>1</v>
      </c>
      <c r="M354" s="552">
        <v>1</v>
      </c>
      <c r="N354" s="172"/>
      <c r="O354" s="552"/>
      <c r="P354" s="172"/>
      <c r="Q354" s="552"/>
      <c r="R354" s="172"/>
      <c r="S354" s="552">
        <v>1</v>
      </c>
      <c r="T354" s="172">
        <v>1</v>
      </c>
      <c r="U354" s="552"/>
      <c r="V354" s="172"/>
      <c r="W354" s="552"/>
      <c r="X354" s="172"/>
      <c r="Y354" s="552">
        <v>1</v>
      </c>
      <c r="Z354" s="172"/>
      <c r="AA354" s="669"/>
      <c r="AB354" s="173">
        <v>1</v>
      </c>
      <c r="AC354" s="674"/>
      <c r="AD354" s="88">
        <f>+F354+H354+J354+L354+N354+P354+R354+T354+V354+X354+Z354+AB354</f>
        <v>3</v>
      </c>
      <c r="AE354" s="424">
        <f>+G354+I354+K354+M354+O354+Q354+S354+U354+W354+Y354+AA354+AC354</f>
        <v>3</v>
      </c>
      <c r="AF354" s="177"/>
      <c r="AG354" s="632">
        <f t="shared" si="50"/>
        <v>0</v>
      </c>
    </row>
    <row r="355" spans="1:33" ht="141.75" customHeight="1">
      <c r="A355" s="175" t="s">
        <v>331</v>
      </c>
      <c r="B355" s="175" t="s">
        <v>720</v>
      </c>
      <c r="C355" s="175" t="s">
        <v>332</v>
      </c>
      <c r="D355" s="176" t="s">
        <v>333</v>
      </c>
      <c r="E355" s="328">
        <v>0.9</v>
      </c>
      <c r="F355" s="326">
        <v>0.9</v>
      </c>
      <c r="G355" s="547">
        <v>0.9</v>
      </c>
      <c r="H355" s="327">
        <v>0.9</v>
      </c>
      <c r="I355" s="548">
        <v>0.9</v>
      </c>
      <c r="J355" s="327">
        <v>0.9</v>
      </c>
      <c r="K355" s="548">
        <v>1</v>
      </c>
      <c r="L355" s="327">
        <v>0.9</v>
      </c>
      <c r="M355" s="548">
        <v>0.9</v>
      </c>
      <c r="N355" s="327">
        <v>0.9</v>
      </c>
      <c r="O355" s="548">
        <v>0.9</v>
      </c>
      <c r="P355" s="327">
        <v>0.9</v>
      </c>
      <c r="Q355" s="548">
        <v>1</v>
      </c>
      <c r="R355" s="327">
        <v>0.9</v>
      </c>
      <c r="S355" s="548">
        <v>0.9</v>
      </c>
      <c r="T355" s="327">
        <v>0.9</v>
      </c>
      <c r="U355" s="548">
        <v>0.9</v>
      </c>
      <c r="V355" s="327">
        <v>0.9</v>
      </c>
      <c r="W355" s="548">
        <v>0.9</v>
      </c>
      <c r="X355" s="327">
        <v>0.9</v>
      </c>
      <c r="Y355" s="548">
        <v>0.9</v>
      </c>
      <c r="Z355" s="327">
        <v>0.9</v>
      </c>
      <c r="AA355" s="667">
        <v>0.9</v>
      </c>
      <c r="AB355" s="328">
        <v>0.9</v>
      </c>
      <c r="AC355" s="672">
        <v>1</v>
      </c>
      <c r="AD355" s="320">
        <v>0.9</v>
      </c>
      <c r="AE355" s="423">
        <f>(G355+I355+K355+M355+O355+Q355+S355+U355+W355+Y355+AA355+AC355)/12</f>
        <v>0.9250000000000002</v>
      </c>
      <c r="AF355" s="177"/>
      <c r="AG355" s="632">
        <f t="shared" si="50"/>
        <v>0</v>
      </c>
    </row>
    <row r="356" spans="1:33" ht="111.75" customHeight="1">
      <c r="A356" s="175" t="s">
        <v>602</v>
      </c>
      <c r="B356" s="175" t="s">
        <v>318</v>
      </c>
      <c r="C356" s="175" t="s">
        <v>729</v>
      </c>
      <c r="D356" s="176" t="s">
        <v>317</v>
      </c>
      <c r="E356" s="328">
        <v>0.8</v>
      </c>
      <c r="F356" s="326">
        <v>0.8</v>
      </c>
      <c r="G356" s="547">
        <v>0</v>
      </c>
      <c r="H356" s="327">
        <v>0.8</v>
      </c>
      <c r="I356" s="548"/>
      <c r="J356" s="327">
        <v>0.8</v>
      </c>
      <c r="K356" s="548"/>
      <c r="L356" s="327">
        <v>0.8</v>
      </c>
      <c r="M356" s="548"/>
      <c r="N356" s="327">
        <v>0.8</v>
      </c>
      <c r="O356" s="548"/>
      <c r="P356" s="327">
        <v>0.8</v>
      </c>
      <c r="Q356" s="548">
        <v>1</v>
      </c>
      <c r="R356" s="327">
        <v>0.8</v>
      </c>
      <c r="S356" s="548">
        <v>1</v>
      </c>
      <c r="T356" s="327">
        <v>0.8</v>
      </c>
      <c r="U356" s="548">
        <v>1</v>
      </c>
      <c r="V356" s="327">
        <v>0.8</v>
      </c>
      <c r="W356" s="548">
        <v>1</v>
      </c>
      <c r="X356" s="327">
        <v>0.8</v>
      </c>
      <c r="Y356" s="548">
        <v>1</v>
      </c>
      <c r="Z356" s="327">
        <v>0.8</v>
      </c>
      <c r="AA356" s="667">
        <v>1</v>
      </c>
      <c r="AB356" s="328">
        <v>0.8</v>
      </c>
      <c r="AC356" s="672"/>
      <c r="AD356" s="320">
        <v>0.8</v>
      </c>
      <c r="AE356" s="423">
        <v>0.8</v>
      </c>
      <c r="AF356" s="177"/>
      <c r="AG356" s="632">
        <f t="shared" si="50"/>
        <v>0</v>
      </c>
    </row>
    <row r="357" spans="1:33" ht="169.5" customHeight="1">
      <c r="A357" s="175" t="s">
        <v>603</v>
      </c>
      <c r="B357" s="175" t="s">
        <v>721</v>
      </c>
      <c r="C357" s="175" t="s">
        <v>730</v>
      </c>
      <c r="D357" s="176" t="s">
        <v>271</v>
      </c>
      <c r="E357" s="328">
        <v>0.8</v>
      </c>
      <c r="F357" s="326">
        <v>0.8</v>
      </c>
      <c r="G357" s="547"/>
      <c r="H357" s="327">
        <v>0.8</v>
      </c>
      <c r="I357" s="548"/>
      <c r="J357" s="327">
        <v>0.8</v>
      </c>
      <c r="K357" s="548"/>
      <c r="L357" s="327">
        <v>0.8</v>
      </c>
      <c r="M357" s="548"/>
      <c r="N357" s="327">
        <v>0.8</v>
      </c>
      <c r="O357" s="548"/>
      <c r="P357" s="327">
        <v>0.8</v>
      </c>
      <c r="Q357" s="548"/>
      <c r="R357" s="327">
        <v>0.8</v>
      </c>
      <c r="S357" s="548"/>
      <c r="T357" s="327">
        <v>0.8</v>
      </c>
      <c r="U357" s="548"/>
      <c r="V357" s="327">
        <v>0.8</v>
      </c>
      <c r="W357" s="548"/>
      <c r="X357" s="327">
        <v>0.8</v>
      </c>
      <c r="Y357" s="548"/>
      <c r="Z357" s="327">
        <v>0.8</v>
      </c>
      <c r="AA357" s="667"/>
      <c r="AB357" s="328">
        <v>0.8</v>
      </c>
      <c r="AC357" s="672">
        <v>1</v>
      </c>
      <c r="AD357" s="320">
        <v>0.8</v>
      </c>
      <c r="AE357" s="423">
        <v>1</v>
      </c>
      <c r="AF357" s="592" t="s">
        <v>1001</v>
      </c>
      <c r="AG357" s="632">
        <f t="shared" si="50"/>
        <v>0</v>
      </c>
    </row>
    <row r="358" spans="1:33" ht="78.75">
      <c r="A358" s="175" t="s">
        <v>604</v>
      </c>
      <c r="B358" s="175" t="s">
        <v>722</v>
      </c>
      <c r="C358" s="175" t="s">
        <v>334</v>
      </c>
      <c r="D358" s="176" t="s">
        <v>320</v>
      </c>
      <c r="E358" s="328">
        <v>0.8</v>
      </c>
      <c r="F358" s="326">
        <v>0.8</v>
      </c>
      <c r="G358" s="547"/>
      <c r="H358" s="327">
        <v>0.8</v>
      </c>
      <c r="I358" s="548"/>
      <c r="J358" s="327">
        <v>0.8</v>
      </c>
      <c r="K358" s="548"/>
      <c r="L358" s="327">
        <v>0.8</v>
      </c>
      <c r="M358" s="548"/>
      <c r="N358" s="327">
        <v>0.8</v>
      </c>
      <c r="O358" s="548"/>
      <c r="P358" s="327">
        <v>0.8</v>
      </c>
      <c r="Q358" s="548"/>
      <c r="R358" s="327">
        <v>0.8</v>
      </c>
      <c r="S358" s="548"/>
      <c r="T358" s="327">
        <v>0.8</v>
      </c>
      <c r="U358" s="548"/>
      <c r="V358" s="327">
        <v>0.8</v>
      </c>
      <c r="W358" s="548">
        <v>1</v>
      </c>
      <c r="X358" s="327">
        <v>0.8</v>
      </c>
      <c r="Y358" s="548"/>
      <c r="Z358" s="327">
        <v>0.8</v>
      </c>
      <c r="AA358" s="667">
        <v>1</v>
      </c>
      <c r="AB358" s="328">
        <v>0.8</v>
      </c>
      <c r="AC358" s="672">
        <v>1</v>
      </c>
      <c r="AD358" s="320">
        <v>0.8</v>
      </c>
      <c r="AE358" s="423">
        <v>1</v>
      </c>
      <c r="AF358" s="592" t="s">
        <v>1002</v>
      </c>
      <c r="AG358" s="632">
        <f t="shared" si="50"/>
        <v>0</v>
      </c>
    </row>
    <row r="359" spans="1:33" ht="112.5">
      <c r="A359" s="175" t="s">
        <v>605</v>
      </c>
      <c r="B359" s="175" t="s">
        <v>723</v>
      </c>
      <c r="C359" s="175" t="s">
        <v>335</v>
      </c>
      <c r="D359" s="176" t="s">
        <v>336</v>
      </c>
      <c r="E359" s="328">
        <v>0.8</v>
      </c>
      <c r="F359" s="326">
        <v>0.8</v>
      </c>
      <c r="G359" s="547"/>
      <c r="H359" s="327">
        <v>0.8</v>
      </c>
      <c r="I359" s="548"/>
      <c r="J359" s="327">
        <v>0.8</v>
      </c>
      <c r="K359" s="548"/>
      <c r="L359" s="327">
        <v>0.8</v>
      </c>
      <c r="M359" s="548"/>
      <c r="N359" s="327">
        <v>0.8</v>
      </c>
      <c r="O359" s="548"/>
      <c r="P359" s="327">
        <v>0.8</v>
      </c>
      <c r="Q359" s="548"/>
      <c r="R359" s="327">
        <v>0.8</v>
      </c>
      <c r="S359" s="548"/>
      <c r="T359" s="327">
        <v>0.8</v>
      </c>
      <c r="U359" s="548">
        <v>1</v>
      </c>
      <c r="V359" s="327">
        <v>0.8</v>
      </c>
      <c r="W359" s="548">
        <v>1</v>
      </c>
      <c r="X359" s="327">
        <v>0.8</v>
      </c>
      <c r="Y359" s="548">
        <v>1</v>
      </c>
      <c r="Z359" s="327">
        <v>0.8</v>
      </c>
      <c r="AA359" s="667"/>
      <c r="AB359" s="328">
        <v>0.8</v>
      </c>
      <c r="AC359" s="672">
        <v>1</v>
      </c>
      <c r="AD359" s="320">
        <v>0.8</v>
      </c>
      <c r="AE359" s="423">
        <v>0.85</v>
      </c>
      <c r="AF359" s="177" t="s">
        <v>1003</v>
      </c>
      <c r="AG359" s="632">
        <f t="shared" si="50"/>
        <v>0</v>
      </c>
    </row>
    <row r="360" spans="1:33" ht="132.75" customHeight="1">
      <c r="A360" s="175" t="s">
        <v>606</v>
      </c>
      <c r="B360" s="175" t="s">
        <v>720</v>
      </c>
      <c r="C360" s="175" t="s">
        <v>731</v>
      </c>
      <c r="D360" s="176" t="s">
        <v>337</v>
      </c>
      <c r="E360" s="328">
        <v>0.9</v>
      </c>
      <c r="F360" s="326">
        <v>0.9</v>
      </c>
      <c r="G360" s="547"/>
      <c r="H360" s="327">
        <v>0.9</v>
      </c>
      <c r="I360" s="548"/>
      <c r="J360" s="327">
        <v>0.9</v>
      </c>
      <c r="K360" s="548">
        <v>1</v>
      </c>
      <c r="L360" s="327">
        <v>0.9</v>
      </c>
      <c r="M360" s="548"/>
      <c r="N360" s="327">
        <v>0.9</v>
      </c>
      <c r="O360" s="548">
        <v>1</v>
      </c>
      <c r="P360" s="327">
        <v>0.9</v>
      </c>
      <c r="Q360" s="548"/>
      <c r="R360" s="327">
        <v>0.9</v>
      </c>
      <c r="S360" s="548"/>
      <c r="T360" s="327">
        <v>0.9</v>
      </c>
      <c r="U360" s="548"/>
      <c r="V360" s="327">
        <v>0.9</v>
      </c>
      <c r="W360" s="548"/>
      <c r="X360" s="327">
        <v>0.9</v>
      </c>
      <c r="Y360" s="548"/>
      <c r="Z360" s="327">
        <v>0.9</v>
      </c>
      <c r="AA360" s="667">
        <v>1</v>
      </c>
      <c r="AB360" s="328">
        <v>0.9</v>
      </c>
      <c r="AC360" s="672"/>
      <c r="AD360" s="320">
        <v>0.9</v>
      </c>
      <c r="AE360" s="423">
        <v>1</v>
      </c>
      <c r="AF360" s="177" t="s">
        <v>1004</v>
      </c>
      <c r="AG360" s="632">
        <f t="shared" si="50"/>
        <v>0</v>
      </c>
    </row>
    <row r="361" spans="1:33" ht="197.25" customHeight="1">
      <c r="A361" s="175" t="s">
        <v>607</v>
      </c>
      <c r="B361" s="175" t="s">
        <v>721</v>
      </c>
      <c r="C361" s="175" t="s">
        <v>732</v>
      </c>
      <c r="D361" s="176" t="s">
        <v>338</v>
      </c>
      <c r="E361" s="173">
        <v>70</v>
      </c>
      <c r="F361" s="171"/>
      <c r="G361" s="551">
        <v>80</v>
      </c>
      <c r="H361" s="172">
        <v>7</v>
      </c>
      <c r="I361" s="552"/>
      <c r="J361" s="172">
        <v>7</v>
      </c>
      <c r="K361" s="552"/>
      <c r="L361" s="172">
        <v>7</v>
      </c>
      <c r="M361" s="552">
        <v>26</v>
      </c>
      <c r="N361" s="172">
        <v>7</v>
      </c>
      <c r="O361" s="552">
        <v>25</v>
      </c>
      <c r="P361" s="172">
        <v>7</v>
      </c>
      <c r="Q361" s="552">
        <v>23</v>
      </c>
      <c r="R361" s="172">
        <v>7</v>
      </c>
      <c r="S361" s="552">
        <v>34</v>
      </c>
      <c r="T361" s="172">
        <v>7</v>
      </c>
      <c r="U361" s="552">
        <v>27</v>
      </c>
      <c r="V361" s="172">
        <v>7</v>
      </c>
      <c r="W361" s="552">
        <v>24</v>
      </c>
      <c r="X361" s="172">
        <v>7</v>
      </c>
      <c r="Y361" s="552">
        <v>24</v>
      </c>
      <c r="Z361" s="172">
        <v>7</v>
      </c>
      <c r="AA361" s="669">
        <v>18</v>
      </c>
      <c r="AB361" s="173"/>
      <c r="AC361" s="674">
        <v>13</v>
      </c>
      <c r="AD361" s="88">
        <f>+F361+H361+J361+L361+N361+P361+R361+T361+V361+X361+Z361+AB361</f>
        <v>70</v>
      </c>
      <c r="AE361" s="424">
        <f>+G361+I361+K361+M361+O361+Q361+S361+U361+W361+Y361+AA361+AC361</f>
        <v>294</v>
      </c>
      <c r="AF361" s="177" t="s">
        <v>1005</v>
      </c>
      <c r="AG361" s="632">
        <f t="shared" si="50"/>
        <v>0</v>
      </c>
    </row>
    <row r="362" spans="1:33" ht="149.25" customHeight="1">
      <c r="A362" s="175" t="s">
        <v>608</v>
      </c>
      <c r="B362" s="175" t="s">
        <v>724</v>
      </c>
      <c r="C362" s="175" t="s">
        <v>733</v>
      </c>
      <c r="D362" s="176" t="s">
        <v>339</v>
      </c>
      <c r="E362" s="173">
        <v>5</v>
      </c>
      <c r="F362" s="171"/>
      <c r="G362" s="551">
        <v>1</v>
      </c>
      <c r="H362" s="172">
        <v>1</v>
      </c>
      <c r="I362" s="552"/>
      <c r="J362" s="172"/>
      <c r="K362" s="552"/>
      <c r="L362" s="172">
        <v>1</v>
      </c>
      <c r="M362" s="552"/>
      <c r="N362" s="172"/>
      <c r="O362" s="552"/>
      <c r="P362" s="172">
        <v>1</v>
      </c>
      <c r="Q362" s="552">
        <v>1</v>
      </c>
      <c r="R362" s="172"/>
      <c r="S362" s="552"/>
      <c r="T362" s="172">
        <v>1</v>
      </c>
      <c r="U362" s="552">
        <v>1</v>
      </c>
      <c r="V362" s="172"/>
      <c r="W362" s="552"/>
      <c r="X362" s="172">
        <v>1</v>
      </c>
      <c r="Y362" s="552"/>
      <c r="Z362" s="172"/>
      <c r="AA362" s="669"/>
      <c r="AB362" s="173"/>
      <c r="AC362" s="674"/>
      <c r="AD362" s="88">
        <f>+F362+H362+J362+L362+N362+P362+R362+T362+V362+X362+Z362+AB362</f>
        <v>5</v>
      </c>
      <c r="AE362" s="424">
        <f>+G362+I362+K362+M362+O362+Q362+S362+U362+W362+Y362+AA362+AC362</f>
        <v>3</v>
      </c>
      <c r="AF362" s="177" t="s">
        <v>1006</v>
      </c>
      <c r="AG362" s="632">
        <f t="shared" si="50"/>
        <v>0</v>
      </c>
    </row>
    <row r="363" spans="1:33" ht="90" customHeight="1">
      <c r="A363" s="175" t="s">
        <v>609</v>
      </c>
      <c r="B363" s="175" t="s">
        <v>725</v>
      </c>
      <c r="C363" s="175" t="s">
        <v>340</v>
      </c>
      <c r="D363" s="176" t="s">
        <v>328</v>
      </c>
      <c r="E363" s="328">
        <v>0.8</v>
      </c>
      <c r="F363" s="326">
        <v>0.8</v>
      </c>
      <c r="G363" s="547"/>
      <c r="H363" s="327">
        <v>0.8</v>
      </c>
      <c r="I363" s="548"/>
      <c r="J363" s="327">
        <v>0.8</v>
      </c>
      <c r="K363" s="548"/>
      <c r="L363" s="327">
        <v>0.8</v>
      </c>
      <c r="M363" s="548"/>
      <c r="N363" s="327">
        <v>0.8</v>
      </c>
      <c r="O363" s="548"/>
      <c r="P363" s="327">
        <v>0.8</v>
      </c>
      <c r="Q363" s="548"/>
      <c r="R363" s="327">
        <v>0.8</v>
      </c>
      <c r="S363" s="548"/>
      <c r="T363" s="327">
        <v>0.8</v>
      </c>
      <c r="U363" s="548"/>
      <c r="V363" s="327">
        <v>0.8</v>
      </c>
      <c r="W363" s="548"/>
      <c r="X363" s="327">
        <v>0.8</v>
      </c>
      <c r="Y363" s="548"/>
      <c r="Z363" s="327">
        <v>0.8</v>
      </c>
      <c r="AA363" s="667"/>
      <c r="AB363" s="328">
        <v>0.8</v>
      </c>
      <c r="AC363" s="672"/>
      <c r="AD363" s="320">
        <v>0.8</v>
      </c>
      <c r="AE363" s="423">
        <f>(G363+I363+K363+M363+O363+Q363+S363+U363+W363+Y363+AA363+AC363)/12</f>
        <v>0</v>
      </c>
      <c r="AF363" s="592" t="s">
        <v>876</v>
      </c>
      <c r="AG363" s="632">
        <f t="shared" si="50"/>
        <v>0</v>
      </c>
    </row>
    <row r="364" spans="1:33" ht="195.75" customHeight="1">
      <c r="A364" s="175" t="s">
        <v>610</v>
      </c>
      <c r="B364" s="175" t="s">
        <v>726</v>
      </c>
      <c r="C364" s="175" t="s">
        <v>734</v>
      </c>
      <c r="D364" s="176" t="s">
        <v>271</v>
      </c>
      <c r="E364" s="328">
        <v>0.8</v>
      </c>
      <c r="F364" s="326">
        <v>0.8</v>
      </c>
      <c r="G364" s="594"/>
      <c r="H364" s="327">
        <v>0.8</v>
      </c>
      <c r="I364" s="548"/>
      <c r="J364" s="327">
        <v>0.8</v>
      </c>
      <c r="K364" s="548">
        <v>0.615</v>
      </c>
      <c r="L364" s="327">
        <v>0.8</v>
      </c>
      <c r="M364" s="548">
        <v>3</v>
      </c>
      <c r="N364" s="327">
        <v>0.8</v>
      </c>
      <c r="O364" s="548">
        <v>1</v>
      </c>
      <c r="P364" s="327">
        <v>0.8</v>
      </c>
      <c r="Q364" s="548">
        <v>1</v>
      </c>
      <c r="R364" s="327">
        <v>0.8</v>
      </c>
      <c r="S364" s="548"/>
      <c r="T364" s="327">
        <v>0.8</v>
      </c>
      <c r="U364" s="548"/>
      <c r="V364" s="327">
        <v>0.8</v>
      </c>
      <c r="W364" s="548"/>
      <c r="X364" s="327">
        <v>0.8</v>
      </c>
      <c r="Y364" s="548">
        <v>1</v>
      </c>
      <c r="Z364" s="327">
        <v>0.8</v>
      </c>
      <c r="AA364" s="667">
        <v>1</v>
      </c>
      <c r="AB364" s="328">
        <v>0.8</v>
      </c>
      <c r="AC364" s="672">
        <v>1</v>
      </c>
      <c r="AD364" s="320">
        <v>0.8</v>
      </c>
      <c r="AE364" s="423">
        <v>1</v>
      </c>
      <c r="AF364" s="177"/>
      <c r="AG364" s="632">
        <f t="shared" si="50"/>
        <v>0</v>
      </c>
    </row>
    <row r="365" spans="1:33" ht="33.75">
      <c r="A365" s="598" t="s">
        <v>611</v>
      </c>
      <c r="B365" s="598" t="s">
        <v>370</v>
      </c>
      <c r="C365" s="598" t="s">
        <v>341</v>
      </c>
      <c r="D365" s="599" t="s">
        <v>445</v>
      </c>
      <c r="E365" s="600">
        <v>2</v>
      </c>
      <c r="F365" s="171"/>
      <c r="G365" s="551">
        <v>4</v>
      </c>
      <c r="H365" s="172"/>
      <c r="I365" s="552"/>
      <c r="J365" s="172"/>
      <c r="K365" s="552"/>
      <c r="L365" s="172">
        <v>1</v>
      </c>
      <c r="M365" s="552">
        <v>1</v>
      </c>
      <c r="N365" s="172"/>
      <c r="O365" s="552"/>
      <c r="P365" s="172"/>
      <c r="Q365" s="552"/>
      <c r="R365" s="172"/>
      <c r="S365" s="552">
        <v>1</v>
      </c>
      <c r="T365" s="172"/>
      <c r="U365" s="552"/>
      <c r="V365" s="172"/>
      <c r="W365" s="552"/>
      <c r="X365" s="172">
        <v>1</v>
      </c>
      <c r="Y365" s="552">
        <v>1</v>
      </c>
      <c r="Z365" s="172"/>
      <c r="AA365" s="669"/>
      <c r="AB365" s="173"/>
      <c r="AC365" s="674"/>
      <c r="AD365" s="88">
        <f>+F365+H365+J365+L365+N365+P365+R365+T365+V365+X365+Z365+AB365</f>
        <v>2</v>
      </c>
      <c r="AE365" s="424">
        <f>+G365+I365+K365+M365+O365+Q365+S365+U365+W365+Y365+AA365+AC365</f>
        <v>7</v>
      </c>
      <c r="AF365" s="177"/>
      <c r="AG365" s="632">
        <f t="shared" si="50"/>
        <v>0</v>
      </c>
    </row>
    <row r="366" spans="1:33" ht="45">
      <c r="A366" s="175" t="s">
        <v>612</v>
      </c>
      <c r="B366" s="175" t="s">
        <v>369</v>
      </c>
      <c r="C366" s="175" t="s">
        <v>329</v>
      </c>
      <c r="D366" s="176" t="s">
        <v>330</v>
      </c>
      <c r="E366" s="173">
        <v>3</v>
      </c>
      <c r="F366" s="171"/>
      <c r="G366" s="551"/>
      <c r="H366" s="172"/>
      <c r="I366" s="552"/>
      <c r="J366" s="172"/>
      <c r="K366" s="552"/>
      <c r="L366" s="172">
        <v>1</v>
      </c>
      <c r="M366" s="552">
        <v>1</v>
      </c>
      <c r="N366" s="172"/>
      <c r="O366" s="552"/>
      <c r="P366" s="172"/>
      <c r="Q366" s="552"/>
      <c r="R366" s="172"/>
      <c r="S366" s="552">
        <v>1</v>
      </c>
      <c r="T366" s="172">
        <v>1</v>
      </c>
      <c r="U366" s="552"/>
      <c r="V366" s="172"/>
      <c r="W366" s="552"/>
      <c r="X366" s="172"/>
      <c r="Y366" s="552">
        <v>1</v>
      </c>
      <c r="Z366" s="172"/>
      <c r="AA366" s="669"/>
      <c r="AB366" s="173">
        <v>1</v>
      </c>
      <c r="AC366" s="674"/>
      <c r="AD366" s="88">
        <f>+F366+H366+J366+L366+N366+P366+R366+T366+V366+X366+Z366+AB366</f>
        <v>3</v>
      </c>
      <c r="AE366" s="424">
        <f>+G366+I366+K366+M366+O366+Q366+S366+U366+W366+Y366+AA366+AC366</f>
        <v>3</v>
      </c>
      <c r="AF366" s="177"/>
      <c r="AG366" s="632">
        <f t="shared" si="50"/>
        <v>0</v>
      </c>
    </row>
    <row r="367" spans="1:33" ht="12" thickBot="1">
      <c r="A367" s="94"/>
      <c r="B367" s="94"/>
      <c r="C367" s="94"/>
      <c r="D367" s="116"/>
      <c r="E367" s="104"/>
      <c r="F367" s="105"/>
      <c r="G367" s="397"/>
      <c r="H367" s="76"/>
      <c r="I367" s="76"/>
      <c r="J367" s="76"/>
      <c r="K367" s="76"/>
      <c r="L367" s="76"/>
      <c r="M367" s="76"/>
      <c r="N367" s="76"/>
      <c r="O367" s="76"/>
      <c r="P367" s="76"/>
      <c r="Q367" s="76"/>
      <c r="R367" s="76"/>
      <c r="S367" s="609"/>
      <c r="T367" s="76"/>
      <c r="U367" s="609"/>
      <c r="V367" s="76"/>
      <c r="W367" s="609"/>
      <c r="X367" s="76"/>
      <c r="Y367" s="609"/>
      <c r="Z367" s="76"/>
      <c r="AA367" s="671"/>
      <c r="AB367" s="104"/>
      <c r="AC367" s="676"/>
      <c r="AD367" s="98"/>
      <c r="AE367" s="98"/>
      <c r="AF367" s="246"/>
      <c r="AG367" s="632">
        <f t="shared" si="50"/>
        <v>0</v>
      </c>
    </row>
    <row r="368" spans="1:33" ht="15.75">
      <c r="A368" s="141"/>
      <c r="B368" s="141"/>
      <c r="C368" s="141"/>
      <c r="D368" s="63"/>
      <c r="E368" s="63"/>
      <c r="F368" s="68"/>
      <c r="G368" s="68"/>
      <c r="H368" s="63"/>
      <c r="I368" s="63"/>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2">
        <f t="shared" si="50"/>
        <v>0</v>
      </c>
    </row>
    <row r="369" spans="1:33" s="24" customFormat="1" ht="15.75" thickBot="1">
      <c r="A369" s="738" t="s">
        <v>167</v>
      </c>
      <c r="B369" s="738"/>
      <c r="C369" s="738"/>
      <c r="D369" s="738"/>
      <c r="E369" s="738"/>
      <c r="F369" s="738"/>
      <c r="G369" s="738"/>
      <c r="H369" s="738"/>
      <c r="I369" s="738"/>
      <c r="J369" s="738"/>
      <c r="K369" s="738"/>
      <c r="L369" s="738"/>
      <c r="M369" s="738"/>
      <c r="N369" s="738"/>
      <c r="O369" s="738"/>
      <c r="P369" s="738"/>
      <c r="Q369" s="738"/>
      <c r="R369" s="738"/>
      <c r="S369" s="738"/>
      <c r="T369" s="738"/>
      <c r="U369" s="738"/>
      <c r="V369" s="738"/>
      <c r="W369" s="738"/>
      <c r="X369" s="738"/>
      <c r="Y369" s="738"/>
      <c r="Z369" s="738"/>
      <c r="AA369" s="738"/>
      <c r="AB369" s="738"/>
      <c r="AC369" s="738"/>
      <c r="AD369" s="738"/>
      <c r="AE369" s="738"/>
      <c r="AF369" s="738"/>
      <c r="AG369" s="632">
        <f t="shared" si="50"/>
        <v>0</v>
      </c>
    </row>
    <row r="370" spans="1:33" ht="45">
      <c r="A370" s="69" t="s">
        <v>613</v>
      </c>
      <c r="B370" s="69" t="s">
        <v>211</v>
      </c>
      <c r="C370" s="69" t="s">
        <v>215</v>
      </c>
      <c r="D370" s="69" t="s">
        <v>210</v>
      </c>
      <c r="E370" s="117">
        <v>1</v>
      </c>
      <c r="F370" s="118"/>
      <c r="G370" s="487"/>
      <c r="H370" s="117"/>
      <c r="I370" s="489"/>
      <c r="J370" s="117"/>
      <c r="K370" s="489"/>
      <c r="L370" s="117"/>
      <c r="M370" s="489"/>
      <c r="N370" s="117"/>
      <c r="O370" s="489"/>
      <c r="P370" s="117"/>
      <c r="Q370" s="489">
        <v>1</v>
      </c>
      <c r="R370" s="117">
        <v>1</v>
      </c>
      <c r="S370" s="489"/>
      <c r="T370" s="117"/>
      <c r="U370" s="489"/>
      <c r="V370" s="117"/>
      <c r="W370" s="489"/>
      <c r="X370" s="117"/>
      <c r="Y370" s="489"/>
      <c r="Z370" s="117"/>
      <c r="AA370" s="658"/>
      <c r="AB370" s="117"/>
      <c r="AC370" s="660"/>
      <c r="AD370" s="81">
        <f aca="true" t="shared" si="53" ref="AD370:AD379">+F370+H370+J370+L370+N370+P370+R370+T370+V370+X370+Z370+AB370</f>
        <v>1</v>
      </c>
      <c r="AE370" s="81">
        <f aca="true" t="shared" si="54" ref="AE370:AE379">+G370+I370+K370+M370+O370+Q370+S370+U370+W370+Y370+AA370+AC370</f>
        <v>1</v>
      </c>
      <c r="AF370" s="119"/>
      <c r="AG370" s="632">
        <f t="shared" si="50"/>
        <v>0</v>
      </c>
    </row>
    <row r="371" spans="1:33" ht="45">
      <c r="A371" s="71" t="s">
        <v>783</v>
      </c>
      <c r="B371" s="71" t="s">
        <v>216</v>
      </c>
      <c r="C371" s="71" t="s">
        <v>217</v>
      </c>
      <c r="D371" s="71" t="s">
        <v>374</v>
      </c>
      <c r="E371" s="120">
        <v>1</v>
      </c>
      <c r="F371" s="121"/>
      <c r="G371" s="488"/>
      <c r="H371" s="120"/>
      <c r="I371" s="490"/>
      <c r="J371" s="120"/>
      <c r="K371" s="490"/>
      <c r="L371" s="120"/>
      <c r="M371" s="490"/>
      <c r="N371" s="120"/>
      <c r="O371" s="490"/>
      <c r="P371" s="120"/>
      <c r="Q371" s="490"/>
      <c r="R371" s="120"/>
      <c r="S371" s="490"/>
      <c r="T371" s="120"/>
      <c r="U371" s="490"/>
      <c r="V371" s="120"/>
      <c r="W371" s="490"/>
      <c r="X371" s="120"/>
      <c r="Y371" s="490"/>
      <c r="Z371" s="120">
        <v>1</v>
      </c>
      <c r="AA371" s="659">
        <v>1</v>
      </c>
      <c r="AB371" s="120"/>
      <c r="AC371" s="661"/>
      <c r="AD371" s="88">
        <f t="shared" si="53"/>
        <v>1</v>
      </c>
      <c r="AE371" s="88">
        <f t="shared" si="54"/>
        <v>1</v>
      </c>
      <c r="AF371" s="122" t="s">
        <v>969</v>
      </c>
      <c r="AG371" s="632">
        <f t="shared" si="50"/>
        <v>0</v>
      </c>
    </row>
    <row r="372" spans="1:33" ht="45">
      <c r="A372" s="71" t="s">
        <v>446</v>
      </c>
      <c r="B372" s="71" t="s">
        <v>211</v>
      </c>
      <c r="C372" s="71" t="s">
        <v>212</v>
      </c>
      <c r="D372" s="71" t="s">
        <v>67</v>
      </c>
      <c r="E372" s="120">
        <v>33</v>
      </c>
      <c r="F372" s="121"/>
      <c r="G372" s="488"/>
      <c r="H372" s="120">
        <v>3</v>
      </c>
      <c r="I372" s="490">
        <v>1</v>
      </c>
      <c r="J372" s="120">
        <v>3</v>
      </c>
      <c r="K372" s="490">
        <v>4</v>
      </c>
      <c r="L372" s="120">
        <v>3</v>
      </c>
      <c r="M372" s="490">
        <v>2</v>
      </c>
      <c r="N372" s="120">
        <v>4</v>
      </c>
      <c r="O372" s="490">
        <v>5</v>
      </c>
      <c r="P372" s="120">
        <v>4</v>
      </c>
      <c r="Q372" s="490">
        <v>5</v>
      </c>
      <c r="R372" s="120">
        <v>4</v>
      </c>
      <c r="S372" s="490">
        <v>2</v>
      </c>
      <c r="T372" s="120">
        <v>3</v>
      </c>
      <c r="U372" s="490">
        <v>3</v>
      </c>
      <c r="V372" s="120">
        <v>3</v>
      </c>
      <c r="W372" s="490">
        <v>4</v>
      </c>
      <c r="X372" s="120">
        <v>3</v>
      </c>
      <c r="Y372" s="490">
        <v>3</v>
      </c>
      <c r="Z372" s="120">
        <v>3</v>
      </c>
      <c r="AA372" s="659">
        <v>2</v>
      </c>
      <c r="AB372" s="120"/>
      <c r="AC372" s="661">
        <v>2</v>
      </c>
      <c r="AD372" s="88">
        <f t="shared" si="53"/>
        <v>33</v>
      </c>
      <c r="AE372" s="88">
        <f t="shared" si="54"/>
        <v>33</v>
      </c>
      <c r="AF372" s="122" t="s">
        <v>970</v>
      </c>
      <c r="AG372" s="632">
        <f t="shared" si="50"/>
        <v>0</v>
      </c>
    </row>
    <row r="373" spans="1:33" ht="83.25" customHeight="1">
      <c r="A373" s="71" t="s">
        <v>871</v>
      </c>
      <c r="B373" s="71" t="s">
        <v>211</v>
      </c>
      <c r="C373" s="71" t="s">
        <v>213</v>
      </c>
      <c r="D373" s="71" t="s">
        <v>214</v>
      </c>
      <c r="E373" s="120">
        <v>3</v>
      </c>
      <c r="F373" s="121">
        <v>1</v>
      </c>
      <c r="G373" s="488"/>
      <c r="H373" s="120"/>
      <c r="I373" s="490"/>
      <c r="J373" s="120"/>
      <c r="K373" s="490"/>
      <c r="L373" s="120"/>
      <c r="M373" s="490"/>
      <c r="N373" s="120">
        <v>2</v>
      </c>
      <c r="O373" s="490"/>
      <c r="P373" s="120"/>
      <c r="Q373" s="490"/>
      <c r="R373" s="120"/>
      <c r="S373" s="490">
        <v>2</v>
      </c>
      <c r="T373" s="120"/>
      <c r="U373" s="490"/>
      <c r="V373" s="120"/>
      <c r="W373" s="490">
        <v>1</v>
      </c>
      <c r="X373" s="120"/>
      <c r="Y373" s="490"/>
      <c r="Z373" s="120"/>
      <c r="AA373" s="659"/>
      <c r="AB373" s="120"/>
      <c r="AC373" s="661"/>
      <c r="AD373" s="88">
        <f t="shared" si="53"/>
        <v>3</v>
      </c>
      <c r="AE373" s="88">
        <f t="shared" si="54"/>
        <v>3</v>
      </c>
      <c r="AF373" s="122"/>
      <c r="AG373" s="632">
        <f t="shared" si="50"/>
        <v>0</v>
      </c>
    </row>
    <row r="374" spans="1:33" ht="45">
      <c r="A374" s="71" t="s">
        <v>872</v>
      </c>
      <c r="B374" s="71" t="s">
        <v>211</v>
      </c>
      <c r="C374" s="71" t="s">
        <v>215</v>
      </c>
      <c r="D374" s="71" t="s">
        <v>873</v>
      </c>
      <c r="E374" s="120">
        <v>1</v>
      </c>
      <c r="F374" s="121">
        <v>1</v>
      </c>
      <c r="G374" s="488"/>
      <c r="H374" s="120"/>
      <c r="I374" s="490"/>
      <c r="J374" s="120"/>
      <c r="K374" s="490"/>
      <c r="L374" s="120"/>
      <c r="M374" s="490"/>
      <c r="N374" s="120"/>
      <c r="O374" s="490">
        <v>1</v>
      </c>
      <c r="P374" s="120"/>
      <c r="Q374" s="490"/>
      <c r="R374" s="120"/>
      <c r="S374" s="490"/>
      <c r="T374" s="120"/>
      <c r="U374" s="490"/>
      <c r="V374" s="120"/>
      <c r="W374" s="490"/>
      <c r="X374" s="120"/>
      <c r="Y374" s="490"/>
      <c r="Z374" s="120"/>
      <c r="AA374" s="659"/>
      <c r="AB374" s="120"/>
      <c r="AC374" s="661"/>
      <c r="AD374" s="88">
        <f t="shared" si="53"/>
        <v>1</v>
      </c>
      <c r="AE374" s="88">
        <f t="shared" si="54"/>
        <v>1</v>
      </c>
      <c r="AF374" s="122"/>
      <c r="AG374" s="632">
        <f t="shared" si="50"/>
        <v>0</v>
      </c>
    </row>
    <row r="375" spans="1:33" ht="33.75">
      <c r="A375" s="71" t="s">
        <v>447</v>
      </c>
      <c r="B375" s="71" t="s">
        <v>189</v>
      </c>
      <c r="C375" s="71" t="s">
        <v>673</v>
      </c>
      <c r="D375" s="71" t="s">
        <v>66</v>
      </c>
      <c r="E375" s="120">
        <v>1</v>
      </c>
      <c r="F375" s="121"/>
      <c r="G375" s="488"/>
      <c r="H375" s="120"/>
      <c r="I375" s="490"/>
      <c r="J375" s="120"/>
      <c r="K375" s="490"/>
      <c r="L375" s="120"/>
      <c r="M375" s="490"/>
      <c r="N375" s="120"/>
      <c r="O375" s="490"/>
      <c r="P375" s="120">
        <v>1</v>
      </c>
      <c r="Q375" s="490"/>
      <c r="R375" s="120"/>
      <c r="S375" s="490"/>
      <c r="T375" s="120"/>
      <c r="U375" s="490"/>
      <c r="V375" s="120"/>
      <c r="W375" s="490">
        <v>1</v>
      </c>
      <c r="X375" s="120"/>
      <c r="Y375" s="490"/>
      <c r="Z375" s="120"/>
      <c r="AA375" s="659"/>
      <c r="AB375" s="120"/>
      <c r="AC375" s="661"/>
      <c r="AD375" s="88">
        <f t="shared" si="53"/>
        <v>1</v>
      </c>
      <c r="AE375" s="88">
        <f t="shared" si="54"/>
        <v>1</v>
      </c>
      <c r="AF375" s="122"/>
      <c r="AG375" s="632">
        <f t="shared" si="50"/>
        <v>0</v>
      </c>
    </row>
    <row r="376" spans="1:33" ht="22.5">
      <c r="A376" s="71" t="s">
        <v>694</v>
      </c>
      <c r="B376" s="71" t="s">
        <v>189</v>
      </c>
      <c r="C376" s="71" t="s">
        <v>218</v>
      </c>
      <c r="D376" s="71" t="s">
        <v>66</v>
      </c>
      <c r="E376" s="120">
        <v>2</v>
      </c>
      <c r="F376" s="121"/>
      <c r="G376" s="488">
        <v>1</v>
      </c>
      <c r="H376" s="120"/>
      <c r="I376" s="490"/>
      <c r="J376" s="120"/>
      <c r="K376" s="490"/>
      <c r="L376" s="120"/>
      <c r="M376" s="490"/>
      <c r="N376" s="120"/>
      <c r="O376" s="490"/>
      <c r="P376" s="120"/>
      <c r="Q376" s="490"/>
      <c r="R376" s="120">
        <v>1</v>
      </c>
      <c r="S376" s="490">
        <v>1</v>
      </c>
      <c r="T376" s="120"/>
      <c r="U376" s="490"/>
      <c r="V376" s="120"/>
      <c r="W376" s="490"/>
      <c r="X376" s="120"/>
      <c r="Y376" s="490"/>
      <c r="Z376" s="120"/>
      <c r="AA376" s="659"/>
      <c r="AB376" s="120">
        <v>1</v>
      </c>
      <c r="AC376" s="661"/>
      <c r="AD376" s="88">
        <f t="shared" si="53"/>
        <v>2</v>
      </c>
      <c r="AE376" s="88">
        <f t="shared" si="54"/>
        <v>2</v>
      </c>
      <c r="AF376" s="122"/>
      <c r="AG376" s="632">
        <f t="shared" si="50"/>
        <v>0</v>
      </c>
    </row>
    <row r="377" spans="1:33" ht="90">
      <c r="A377" s="71" t="s">
        <v>874</v>
      </c>
      <c r="B377" s="71" t="s">
        <v>216</v>
      </c>
      <c r="C377" s="71" t="s">
        <v>219</v>
      </c>
      <c r="D377" s="71" t="s">
        <v>66</v>
      </c>
      <c r="E377" s="120">
        <v>64</v>
      </c>
      <c r="F377" s="121">
        <v>2</v>
      </c>
      <c r="G377" s="488">
        <v>2</v>
      </c>
      <c r="H377" s="120">
        <v>7</v>
      </c>
      <c r="I377" s="490">
        <v>8</v>
      </c>
      <c r="J377" s="120">
        <v>3</v>
      </c>
      <c r="K377" s="490">
        <v>3</v>
      </c>
      <c r="L377" s="120">
        <v>5</v>
      </c>
      <c r="M377" s="490">
        <v>2</v>
      </c>
      <c r="N377" s="120">
        <v>12</v>
      </c>
      <c r="O377" s="490">
        <v>8</v>
      </c>
      <c r="P377" s="120">
        <v>8</v>
      </c>
      <c r="Q377" s="490">
        <v>7</v>
      </c>
      <c r="R377" s="120">
        <v>2</v>
      </c>
      <c r="S377" s="490">
        <v>3</v>
      </c>
      <c r="T377" s="120">
        <v>4</v>
      </c>
      <c r="U377" s="490">
        <v>6</v>
      </c>
      <c r="V377" s="120">
        <v>9</v>
      </c>
      <c r="W377" s="490">
        <v>5</v>
      </c>
      <c r="X377" s="120">
        <v>3</v>
      </c>
      <c r="Y377" s="490">
        <v>8</v>
      </c>
      <c r="Z377" s="120">
        <v>4</v>
      </c>
      <c r="AA377" s="659">
        <v>7</v>
      </c>
      <c r="AB377" s="120">
        <v>5</v>
      </c>
      <c r="AC377" s="661">
        <v>5</v>
      </c>
      <c r="AD377" s="88">
        <f t="shared" si="53"/>
        <v>64</v>
      </c>
      <c r="AE377" s="88">
        <f t="shared" si="54"/>
        <v>64</v>
      </c>
      <c r="AF377" s="122" t="s">
        <v>971</v>
      </c>
      <c r="AG377" s="632">
        <f t="shared" si="50"/>
        <v>0</v>
      </c>
    </row>
    <row r="378" spans="1:33" ht="45">
      <c r="A378" s="71" t="s">
        <v>448</v>
      </c>
      <c r="B378" s="71" t="s">
        <v>216</v>
      </c>
      <c r="C378" s="71" t="s">
        <v>220</v>
      </c>
      <c r="D378" s="71" t="s">
        <v>221</v>
      </c>
      <c r="E378" s="120">
        <v>33</v>
      </c>
      <c r="F378" s="121">
        <v>1</v>
      </c>
      <c r="G378" s="488">
        <v>1</v>
      </c>
      <c r="H378" s="120">
        <v>2</v>
      </c>
      <c r="I378" s="490">
        <v>4</v>
      </c>
      <c r="J378" s="120">
        <v>3</v>
      </c>
      <c r="K378" s="490">
        <v>5</v>
      </c>
      <c r="L378" s="120">
        <v>3</v>
      </c>
      <c r="M378" s="490">
        <v>1</v>
      </c>
      <c r="N378" s="120">
        <v>3</v>
      </c>
      <c r="O378" s="490">
        <v>4</v>
      </c>
      <c r="P378" s="120">
        <v>3</v>
      </c>
      <c r="Q378" s="490">
        <v>3</v>
      </c>
      <c r="R378" s="120">
        <v>3</v>
      </c>
      <c r="S378" s="490">
        <v>3</v>
      </c>
      <c r="T378" s="120">
        <v>3</v>
      </c>
      <c r="U378" s="490">
        <v>2</v>
      </c>
      <c r="V378" s="120">
        <v>3</v>
      </c>
      <c r="W378" s="490">
        <v>3</v>
      </c>
      <c r="X378" s="120">
        <v>3</v>
      </c>
      <c r="Y378" s="490">
        <v>3</v>
      </c>
      <c r="Z378" s="120">
        <v>3</v>
      </c>
      <c r="AA378" s="659">
        <v>2</v>
      </c>
      <c r="AB378" s="120">
        <v>3</v>
      </c>
      <c r="AC378" s="661">
        <v>2</v>
      </c>
      <c r="AD378" s="88">
        <f t="shared" si="53"/>
        <v>33</v>
      </c>
      <c r="AE378" s="88">
        <f t="shared" si="54"/>
        <v>33</v>
      </c>
      <c r="AF378" s="122"/>
      <c r="AG378" s="632">
        <f t="shared" si="50"/>
        <v>0</v>
      </c>
    </row>
    <row r="379" spans="1:33" ht="45">
      <c r="A379" s="71" t="s">
        <v>449</v>
      </c>
      <c r="B379" s="71" t="s">
        <v>216</v>
      </c>
      <c r="C379" s="71" t="s">
        <v>220</v>
      </c>
      <c r="D379" s="71" t="s">
        <v>191</v>
      </c>
      <c r="E379" s="120">
        <v>3</v>
      </c>
      <c r="F379" s="121"/>
      <c r="G379" s="488"/>
      <c r="H379" s="120"/>
      <c r="I379" s="490"/>
      <c r="J379" s="120">
        <v>1</v>
      </c>
      <c r="K379" s="490">
        <v>1</v>
      </c>
      <c r="L379" s="120">
        <v>1</v>
      </c>
      <c r="M379" s="490">
        <v>1</v>
      </c>
      <c r="N379" s="120"/>
      <c r="O379" s="490"/>
      <c r="P379" s="120"/>
      <c r="Q379" s="490"/>
      <c r="R379" s="120"/>
      <c r="S379" s="490"/>
      <c r="T379" s="120"/>
      <c r="U379" s="490"/>
      <c r="V379" s="120"/>
      <c r="W379" s="490">
        <v>1</v>
      </c>
      <c r="X379" s="120">
        <v>1</v>
      </c>
      <c r="Y379" s="490"/>
      <c r="Z379" s="120"/>
      <c r="AA379" s="659"/>
      <c r="AB379" s="120"/>
      <c r="AC379" s="661"/>
      <c r="AD379" s="88">
        <f t="shared" si="53"/>
        <v>3</v>
      </c>
      <c r="AE379" s="88">
        <f t="shared" si="54"/>
        <v>3</v>
      </c>
      <c r="AF379" s="122"/>
      <c r="AG379" s="632">
        <f t="shared" si="50"/>
        <v>0</v>
      </c>
    </row>
    <row r="380" spans="1:33" s="24" customFormat="1" ht="24" customHeight="1">
      <c r="A380" s="749" t="s">
        <v>168</v>
      </c>
      <c r="B380" s="749"/>
      <c r="C380" s="749"/>
      <c r="D380" s="749"/>
      <c r="E380" s="749"/>
      <c r="F380" s="749"/>
      <c r="G380" s="749"/>
      <c r="H380" s="749"/>
      <c r="I380" s="749"/>
      <c r="J380" s="749"/>
      <c r="K380" s="749"/>
      <c r="L380" s="749"/>
      <c r="M380" s="749"/>
      <c r="N380" s="749"/>
      <c r="O380" s="749"/>
      <c r="P380" s="749"/>
      <c r="Q380" s="749"/>
      <c r="R380" s="749"/>
      <c r="S380" s="749"/>
      <c r="T380" s="749"/>
      <c r="U380" s="749"/>
      <c r="V380" s="749"/>
      <c r="W380" s="749"/>
      <c r="X380" s="749"/>
      <c r="Y380" s="749"/>
      <c r="Z380" s="749"/>
      <c r="AA380" s="749"/>
      <c r="AB380" s="749"/>
      <c r="AC380" s="749"/>
      <c r="AD380" s="749"/>
      <c r="AE380" s="749"/>
      <c r="AF380" s="749"/>
      <c r="AG380" s="632">
        <f t="shared" si="50"/>
        <v>0</v>
      </c>
    </row>
    <row r="381" spans="1:33" ht="45">
      <c r="A381" s="82" t="s">
        <v>226</v>
      </c>
      <c r="B381" s="82" t="s">
        <v>712</v>
      </c>
      <c r="C381" s="82" t="s">
        <v>735</v>
      </c>
      <c r="D381" s="101" t="s">
        <v>182</v>
      </c>
      <c r="E381" s="102">
        <v>660</v>
      </c>
      <c r="F381" s="75"/>
      <c r="G381" s="441">
        <v>34</v>
      </c>
      <c r="H381" s="72">
        <v>60</v>
      </c>
      <c r="I381" s="443">
        <v>24</v>
      </c>
      <c r="J381" s="72">
        <v>60</v>
      </c>
      <c r="K381" s="443">
        <v>25</v>
      </c>
      <c r="L381" s="72">
        <v>60</v>
      </c>
      <c r="M381" s="443">
        <v>29</v>
      </c>
      <c r="N381" s="72">
        <v>60</v>
      </c>
      <c r="O381" s="443">
        <v>33</v>
      </c>
      <c r="P381" s="72">
        <v>60</v>
      </c>
      <c r="Q381" s="443">
        <v>60</v>
      </c>
      <c r="R381" s="72">
        <v>60</v>
      </c>
      <c r="S381" s="443">
        <v>60</v>
      </c>
      <c r="T381" s="72">
        <v>60</v>
      </c>
      <c r="U381" s="443">
        <v>60</v>
      </c>
      <c r="V381" s="72">
        <v>60</v>
      </c>
      <c r="W381" s="443">
        <v>115</v>
      </c>
      <c r="X381" s="72">
        <v>60</v>
      </c>
      <c r="Y381" s="443">
        <v>120</v>
      </c>
      <c r="Z381" s="72">
        <v>60</v>
      </c>
      <c r="AA381" s="491">
        <v>120</v>
      </c>
      <c r="AB381" s="102">
        <v>60</v>
      </c>
      <c r="AC381" s="493">
        <v>120</v>
      </c>
      <c r="AD381" s="88">
        <f aca="true" t="shared" si="55" ref="AD381:AD386">+F381+H381+J381+L381+N381+P381+R381+T381+V381+X381+Z381+AB381</f>
        <v>660</v>
      </c>
      <c r="AE381" s="88">
        <f aca="true" t="shared" si="56" ref="AE381:AE386">+G381+I381+K381+M381+O381+Q381+S381+U381+W381+Y381+AA381+AC381</f>
        <v>800</v>
      </c>
      <c r="AF381" s="677"/>
      <c r="AG381" s="632">
        <f t="shared" si="50"/>
        <v>0</v>
      </c>
    </row>
    <row r="382" spans="1:33" ht="33.75">
      <c r="A382" s="82" t="s">
        <v>227</v>
      </c>
      <c r="B382" s="82" t="s">
        <v>712</v>
      </c>
      <c r="C382" s="82" t="s">
        <v>735</v>
      </c>
      <c r="D382" s="83" t="s">
        <v>358</v>
      </c>
      <c r="E382" s="102">
        <v>11</v>
      </c>
      <c r="F382" s="75"/>
      <c r="G382" s="441">
        <v>1</v>
      </c>
      <c r="H382" s="72">
        <v>1</v>
      </c>
      <c r="I382" s="443">
        <v>1</v>
      </c>
      <c r="J382" s="72">
        <v>1</v>
      </c>
      <c r="K382" s="443">
        <v>1</v>
      </c>
      <c r="L382" s="72">
        <v>1</v>
      </c>
      <c r="M382" s="443">
        <v>1</v>
      </c>
      <c r="N382" s="72">
        <v>1</v>
      </c>
      <c r="O382" s="443">
        <v>1</v>
      </c>
      <c r="P382" s="72">
        <v>1</v>
      </c>
      <c r="Q382" s="443">
        <v>1</v>
      </c>
      <c r="R382" s="72">
        <v>1</v>
      </c>
      <c r="S382" s="443">
        <v>1</v>
      </c>
      <c r="T382" s="72">
        <v>1</v>
      </c>
      <c r="U382" s="443">
        <v>1</v>
      </c>
      <c r="V382" s="72">
        <v>1</v>
      </c>
      <c r="W382" s="443">
        <v>1</v>
      </c>
      <c r="X382" s="72">
        <v>1</v>
      </c>
      <c r="Y382" s="443">
        <v>1</v>
      </c>
      <c r="Z382" s="72">
        <v>1</v>
      </c>
      <c r="AA382" s="491">
        <v>1</v>
      </c>
      <c r="AB382" s="102">
        <v>1</v>
      </c>
      <c r="AC382" s="493"/>
      <c r="AD382" s="88">
        <f t="shared" si="55"/>
        <v>11</v>
      </c>
      <c r="AE382" s="88">
        <f t="shared" si="56"/>
        <v>11</v>
      </c>
      <c r="AF382" s="678"/>
      <c r="AG382" s="632">
        <f t="shared" si="50"/>
        <v>0</v>
      </c>
    </row>
    <row r="383" spans="1:33" ht="33.75">
      <c r="A383" s="82" t="s">
        <v>230</v>
      </c>
      <c r="B383" s="82" t="s">
        <v>712</v>
      </c>
      <c r="C383" s="82" t="s">
        <v>736</v>
      </c>
      <c r="D383" s="101" t="s">
        <v>182</v>
      </c>
      <c r="E383" s="102">
        <v>11</v>
      </c>
      <c r="F383" s="75"/>
      <c r="G383" s="441"/>
      <c r="H383" s="72">
        <v>1</v>
      </c>
      <c r="I383" s="443"/>
      <c r="J383" s="72">
        <v>1</v>
      </c>
      <c r="K383" s="443"/>
      <c r="L383" s="72">
        <v>1</v>
      </c>
      <c r="M383" s="443"/>
      <c r="N383" s="72">
        <v>1</v>
      </c>
      <c r="O383" s="443"/>
      <c r="P383" s="72">
        <v>1</v>
      </c>
      <c r="Q383" s="443"/>
      <c r="R383" s="72">
        <v>1</v>
      </c>
      <c r="S383" s="443"/>
      <c r="T383" s="72">
        <v>1</v>
      </c>
      <c r="U383" s="443"/>
      <c r="V383" s="72">
        <v>1</v>
      </c>
      <c r="W383" s="443"/>
      <c r="X383" s="72">
        <v>1</v>
      </c>
      <c r="Y383" s="443"/>
      <c r="Z383" s="72">
        <v>1</v>
      </c>
      <c r="AA383" s="491"/>
      <c r="AB383" s="102">
        <v>1</v>
      </c>
      <c r="AC383" s="493"/>
      <c r="AD383" s="88">
        <f t="shared" si="55"/>
        <v>11</v>
      </c>
      <c r="AE383" s="88">
        <f t="shared" si="56"/>
        <v>0</v>
      </c>
      <c r="AF383" s="494" t="s">
        <v>972</v>
      </c>
      <c r="AG383" s="632">
        <f t="shared" si="50"/>
        <v>0</v>
      </c>
    </row>
    <row r="384" spans="1:33" ht="33.75">
      <c r="A384" s="82" t="s">
        <v>614</v>
      </c>
      <c r="B384" s="82" t="s">
        <v>712</v>
      </c>
      <c r="C384" s="82" t="s">
        <v>735</v>
      </c>
      <c r="D384" s="101" t="s">
        <v>359</v>
      </c>
      <c r="E384" s="102">
        <v>220</v>
      </c>
      <c r="F384" s="75"/>
      <c r="G384" s="441">
        <v>30</v>
      </c>
      <c r="H384" s="72">
        <v>20</v>
      </c>
      <c r="I384" s="443">
        <v>30</v>
      </c>
      <c r="J384" s="72">
        <v>20</v>
      </c>
      <c r="K384" s="443">
        <v>30</v>
      </c>
      <c r="L384" s="72">
        <v>20</v>
      </c>
      <c r="M384" s="443">
        <v>30</v>
      </c>
      <c r="N384" s="72">
        <v>20</v>
      </c>
      <c r="O384" s="443">
        <v>30</v>
      </c>
      <c r="P384" s="72">
        <v>20</v>
      </c>
      <c r="Q384" s="443">
        <v>30</v>
      </c>
      <c r="R384" s="72">
        <v>20</v>
      </c>
      <c r="S384" s="443">
        <v>30</v>
      </c>
      <c r="T384" s="72">
        <v>20</v>
      </c>
      <c r="U384" s="443">
        <v>30</v>
      </c>
      <c r="V384" s="72">
        <v>20</v>
      </c>
      <c r="W384" s="443">
        <v>30</v>
      </c>
      <c r="X384" s="72">
        <v>20</v>
      </c>
      <c r="Y384" s="443">
        <v>20</v>
      </c>
      <c r="Z384" s="72">
        <v>20</v>
      </c>
      <c r="AA384" s="491">
        <v>20</v>
      </c>
      <c r="AB384" s="102">
        <v>20</v>
      </c>
      <c r="AC384" s="493">
        <v>20</v>
      </c>
      <c r="AD384" s="88">
        <f t="shared" si="55"/>
        <v>220</v>
      </c>
      <c r="AE384" s="88">
        <f t="shared" si="56"/>
        <v>330</v>
      </c>
      <c r="AF384" s="494" t="s">
        <v>973</v>
      </c>
      <c r="AG384" s="632">
        <f t="shared" si="50"/>
        <v>0</v>
      </c>
    </row>
    <row r="385" spans="1:33" ht="33.75">
      <c r="A385" s="82" t="s">
        <v>615</v>
      </c>
      <c r="B385" s="82" t="s">
        <v>712</v>
      </c>
      <c r="C385" s="82" t="s">
        <v>735</v>
      </c>
      <c r="D385" s="101" t="s">
        <v>360</v>
      </c>
      <c r="E385" s="102">
        <v>88</v>
      </c>
      <c r="F385" s="75"/>
      <c r="G385" s="441">
        <v>8</v>
      </c>
      <c r="H385" s="72">
        <v>8</v>
      </c>
      <c r="I385" s="443">
        <v>6</v>
      </c>
      <c r="J385" s="72">
        <v>8</v>
      </c>
      <c r="K385" s="443">
        <v>9</v>
      </c>
      <c r="L385" s="72">
        <v>8</v>
      </c>
      <c r="M385" s="443">
        <v>16</v>
      </c>
      <c r="N385" s="72">
        <v>8</v>
      </c>
      <c r="O385" s="443">
        <v>18</v>
      </c>
      <c r="P385" s="72">
        <v>8</v>
      </c>
      <c r="Q385" s="443"/>
      <c r="R385" s="72">
        <v>8</v>
      </c>
      <c r="S385" s="443">
        <v>15</v>
      </c>
      <c r="T385" s="72">
        <v>8</v>
      </c>
      <c r="U385" s="443">
        <v>11</v>
      </c>
      <c r="V385" s="72">
        <v>8</v>
      </c>
      <c r="W385" s="443">
        <v>15</v>
      </c>
      <c r="X385" s="72">
        <v>8</v>
      </c>
      <c r="Y385" s="443"/>
      <c r="Z385" s="72">
        <v>8</v>
      </c>
      <c r="AA385" s="491"/>
      <c r="AB385" s="102">
        <v>8</v>
      </c>
      <c r="AC385" s="493"/>
      <c r="AD385" s="88">
        <f t="shared" si="55"/>
        <v>88</v>
      </c>
      <c r="AE385" s="88">
        <f t="shared" si="56"/>
        <v>98</v>
      </c>
      <c r="AF385" s="103"/>
      <c r="AG385" s="632">
        <f t="shared" si="50"/>
        <v>0</v>
      </c>
    </row>
    <row r="386" spans="1:33" ht="33.75">
      <c r="A386" s="82" t="s">
        <v>616</v>
      </c>
      <c r="B386" s="82" t="s">
        <v>712</v>
      </c>
      <c r="C386" s="82" t="s">
        <v>736</v>
      </c>
      <c r="D386" s="101" t="s">
        <v>360</v>
      </c>
      <c r="E386" s="102">
        <v>1</v>
      </c>
      <c r="F386" s="75"/>
      <c r="G386" s="441"/>
      <c r="H386" s="72"/>
      <c r="I386" s="443"/>
      <c r="J386" s="72"/>
      <c r="K386" s="443"/>
      <c r="L386" s="72"/>
      <c r="M386" s="443"/>
      <c r="N386" s="72"/>
      <c r="O386" s="443"/>
      <c r="P386" s="72"/>
      <c r="Q386" s="443"/>
      <c r="R386" s="72"/>
      <c r="S386" s="443"/>
      <c r="T386" s="72"/>
      <c r="U386" s="443"/>
      <c r="V386" s="72"/>
      <c r="W386" s="443"/>
      <c r="X386" s="72"/>
      <c r="Y386" s="443"/>
      <c r="Z386" s="72">
        <v>1</v>
      </c>
      <c r="AA386" s="491">
        <v>1</v>
      </c>
      <c r="AB386" s="102"/>
      <c r="AC386" s="493"/>
      <c r="AD386" s="88">
        <f t="shared" si="55"/>
        <v>1</v>
      </c>
      <c r="AE386" s="88">
        <f t="shared" si="56"/>
        <v>1</v>
      </c>
      <c r="AF386" s="494" t="s">
        <v>974</v>
      </c>
      <c r="AG386" s="632">
        <f t="shared" si="50"/>
        <v>0</v>
      </c>
    </row>
    <row r="387" spans="1:33" ht="11.25">
      <c r="A387" s="82"/>
      <c r="B387" s="82"/>
      <c r="C387" s="82"/>
      <c r="D387" s="101"/>
      <c r="E387" s="102"/>
      <c r="F387" s="75"/>
      <c r="G387" s="387"/>
      <c r="H387" s="72"/>
      <c r="I387" s="72"/>
      <c r="J387" s="72"/>
      <c r="K387" s="72"/>
      <c r="L387" s="72"/>
      <c r="M387" s="72"/>
      <c r="N387" s="72"/>
      <c r="O387" s="72"/>
      <c r="P387" s="72"/>
      <c r="Q387" s="72"/>
      <c r="R387" s="72"/>
      <c r="S387" s="72"/>
      <c r="T387" s="72"/>
      <c r="U387" s="72"/>
      <c r="V387" s="72"/>
      <c r="W387" s="72"/>
      <c r="X387" s="72"/>
      <c r="Y387" s="72"/>
      <c r="Z387" s="72"/>
      <c r="AA387" s="102"/>
      <c r="AB387" s="102"/>
      <c r="AC387" s="405"/>
      <c r="AD387" s="88"/>
      <c r="AE387" s="88"/>
      <c r="AF387" s="103"/>
      <c r="AG387" s="632">
        <f t="shared" si="50"/>
        <v>0</v>
      </c>
    </row>
    <row r="388" spans="1:33" ht="15.75">
      <c r="A388" s="141"/>
      <c r="B388" s="141"/>
      <c r="C388" s="141"/>
      <c r="D388" s="63"/>
      <c r="E388" s="63"/>
      <c r="F388" s="68"/>
      <c r="G388" s="68"/>
      <c r="H388" s="63"/>
      <c r="I388" s="63"/>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2">
        <f t="shared" si="50"/>
        <v>0</v>
      </c>
    </row>
    <row r="389" spans="1:33" s="24" customFormat="1" ht="16.5" customHeight="1" thickBot="1">
      <c r="A389" s="731" t="s">
        <v>128</v>
      </c>
      <c r="B389" s="731"/>
      <c r="C389" s="731"/>
      <c r="D389" s="731"/>
      <c r="E389" s="731"/>
      <c r="F389" s="731"/>
      <c r="G389" s="731"/>
      <c r="H389" s="731"/>
      <c r="I389" s="731"/>
      <c r="J389" s="731"/>
      <c r="K389" s="731"/>
      <c r="L389" s="731"/>
      <c r="M389" s="731"/>
      <c r="N389" s="731"/>
      <c r="O389" s="731"/>
      <c r="P389" s="731"/>
      <c r="Q389" s="731"/>
      <c r="R389" s="731"/>
      <c r="S389" s="731"/>
      <c r="T389" s="731"/>
      <c r="U389" s="731"/>
      <c r="V389" s="731"/>
      <c r="W389" s="731"/>
      <c r="X389" s="731"/>
      <c r="Y389" s="731"/>
      <c r="Z389" s="731"/>
      <c r="AA389" s="731"/>
      <c r="AB389" s="731"/>
      <c r="AC389" s="731"/>
      <c r="AD389" s="731"/>
      <c r="AE389" s="731"/>
      <c r="AF389" s="731"/>
      <c r="AG389" s="632">
        <f t="shared" si="50"/>
        <v>0</v>
      </c>
    </row>
    <row r="390" spans="1:33" ht="15.75" thickBot="1">
      <c r="A390" s="727" t="s">
        <v>113</v>
      </c>
      <c r="B390" s="727"/>
      <c r="C390" s="727"/>
      <c r="D390" s="727"/>
      <c r="E390" s="728"/>
      <c r="F390" s="745"/>
      <c r="G390" s="746"/>
      <c r="H390" s="747"/>
      <c r="I390" s="747"/>
      <c r="J390" s="747"/>
      <c r="K390" s="747"/>
      <c r="L390" s="747"/>
      <c r="M390" s="747"/>
      <c r="N390" s="747"/>
      <c r="O390" s="747"/>
      <c r="P390" s="747"/>
      <c r="Q390" s="747"/>
      <c r="R390" s="747"/>
      <c r="S390" s="747"/>
      <c r="T390" s="747"/>
      <c r="U390" s="747"/>
      <c r="V390" s="747"/>
      <c r="W390" s="747"/>
      <c r="X390" s="747"/>
      <c r="Y390" s="747"/>
      <c r="Z390" s="747"/>
      <c r="AA390" s="748"/>
      <c r="AB390" s="748"/>
      <c r="AC390" s="381"/>
      <c r="AD390" s="58"/>
      <c r="AE390" s="294"/>
      <c r="AF390" s="294"/>
      <c r="AG390" s="632">
        <f t="shared" si="50"/>
        <v>0</v>
      </c>
    </row>
    <row r="391" spans="1:33" ht="48" customHeight="1">
      <c r="A391" s="82" t="s">
        <v>617</v>
      </c>
      <c r="B391" s="82" t="s">
        <v>189</v>
      </c>
      <c r="C391" s="82" t="s">
        <v>666</v>
      </c>
      <c r="D391" s="101" t="s">
        <v>374</v>
      </c>
      <c r="E391" s="102">
        <v>1</v>
      </c>
      <c r="F391" s="75"/>
      <c r="G391" s="441"/>
      <c r="H391" s="72"/>
      <c r="I391" s="443"/>
      <c r="J391" s="72">
        <v>1</v>
      </c>
      <c r="K391" s="443">
        <v>1</v>
      </c>
      <c r="L391" s="72"/>
      <c r="M391" s="443"/>
      <c r="N391" s="72"/>
      <c r="O391" s="443"/>
      <c r="P391" s="72"/>
      <c r="Q391" s="443"/>
      <c r="R391" s="72"/>
      <c r="S391" s="443"/>
      <c r="T391" s="72"/>
      <c r="U391" s="443"/>
      <c r="V391" s="72"/>
      <c r="W391" s="443"/>
      <c r="X391" s="72"/>
      <c r="Y391" s="443"/>
      <c r="Z391" s="72"/>
      <c r="AA391" s="491"/>
      <c r="AB391" s="102"/>
      <c r="AC391" s="492"/>
      <c r="AD391" s="88">
        <f aca="true" t="shared" si="57" ref="AD391:AD408">+F391+H391+J391+L391+N391+P391+R391+T391+V391+X391+Z391+AB391</f>
        <v>1</v>
      </c>
      <c r="AE391" s="88">
        <f aca="true" t="shared" si="58" ref="AE391:AE408">+G391+I391+K391+M391+O391+Q391+S391+U391+W391+Y391+AA391+AC391</f>
        <v>1</v>
      </c>
      <c r="AF391" s="494"/>
      <c r="AG391" s="632">
        <f t="shared" si="50"/>
        <v>0</v>
      </c>
    </row>
    <row r="392" spans="1:33" ht="33.75">
      <c r="A392" s="82" t="s">
        <v>618</v>
      </c>
      <c r="B392" s="82" t="s">
        <v>189</v>
      </c>
      <c r="C392" s="82" t="s">
        <v>666</v>
      </c>
      <c r="D392" s="101" t="s">
        <v>412</v>
      </c>
      <c r="E392" s="102">
        <v>3</v>
      </c>
      <c r="F392" s="75"/>
      <c r="G392" s="441">
        <v>1</v>
      </c>
      <c r="H392" s="72">
        <v>1</v>
      </c>
      <c r="I392" s="443"/>
      <c r="J392" s="72"/>
      <c r="K392" s="443">
        <v>1</v>
      </c>
      <c r="L392" s="72"/>
      <c r="M392" s="443"/>
      <c r="N392" s="72">
        <v>1</v>
      </c>
      <c r="O392" s="443"/>
      <c r="P392" s="72"/>
      <c r="Q392" s="443">
        <v>1</v>
      </c>
      <c r="R392" s="72"/>
      <c r="S392" s="443"/>
      <c r="T392" s="72"/>
      <c r="U392" s="443"/>
      <c r="V392" s="72"/>
      <c r="W392" s="443"/>
      <c r="X392" s="72">
        <v>1</v>
      </c>
      <c r="Y392" s="443"/>
      <c r="Z392" s="72"/>
      <c r="AA392" s="491"/>
      <c r="AB392" s="102"/>
      <c r="AC392" s="493"/>
      <c r="AD392" s="88">
        <f t="shared" si="57"/>
        <v>3</v>
      </c>
      <c r="AE392" s="88">
        <f t="shared" si="58"/>
        <v>3</v>
      </c>
      <c r="AF392" s="494" t="s">
        <v>976</v>
      </c>
      <c r="AG392" s="632">
        <f t="shared" si="50"/>
        <v>0</v>
      </c>
    </row>
    <row r="393" spans="1:33" ht="157.5">
      <c r="A393" s="82" t="s">
        <v>737</v>
      </c>
      <c r="B393" s="82" t="s">
        <v>189</v>
      </c>
      <c r="C393" s="82" t="s">
        <v>666</v>
      </c>
      <c r="D393" s="101" t="s">
        <v>412</v>
      </c>
      <c r="E393" s="102">
        <v>13</v>
      </c>
      <c r="F393" s="75"/>
      <c r="G393" s="441"/>
      <c r="H393" s="72">
        <v>1</v>
      </c>
      <c r="I393" s="443">
        <v>1</v>
      </c>
      <c r="J393" s="72">
        <v>3</v>
      </c>
      <c r="K393" s="443">
        <v>1</v>
      </c>
      <c r="L393" s="72"/>
      <c r="M393" s="443"/>
      <c r="N393" s="72"/>
      <c r="O393" s="443"/>
      <c r="P393" s="72"/>
      <c r="Q393" s="443"/>
      <c r="R393" s="72">
        <v>1</v>
      </c>
      <c r="S393" s="443">
        <v>1</v>
      </c>
      <c r="T393" s="72"/>
      <c r="U393" s="443">
        <v>1</v>
      </c>
      <c r="V393" s="72">
        <v>3</v>
      </c>
      <c r="W393" s="443">
        <v>2</v>
      </c>
      <c r="X393" s="72">
        <v>1</v>
      </c>
      <c r="Y393" s="443">
        <v>3</v>
      </c>
      <c r="Z393" s="72">
        <v>3</v>
      </c>
      <c r="AA393" s="491">
        <v>3</v>
      </c>
      <c r="AB393" s="102">
        <v>1</v>
      </c>
      <c r="AC393" s="493">
        <v>1</v>
      </c>
      <c r="AD393" s="88">
        <f t="shared" si="57"/>
        <v>13</v>
      </c>
      <c r="AE393" s="88">
        <f t="shared" si="58"/>
        <v>13</v>
      </c>
      <c r="AF393" s="494" t="s">
        <v>975</v>
      </c>
      <c r="AG393" s="632">
        <f t="shared" si="50"/>
        <v>0</v>
      </c>
    </row>
    <row r="394" spans="1:33" ht="33.75">
      <c r="A394" s="82" t="s">
        <v>619</v>
      </c>
      <c r="B394" s="82" t="s">
        <v>189</v>
      </c>
      <c r="C394" s="82" t="s">
        <v>666</v>
      </c>
      <c r="D394" s="101" t="s">
        <v>374</v>
      </c>
      <c r="E394" s="102">
        <v>3</v>
      </c>
      <c r="F394" s="75"/>
      <c r="G394" s="441"/>
      <c r="H394" s="72">
        <v>1</v>
      </c>
      <c r="I394" s="443">
        <v>2</v>
      </c>
      <c r="J394" s="72">
        <v>1</v>
      </c>
      <c r="K394" s="443"/>
      <c r="L394" s="72">
        <v>1</v>
      </c>
      <c r="M394" s="443">
        <v>1</v>
      </c>
      <c r="N394" s="72"/>
      <c r="O394" s="443"/>
      <c r="P394" s="72"/>
      <c r="Q394" s="443"/>
      <c r="R394" s="72"/>
      <c r="S394" s="443"/>
      <c r="T394" s="72"/>
      <c r="U394" s="443"/>
      <c r="V394" s="72"/>
      <c r="W394" s="443"/>
      <c r="X394" s="72"/>
      <c r="Y394" s="443"/>
      <c r="Z394" s="72"/>
      <c r="AA394" s="491"/>
      <c r="AB394" s="102"/>
      <c r="AC394" s="493"/>
      <c r="AD394" s="88">
        <f t="shared" si="57"/>
        <v>3</v>
      </c>
      <c r="AE394" s="88">
        <f t="shared" si="58"/>
        <v>3</v>
      </c>
      <c r="AF394" s="494"/>
      <c r="AG394" s="632">
        <f t="shared" si="50"/>
        <v>0</v>
      </c>
    </row>
    <row r="395" spans="1:33" ht="45">
      <c r="A395" s="82" t="s">
        <v>620</v>
      </c>
      <c r="B395" s="82" t="s">
        <v>189</v>
      </c>
      <c r="C395" s="82" t="s">
        <v>666</v>
      </c>
      <c r="D395" s="101" t="s">
        <v>374</v>
      </c>
      <c r="E395" s="102">
        <v>472</v>
      </c>
      <c r="F395" s="75">
        <v>35</v>
      </c>
      <c r="G395" s="441">
        <v>35</v>
      </c>
      <c r="H395" s="75">
        <v>35</v>
      </c>
      <c r="I395" s="443">
        <v>36</v>
      </c>
      <c r="J395" s="72">
        <v>35</v>
      </c>
      <c r="K395" s="443">
        <v>37</v>
      </c>
      <c r="L395" s="72">
        <v>35</v>
      </c>
      <c r="M395" s="443">
        <v>37</v>
      </c>
      <c r="N395" s="72">
        <v>35</v>
      </c>
      <c r="O395" s="443">
        <v>37</v>
      </c>
      <c r="P395" s="72">
        <v>35</v>
      </c>
      <c r="Q395" s="443">
        <v>37</v>
      </c>
      <c r="R395" s="72">
        <v>35</v>
      </c>
      <c r="S395" s="443">
        <v>15</v>
      </c>
      <c r="T395" s="72">
        <v>35</v>
      </c>
      <c r="U395" s="443">
        <v>35</v>
      </c>
      <c r="V395" s="72">
        <v>36</v>
      </c>
      <c r="W395" s="443">
        <v>47</v>
      </c>
      <c r="X395" s="72">
        <v>50</v>
      </c>
      <c r="Y395" s="443">
        <v>50</v>
      </c>
      <c r="Z395" s="72">
        <v>52</v>
      </c>
      <c r="AA395" s="491">
        <v>52</v>
      </c>
      <c r="AB395" s="102">
        <v>54</v>
      </c>
      <c r="AC395" s="493">
        <v>54</v>
      </c>
      <c r="AD395" s="88">
        <f t="shared" si="57"/>
        <v>472</v>
      </c>
      <c r="AE395" s="88">
        <f t="shared" si="58"/>
        <v>472</v>
      </c>
      <c r="AF395" s="494" t="s">
        <v>977</v>
      </c>
      <c r="AG395" s="632">
        <f aca="true" t="shared" si="59" ref="AG395:AG458">E395-AD395</f>
        <v>0</v>
      </c>
    </row>
    <row r="396" spans="1:33" ht="45">
      <c r="A396" s="82" t="s">
        <v>667</v>
      </c>
      <c r="B396" s="82" t="s">
        <v>189</v>
      </c>
      <c r="C396" s="82" t="s">
        <v>674</v>
      </c>
      <c r="D396" s="101" t="s">
        <v>66</v>
      </c>
      <c r="E396" s="102">
        <v>12</v>
      </c>
      <c r="F396" s="75">
        <v>1</v>
      </c>
      <c r="G396" s="441">
        <v>1</v>
      </c>
      <c r="H396" s="72">
        <v>1</v>
      </c>
      <c r="I396" s="443">
        <v>1</v>
      </c>
      <c r="J396" s="72">
        <v>1</v>
      </c>
      <c r="K396" s="443">
        <v>1</v>
      </c>
      <c r="L396" s="72">
        <v>1</v>
      </c>
      <c r="M396" s="443">
        <v>1</v>
      </c>
      <c r="N396" s="72">
        <v>1</v>
      </c>
      <c r="O396" s="443">
        <v>1</v>
      </c>
      <c r="P396" s="72">
        <v>1</v>
      </c>
      <c r="Q396" s="443">
        <v>1</v>
      </c>
      <c r="R396" s="72">
        <v>1</v>
      </c>
      <c r="S396" s="443">
        <v>1</v>
      </c>
      <c r="T396" s="72">
        <v>1</v>
      </c>
      <c r="U396" s="443">
        <v>1</v>
      </c>
      <c r="V396" s="72">
        <v>1</v>
      </c>
      <c r="W396" s="443">
        <v>1</v>
      </c>
      <c r="X396" s="72">
        <v>1</v>
      </c>
      <c r="Y396" s="443">
        <v>1</v>
      </c>
      <c r="Z396" s="72">
        <v>1</v>
      </c>
      <c r="AA396" s="491">
        <v>1</v>
      </c>
      <c r="AB396" s="102">
        <v>1</v>
      </c>
      <c r="AC396" s="493">
        <v>1</v>
      </c>
      <c r="AD396" s="88">
        <f t="shared" si="57"/>
        <v>12</v>
      </c>
      <c r="AE396" s="88">
        <f t="shared" si="58"/>
        <v>12</v>
      </c>
      <c r="AF396" s="494"/>
      <c r="AG396" s="632">
        <f t="shared" si="59"/>
        <v>0</v>
      </c>
    </row>
    <row r="397" spans="1:33" ht="33.75">
      <c r="A397" s="82" t="s">
        <v>668</v>
      </c>
      <c r="B397" s="82" t="s">
        <v>189</v>
      </c>
      <c r="C397" s="82" t="s">
        <v>666</v>
      </c>
      <c r="D397" s="101" t="s">
        <v>669</v>
      </c>
      <c r="E397" s="102">
        <v>12</v>
      </c>
      <c r="F397" s="75">
        <v>1</v>
      </c>
      <c r="G397" s="441">
        <v>1</v>
      </c>
      <c r="H397" s="72">
        <v>1</v>
      </c>
      <c r="I397" s="443">
        <v>1</v>
      </c>
      <c r="J397" s="72">
        <v>1</v>
      </c>
      <c r="K397" s="443">
        <v>1</v>
      </c>
      <c r="L397" s="72">
        <v>1</v>
      </c>
      <c r="M397" s="443">
        <v>1</v>
      </c>
      <c r="N397" s="72">
        <v>1</v>
      </c>
      <c r="O397" s="443">
        <v>1</v>
      </c>
      <c r="P397" s="72">
        <v>1</v>
      </c>
      <c r="Q397" s="443">
        <v>1</v>
      </c>
      <c r="R397" s="72">
        <v>1</v>
      </c>
      <c r="S397" s="443">
        <v>1</v>
      </c>
      <c r="T397" s="72">
        <v>1</v>
      </c>
      <c r="U397" s="443">
        <v>1</v>
      </c>
      <c r="V397" s="72">
        <v>1</v>
      </c>
      <c r="W397" s="443">
        <v>1</v>
      </c>
      <c r="X397" s="72">
        <v>1</v>
      </c>
      <c r="Y397" s="443">
        <v>1</v>
      </c>
      <c r="Z397" s="72">
        <v>1</v>
      </c>
      <c r="AA397" s="491">
        <v>1</v>
      </c>
      <c r="AB397" s="102">
        <v>1</v>
      </c>
      <c r="AC397" s="493">
        <v>1</v>
      </c>
      <c r="AD397" s="88">
        <f t="shared" si="57"/>
        <v>12</v>
      </c>
      <c r="AE397" s="88">
        <f t="shared" si="58"/>
        <v>12</v>
      </c>
      <c r="AF397" s="494"/>
      <c r="AG397" s="632">
        <f t="shared" si="59"/>
        <v>0</v>
      </c>
    </row>
    <row r="398" spans="1:33" ht="33.75">
      <c r="A398" s="82" t="s">
        <v>670</v>
      </c>
      <c r="B398" s="82" t="s">
        <v>189</v>
      </c>
      <c r="C398" s="82" t="s">
        <v>666</v>
      </c>
      <c r="D398" s="101" t="s">
        <v>145</v>
      </c>
      <c r="E398" s="102">
        <v>17</v>
      </c>
      <c r="F398" s="75">
        <v>17</v>
      </c>
      <c r="G398" s="441">
        <v>17</v>
      </c>
      <c r="H398" s="72"/>
      <c r="I398" s="443"/>
      <c r="J398" s="72"/>
      <c r="K398" s="443"/>
      <c r="L398" s="72"/>
      <c r="M398" s="443"/>
      <c r="N398" s="72"/>
      <c r="O398" s="443"/>
      <c r="P398" s="72"/>
      <c r="Q398" s="443"/>
      <c r="R398" s="72"/>
      <c r="S398" s="443"/>
      <c r="T398" s="72"/>
      <c r="U398" s="443"/>
      <c r="V398" s="72"/>
      <c r="W398" s="443"/>
      <c r="X398" s="72"/>
      <c r="Y398" s="443"/>
      <c r="Z398" s="72"/>
      <c r="AA398" s="491"/>
      <c r="AB398" s="102"/>
      <c r="AC398" s="493"/>
      <c r="AD398" s="88">
        <f t="shared" si="57"/>
        <v>17</v>
      </c>
      <c r="AE398" s="88">
        <f t="shared" si="58"/>
        <v>17</v>
      </c>
      <c r="AF398" s="494"/>
      <c r="AG398" s="632">
        <f t="shared" si="59"/>
        <v>0</v>
      </c>
    </row>
    <row r="399" spans="1:33" ht="33.75">
      <c r="A399" s="82" t="s">
        <v>621</v>
      </c>
      <c r="B399" s="82" t="s">
        <v>189</v>
      </c>
      <c r="C399" s="82" t="s">
        <v>666</v>
      </c>
      <c r="D399" s="101" t="s">
        <v>145</v>
      </c>
      <c r="E399" s="102">
        <v>204</v>
      </c>
      <c r="F399" s="75">
        <v>17</v>
      </c>
      <c r="G399" s="441">
        <v>17</v>
      </c>
      <c r="H399" s="72">
        <v>17</v>
      </c>
      <c r="I399" s="443">
        <v>17</v>
      </c>
      <c r="J399" s="72">
        <v>17</v>
      </c>
      <c r="K399" s="443">
        <v>17</v>
      </c>
      <c r="L399" s="72">
        <v>17</v>
      </c>
      <c r="M399" s="443">
        <v>17</v>
      </c>
      <c r="N399" s="72">
        <v>17</v>
      </c>
      <c r="O399" s="443">
        <v>17</v>
      </c>
      <c r="P399" s="72">
        <v>17</v>
      </c>
      <c r="Q399" s="443">
        <v>17</v>
      </c>
      <c r="R399" s="72">
        <v>17</v>
      </c>
      <c r="S399" s="443">
        <v>17</v>
      </c>
      <c r="T399" s="72">
        <v>17</v>
      </c>
      <c r="U399" s="443">
        <v>17</v>
      </c>
      <c r="V399" s="72">
        <v>17</v>
      </c>
      <c r="W399" s="443">
        <v>17</v>
      </c>
      <c r="X399" s="72">
        <v>17</v>
      </c>
      <c r="Y399" s="443">
        <v>17</v>
      </c>
      <c r="Z399" s="72">
        <v>17</v>
      </c>
      <c r="AA399" s="491">
        <v>17</v>
      </c>
      <c r="AB399" s="102">
        <v>17</v>
      </c>
      <c r="AC399" s="493">
        <v>17</v>
      </c>
      <c r="AD399" s="88">
        <f t="shared" si="57"/>
        <v>204</v>
      </c>
      <c r="AE399" s="88">
        <f t="shared" si="58"/>
        <v>204</v>
      </c>
      <c r="AF399" s="494"/>
      <c r="AG399" s="632">
        <f t="shared" si="59"/>
        <v>0</v>
      </c>
    </row>
    <row r="400" spans="1:33" ht="33.75">
      <c r="A400" s="82" t="s">
        <v>622</v>
      </c>
      <c r="B400" s="82" t="s">
        <v>189</v>
      </c>
      <c r="C400" s="82" t="s">
        <v>666</v>
      </c>
      <c r="D400" s="101" t="s">
        <v>66</v>
      </c>
      <c r="E400" s="102">
        <v>12</v>
      </c>
      <c r="F400" s="75">
        <v>1</v>
      </c>
      <c r="G400" s="441">
        <v>1</v>
      </c>
      <c r="H400" s="72">
        <v>1</v>
      </c>
      <c r="I400" s="443">
        <v>1</v>
      </c>
      <c r="J400" s="72">
        <v>1</v>
      </c>
      <c r="K400" s="443">
        <v>1</v>
      </c>
      <c r="L400" s="72">
        <v>1</v>
      </c>
      <c r="M400" s="443">
        <v>1</v>
      </c>
      <c r="N400" s="72">
        <v>1</v>
      </c>
      <c r="O400" s="443">
        <v>1</v>
      </c>
      <c r="P400" s="72">
        <v>1</v>
      </c>
      <c r="Q400" s="443">
        <v>1</v>
      </c>
      <c r="R400" s="72">
        <v>1</v>
      </c>
      <c r="S400" s="443">
        <v>1</v>
      </c>
      <c r="T400" s="72">
        <v>1</v>
      </c>
      <c r="U400" s="443">
        <v>1</v>
      </c>
      <c r="V400" s="72">
        <v>1</v>
      </c>
      <c r="W400" s="443">
        <v>1</v>
      </c>
      <c r="X400" s="72">
        <v>1</v>
      </c>
      <c r="Y400" s="443">
        <v>1</v>
      </c>
      <c r="Z400" s="72">
        <v>1</v>
      </c>
      <c r="AA400" s="491">
        <v>1</v>
      </c>
      <c r="AB400" s="102">
        <v>1</v>
      </c>
      <c r="AC400" s="493">
        <v>1</v>
      </c>
      <c r="AD400" s="88">
        <f t="shared" si="57"/>
        <v>12</v>
      </c>
      <c r="AE400" s="88">
        <f t="shared" si="58"/>
        <v>12</v>
      </c>
      <c r="AF400" s="494"/>
      <c r="AG400" s="632">
        <f t="shared" si="59"/>
        <v>0</v>
      </c>
    </row>
    <row r="401" spans="1:33" ht="45">
      <c r="A401" s="82" t="s">
        <v>623</v>
      </c>
      <c r="B401" s="82" t="s">
        <v>189</v>
      </c>
      <c r="C401" s="82" t="s">
        <v>666</v>
      </c>
      <c r="D401" s="101" t="s">
        <v>413</v>
      </c>
      <c r="E401" s="102">
        <v>4</v>
      </c>
      <c r="F401" s="75"/>
      <c r="G401" s="441"/>
      <c r="H401" s="72"/>
      <c r="I401" s="443">
        <v>1</v>
      </c>
      <c r="J401" s="72"/>
      <c r="K401" s="443"/>
      <c r="L401" s="72">
        <v>1</v>
      </c>
      <c r="M401" s="443"/>
      <c r="N401" s="72"/>
      <c r="O401" s="443"/>
      <c r="P401" s="72"/>
      <c r="Q401" s="443"/>
      <c r="R401" s="72">
        <v>1</v>
      </c>
      <c r="S401" s="443"/>
      <c r="T401" s="72"/>
      <c r="U401" s="443">
        <v>1</v>
      </c>
      <c r="V401" s="72">
        <v>1</v>
      </c>
      <c r="W401" s="443">
        <v>1</v>
      </c>
      <c r="X401" s="72">
        <v>1</v>
      </c>
      <c r="Y401" s="443">
        <v>1</v>
      </c>
      <c r="Z401" s="72"/>
      <c r="AA401" s="491"/>
      <c r="AB401" s="102">
        <v>3</v>
      </c>
      <c r="AC401" s="493">
        <v>3</v>
      </c>
      <c r="AD401" s="88">
        <f t="shared" si="57"/>
        <v>7</v>
      </c>
      <c r="AE401" s="88">
        <f t="shared" si="58"/>
        <v>7</v>
      </c>
      <c r="AF401" s="494" t="s">
        <v>978</v>
      </c>
      <c r="AG401" s="632">
        <f t="shared" si="59"/>
        <v>-3</v>
      </c>
    </row>
    <row r="402" spans="1:33" ht="56.25">
      <c r="A402" s="82" t="s">
        <v>624</v>
      </c>
      <c r="B402" s="82" t="s">
        <v>189</v>
      </c>
      <c r="C402" s="82" t="s">
        <v>408</v>
      </c>
      <c r="D402" s="101" t="s">
        <v>360</v>
      </c>
      <c r="E402" s="102">
        <v>3</v>
      </c>
      <c r="F402" s="75"/>
      <c r="G402" s="441"/>
      <c r="H402" s="72">
        <v>1</v>
      </c>
      <c r="I402" s="443">
        <v>1</v>
      </c>
      <c r="J402" s="72"/>
      <c r="K402" s="443"/>
      <c r="L402" s="72"/>
      <c r="M402" s="443"/>
      <c r="N402" s="72"/>
      <c r="O402" s="443"/>
      <c r="P402" s="72"/>
      <c r="Q402" s="443"/>
      <c r="R402" s="72"/>
      <c r="S402" s="443"/>
      <c r="T402" s="72"/>
      <c r="U402" s="443"/>
      <c r="V402" s="72">
        <v>1</v>
      </c>
      <c r="W402" s="443">
        <v>1</v>
      </c>
      <c r="X402" s="72"/>
      <c r="Y402" s="443"/>
      <c r="Z402" s="72"/>
      <c r="AA402" s="491"/>
      <c r="AB402" s="102">
        <v>1</v>
      </c>
      <c r="AC402" s="493">
        <v>1</v>
      </c>
      <c r="AD402" s="88">
        <f t="shared" si="57"/>
        <v>3</v>
      </c>
      <c r="AE402" s="88">
        <f t="shared" si="58"/>
        <v>3</v>
      </c>
      <c r="AF402" s="494" t="s">
        <v>979</v>
      </c>
      <c r="AG402" s="632">
        <f t="shared" si="59"/>
        <v>0</v>
      </c>
    </row>
    <row r="403" spans="1:33" ht="22.5">
      <c r="A403" s="82" t="s">
        <v>625</v>
      </c>
      <c r="B403" s="82" t="s">
        <v>189</v>
      </c>
      <c r="C403" s="82" t="s">
        <v>406</v>
      </c>
      <c r="D403" s="101" t="s">
        <v>66</v>
      </c>
      <c r="E403" s="102">
        <v>12</v>
      </c>
      <c r="F403" s="75">
        <v>1</v>
      </c>
      <c r="G403" s="441">
        <v>1</v>
      </c>
      <c r="H403" s="72">
        <v>1</v>
      </c>
      <c r="I403" s="443">
        <v>1</v>
      </c>
      <c r="J403" s="72">
        <v>1</v>
      </c>
      <c r="K403" s="443">
        <v>1</v>
      </c>
      <c r="L403" s="72">
        <v>1</v>
      </c>
      <c r="M403" s="443">
        <v>1</v>
      </c>
      <c r="N403" s="72">
        <v>1</v>
      </c>
      <c r="O403" s="443">
        <v>1</v>
      </c>
      <c r="P403" s="72">
        <v>1</v>
      </c>
      <c r="Q403" s="443">
        <v>1</v>
      </c>
      <c r="R403" s="72">
        <v>1</v>
      </c>
      <c r="S403" s="443">
        <v>1</v>
      </c>
      <c r="T403" s="72">
        <v>1</v>
      </c>
      <c r="U403" s="443">
        <v>1</v>
      </c>
      <c r="V403" s="72">
        <v>1</v>
      </c>
      <c r="W403" s="443">
        <v>1</v>
      </c>
      <c r="X403" s="72">
        <v>1</v>
      </c>
      <c r="Y403" s="443">
        <v>1</v>
      </c>
      <c r="Z403" s="72">
        <v>1</v>
      </c>
      <c r="AA403" s="491">
        <v>1</v>
      </c>
      <c r="AB403" s="102">
        <v>1</v>
      </c>
      <c r="AC403" s="493">
        <v>1</v>
      </c>
      <c r="AD403" s="88">
        <f t="shared" si="57"/>
        <v>12</v>
      </c>
      <c r="AE403" s="88">
        <f t="shared" si="58"/>
        <v>12</v>
      </c>
      <c r="AF403" s="494"/>
      <c r="AG403" s="632">
        <f t="shared" si="59"/>
        <v>0</v>
      </c>
    </row>
    <row r="404" spans="1:33" ht="33.75">
      <c r="A404" s="82" t="s">
        <v>626</v>
      </c>
      <c r="B404" s="82" t="s">
        <v>189</v>
      </c>
      <c r="C404" s="82" t="s">
        <v>406</v>
      </c>
      <c r="D404" s="101" t="s">
        <v>66</v>
      </c>
      <c r="E404" s="102">
        <v>12</v>
      </c>
      <c r="F404" s="75">
        <v>1</v>
      </c>
      <c r="G404" s="441">
        <v>1</v>
      </c>
      <c r="H404" s="72">
        <v>1</v>
      </c>
      <c r="I404" s="443">
        <v>1</v>
      </c>
      <c r="J404" s="72">
        <v>1</v>
      </c>
      <c r="K404" s="443">
        <v>1</v>
      </c>
      <c r="L404" s="72">
        <v>1</v>
      </c>
      <c r="M404" s="443">
        <v>1</v>
      </c>
      <c r="N404" s="72">
        <v>1</v>
      </c>
      <c r="O404" s="443">
        <v>1</v>
      </c>
      <c r="P404" s="72">
        <v>1</v>
      </c>
      <c r="Q404" s="443">
        <v>1</v>
      </c>
      <c r="R404" s="72">
        <v>1</v>
      </c>
      <c r="S404" s="443">
        <v>1</v>
      </c>
      <c r="T404" s="72">
        <v>1</v>
      </c>
      <c r="U404" s="443">
        <v>1</v>
      </c>
      <c r="V404" s="72">
        <v>1</v>
      </c>
      <c r="W404" s="443">
        <v>1</v>
      </c>
      <c r="X404" s="72">
        <v>1</v>
      </c>
      <c r="Y404" s="443">
        <v>1</v>
      </c>
      <c r="Z404" s="72">
        <v>1</v>
      </c>
      <c r="AA404" s="491">
        <v>1</v>
      </c>
      <c r="AB404" s="102">
        <v>1</v>
      </c>
      <c r="AC404" s="493">
        <v>1</v>
      </c>
      <c r="AD404" s="88">
        <f t="shared" si="57"/>
        <v>12</v>
      </c>
      <c r="AE404" s="88">
        <f t="shared" si="58"/>
        <v>12</v>
      </c>
      <c r="AF404" s="494"/>
      <c r="AG404" s="632">
        <f t="shared" si="59"/>
        <v>0</v>
      </c>
    </row>
    <row r="405" spans="1:33" ht="45">
      <c r="A405" s="82" t="s">
        <v>453</v>
      </c>
      <c r="B405" s="82" t="s">
        <v>189</v>
      </c>
      <c r="C405" s="82" t="s">
        <v>409</v>
      </c>
      <c r="D405" s="101" t="s">
        <v>374</v>
      </c>
      <c r="E405" s="102">
        <v>4</v>
      </c>
      <c r="F405" s="75"/>
      <c r="G405" s="441"/>
      <c r="H405" s="72">
        <v>1</v>
      </c>
      <c r="I405" s="443">
        <v>1</v>
      </c>
      <c r="J405" s="72">
        <v>1</v>
      </c>
      <c r="K405" s="443">
        <v>1</v>
      </c>
      <c r="L405" s="72"/>
      <c r="M405" s="443"/>
      <c r="N405" s="72"/>
      <c r="O405" s="443"/>
      <c r="P405" s="72"/>
      <c r="Q405" s="443"/>
      <c r="R405" s="72"/>
      <c r="S405" s="443"/>
      <c r="T405" s="72"/>
      <c r="U405" s="443"/>
      <c r="V405" s="72"/>
      <c r="W405" s="443"/>
      <c r="X405" s="72"/>
      <c r="Y405" s="443">
        <v>1</v>
      </c>
      <c r="Z405" s="72">
        <v>1</v>
      </c>
      <c r="AA405" s="491">
        <v>1</v>
      </c>
      <c r="AB405" s="102">
        <v>1</v>
      </c>
      <c r="AC405" s="493"/>
      <c r="AD405" s="88">
        <f t="shared" si="57"/>
        <v>4</v>
      </c>
      <c r="AE405" s="88">
        <f t="shared" si="58"/>
        <v>4</v>
      </c>
      <c r="AF405" s="494" t="s">
        <v>980</v>
      </c>
      <c r="AG405" s="632">
        <f t="shared" si="59"/>
        <v>0</v>
      </c>
    </row>
    <row r="406" spans="1:33" ht="22.5">
      <c r="A406" s="82" t="s">
        <v>410</v>
      </c>
      <c r="B406" s="82" t="s">
        <v>189</v>
      </c>
      <c r="C406" s="82" t="s">
        <v>409</v>
      </c>
      <c r="D406" s="101" t="s">
        <v>374</v>
      </c>
      <c r="E406" s="102">
        <v>1</v>
      </c>
      <c r="F406" s="75"/>
      <c r="G406" s="441"/>
      <c r="H406" s="72"/>
      <c r="I406" s="443"/>
      <c r="J406" s="72"/>
      <c r="K406" s="443"/>
      <c r="L406" s="72"/>
      <c r="M406" s="443">
        <v>1</v>
      </c>
      <c r="N406" s="72"/>
      <c r="O406" s="443"/>
      <c r="P406" s="72"/>
      <c r="Q406" s="443"/>
      <c r="R406" s="72"/>
      <c r="S406" s="443"/>
      <c r="T406" s="72"/>
      <c r="U406" s="443"/>
      <c r="V406" s="72"/>
      <c r="W406" s="443"/>
      <c r="X406" s="72"/>
      <c r="Y406" s="443"/>
      <c r="Z406" s="72"/>
      <c r="AA406" s="491"/>
      <c r="AB406" s="102">
        <v>1</v>
      </c>
      <c r="AC406" s="493"/>
      <c r="AD406" s="88">
        <f t="shared" si="57"/>
        <v>1</v>
      </c>
      <c r="AE406" s="88">
        <f t="shared" si="58"/>
        <v>1</v>
      </c>
      <c r="AF406" s="494"/>
      <c r="AG406" s="632">
        <f t="shared" si="59"/>
        <v>0</v>
      </c>
    </row>
    <row r="407" spans="1:33" ht="44.25" customHeight="1">
      <c r="A407" s="82" t="s">
        <v>411</v>
      </c>
      <c r="B407" s="82" t="s">
        <v>189</v>
      </c>
      <c r="C407" s="82" t="s">
        <v>409</v>
      </c>
      <c r="D407" s="101" t="s">
        <v>374</v>
      </c>
      <c r="E407" s="102">
        <v>1</v>
      </c>
      <c r="F407" s="75"/>
      <c r="G407" s="441"/>
      <c r="H407" s="72"/>
      <c r="I407" s="443"/>
      <c r="J407" s="72"/>
      <c r="K407" s="443"/>
      <c r="L407" s="72"/>
      <c r="M407" s="443"/>
      <c r="N407" s="72"/>
      <c r="O407" s="443"/>
      <c r="P407" s="72"/>
      <c r="Q407" s="443"/>
      <c r="R407" s="72">
        <v>1</v>
      </c>
      <c r="S407" s="443"/>
      <c r="T407" s="72"/>
      <c r="U407" s="443"/>
      <c r="V407" s="72"/>
      <c r="W407" s="443"/>
      <c r="X407" s="72"/>
      <c r="Y407" s="443"/>
      <c r="Z407" s="72"/>
      <c r="AA407" s="491">
        <v>1</v>
      </c>
      <c r="AB407" s="102"/>
      <c r="AC407" s="493"/>
      <c r="AD407" s="88">
        <f t="shared" si="57"/>
        <v>1</v>
      </c>
      <c r="AE407" s="88">
        <f t="shared" si="58"/>
        <v>1</v>
      </c>
      <c r="AF407" s="494"/>
      <c r="AG407" s="632">
        <f t="shared" si="59"/>
        <v>0</v>
      </c>
    </row>
    <row r="408" spans="1:33" ht="22.5">
      <c r="A408" s="82" t="s">
        <v>627</v>
      </c>
      <c r="B408" s="82" t="s">
        <v>189</v>
      </c>
      <c r="C408" s="82" t="s">
        <v>409</v>
      </c>
      <c r="D408" s="101" t="s">
        <v>414</v>
      </c>
      <c r="E408" s="102">
        <v>17</v>
      </c>
      <c r="F408" s="75"/>
      <c r="G408" s="441"/>
      <c r="H408" s="72"/>
      <c r="I408" s="443">
        <v>1</v>
      </c>
      <c r="J408" s="72">
        <v>1</v>
      </c>
      <c r="K408" s="443">
        <v>1</v>
      </c>
      <c r="L408" s="72">
        <v>4</v>
      </c>
      <c r="M408" s="443">
        <v>4</v>
      </c>
      <c r="N408" s="72">
        <v>4</v>
      </c>
      <c r="O408" s="443">
        <v>4</v>
      </c>
      <c r="P408" s="72">
        <v>4</v>
      </c>
      <c r="Q408" s="443">
        <v>4</v>
      </c>
      <c r="R408" s="72">
        <v>1</v>
      </c>
      <c r="S408" s="443">
        <v>1</v>
      </c>
      <c r="T408" s="72">
        <v>1</v>
      </c>
      <c r="U408" s="443">
        <v>1</v>
      </c>
      <c r="V408" s="72">
        <v>1</v>
      </c>
      <c r="W408" s="443">
        <v>1</v>
      </c>
      <c r="X408" s="72"/>
      <c r="Y408" s="443"/>
      <c r="Z408" s="72"/>
      <c r="AA408" s="491"/>
      <c r="AB408" s="102">
        <v>1</v>
      </c>
      <c r="AC408" s="493"/>
      <c r="AD408" s="88">
        <f t="shared" si="57"/>
        <v>17</v>
      </c>
      <c r="AE408" s="88">
        <f t="shared" si="58"/>
        <v>17</v>
      </c>
      <c r="AF408" s="494" t="s">
        <v>981</v>
      </c>
      <c r="AG408" s="632">
        <f t="shared" si="59"/>
        <v>0</v>
      </c>
    </row>
    <row r="409" spans="1:33" ht="12" thickBot="1">
      <c r="A409" s="82"/>
      <c r="B409" s="82"/>
      <c r="C409" s="82"/>
      <c r="D409" s="101"/>
      <c r="E409" s="102"/>
      <c r="F409" s="75"/>
      <c r="G409" s="387"/>
      <c r="H409" s="72"/>
      <c r="I409" s="72"/>
      <c r="J409" s="72"/>
      <c r="K409" s="72"/>
      <c r="L409" s="72"/>
      <c r="M409" s="72"/>
      <c r="N409" s="72"/>
      <c r="O409" s="72"/>
      <c r="P409" s="72"/>
      <c r="Q409" s="72"/>
      <c r="R409" s="72"/>
      <c r="S409" s="72"/>
      <c r="T409" s="72"/>
      <c r="U409" s="72"/>
      <c r="V409" s="72"/>
      <c r="W409" s="72"/>
      <c r="X409" s="72"/>
      <c r="Y409" s="72"/>
      <c r="Z409" s="72"/>
      <c r="AA409" s="102"/>
      <c r="AB409" s="102"/>
      <c r="AC409" s="405"/>
      <c r="AD409" s="88"/>
      <c r="AE409" s="88"/>
      <c r="AF409" s="103"/>
      <c r="AG409" s="632">
        <f t="shared" si="59"/>
        <v>0</v>
      </c>
    </row>
    <row r="410" spans="1:33" ht="15.75" thickBot="1">
      <c r="A410" s="729" t="s">
        <v>185</v>
      </c>
      <c r="B410" s="729"/>
      <c r="C410" s="729"/>
      <c r="D410" s="729"/>
      <c r="E410" s="730"/>
      <c r="F410" s="745"/>
      <c r="G410" s="746"/>
      <c r="H410" s="747"/>
      <c r="I410" s="747"/>
      <c r="J410" s="747"/>
      <c r="K410" s="747"/>
      <c r="L410" s="747"/>
      <c r="M410" s="747"/>
      <c r="N410" s="747"/>
      <c r="O410" s="747"/>
      <c r="P410" s="747"/>
      <c r="Q410" s="747"/>
      <c r="R410" s="747"/>
      <c r="S410" s="747"/>
      <c r="T410" s="747"/>
      <c r="U410" s="747"/>
      <c r="V410" s="747"/>
      <c r="W410" s="747"/>
      <c r="X410" s="747"/>
      <c r="Y410" s="747"/>
      <c r="Z410" s="747"/>
      <c r="AA410" s="748"/>
      <c r="AB410" s="748"/>
      <c r="AC410" s="381"/>
      <c r="AD410" s="58"/>
      <c r="AE410" s="58"/>
      <c r="AF410" s="58"/>
      <c r="AG410" s="632">
        <f t="shared" si="59"/>
        <v>0</v>
      </c>
    </row>
    <row r="411" spans="1:33" ht="45">
      <c r="A411" s="110" t="s">
        <v>425</v>
      </c>
      <c r="B411" s="110" t="s">
        <v>415</v>
      </c>
      <c r="C411" s="110" t="s">
        <v>416</v>
      </c>
      <c r="D411" s="80" t="s">
        <v>434</v>
      </c>
      <c r="E411" s="123">
        <v>1</v>
      </c>
      <c r="F411" s="77"/>
      <c r="G411" s="483"/>
      <c r="H411" s="80"/>
      <c r="I411" s="495"/>
      <c r="J411" s="80"/>
      <c r="K411" s="495"/>
      <c r="L411" s="80">
        <v>1</v>
      </c>
      <c r="M411" s="495"/>
      <c r="N411" s="80"/>
      <c r="O411" s="495"/>
      <c r="P411" s="80"/>
      <c r="Q411" s="495"/>
      <c r="R411" s="80"/>
      <c r="S411" s="495"/>
      <c r="T411" s="80"/>
      <c r="U411" s="495"/>
      <c r="V411" s="80"/>
      <c r="W411" s="495"/>
      <c r="X411" s="80"/>
      <c r="Y411" s="495"/>
      <c r="Z411" s="80"/>
      <c r="AA411" s="497"/>
      <c r="AB411" s="123"/>
      <c r="AC411" s="500"/>
      <c r="AD411" s="81">
        <f aca="true" t="shared" si="60" ref="AD411:AD426">+F411+H411+J411+L411+N411+P411+R411+T411+V411+X411+Z411+AB411</f>
        <v>1</v>
      </c>
      <c r="AE411" s="81">
        <f aca="true" t="shared" si="61" ref="AE411:AE426">+G411+I411+K411+M411+O411+Q411+S411+U411+W411+Y411+AA411+AC411</f>
        <v>0</v>
      </c>
      <c r="AF411" s="124"/>
      <c r="AG411" s="632">
        <f t="shared" si="59"/>
        <v>0</v>
      </c>
    </row>
    <row r="412" spans="1:33" ht="45">
      <c r="A412" s="336" t="s">
        <v>426</v>
      </c>
      <c r="B412" s="336" t="s">
        <v>415</v>
      </c>
      <c r="C412" s="336" t="s">
        <v>416</v>
      </c>
      <c r="D412" s="337" t="s">
        <v>435</v>
      </c>
      <c r="E412" s="339">
        <v>1</v>
      </c>
      <c r="F412" s="301"/>
      <c r="G412" s="484"/>
      <c r="H412" s="337"/>
      <c r="I412" s="496"/>
      <c r="J412" s="337"/>
      <c r="K412" s="496"/>
      <c r="L412" s="337">
        <v>1</v>
      </c>
      <c r="M412" s="496"/>
      <c r="N412" s="337"/>
      <c r="O412" s="496"/>
      <c r="P412" s="337"/>
      <c r="Q412" s="496">
        <v>1</v>
      </c>
      <c r="R412" s="337"/>
      <c r="S412" s="496">
        <v>1</v>
      </c>
      <c r="T412" s="337"/>
      <c r="U412" s="496">
        <v>1</v>
      </c>
      <c r="V412" s="337"/>
      <c r="W412" s="496">
        <v>1</v>
      </c>
      <c r="X412" s="337"/>
      <c r="Y412" s="496">
        <v>2</v>
      </c>
      <c r="Z412" s="337"/>
      <c r="AA412" s="498"/>
      <c r="AB412" s="339"/>
      <c r="AC412" s="501"/>
      <c r="AD412" s="310">
        <f t="shared" si="60"/>
        <v>1</v>
      </c>
      <c r="AE412" s="310">
        <f t="shared" si="61"/>
        <v>6</v>
      </c>
      <c r="AF412" s="340" t="s">
        <v>982</v>
      </c>
      <c r="AG412" s="632">
        <f t="shared" si="59"/>
        <v>0</v>
      </c>
    </row>
    <row r="413" spans="1:33" ht="45">
      <c r="A413" s="336" t="s">
        <v>427</v>
      </c>
      <c r="B413" s="336" t="s">
        <v>415</v>
      </c>
      <c r="C413" s="336" t="s">
        <v>416</v>
      </c>
      <c r="D413" s="337" t="s">
        <v>436</v>
      </c>
      <c r="E413" s="339">
        <v>1</v>
      </c>
      <c r="F413" s="301"/>
      <c r="G413" s="484"/>
      <c r="H413" s="337"/>
      <c r="I413" s="496"/>
      <c r="J413" s="337"/>
      <c r="K413" s="496"/>
      <c r="L413" s="337"/>
      <c r="M413" s="496"/>
      <c r="N413" s="337">
        <v>1</v>
      </c>
      <c r="O413" s="496">
        <v>1</v>
      </c>
      <c r="P413" s="337"/>
      <c r="Q413" s="496"/>
      <c r="R413" s="337"/>
      <c r="S413" s="496"/>
      <c r="T413" s="337"/>
      <c r="U413" s="496"/>
      <c r="V413" s="337"/>
      <c r="W413" s="496"/>
      <c r="X413" s="337"/>
      <c r="Y413" s="496"/>
      <c r="Z413" s="337"/>
      <c r="AA413" s="498"/>
      <c r="AB413" s="339"/>
      <c r="AC413" s="501"/>
      <c r="AD413" s="310">
        <f t="shared" si="60"/>
        <v>1</v>
      </c>
      <c r="AE413" s="310">
        <f t="shared" si="61"/>
        <v>1</v>
      </c>
      <c r="AF413" s="340"/>
      <c r="AG413" s="632">
        <f t="shared" si="59"/>
        <v>0</v>
      </c>
    </row>
    <row r="414" spans="1:33" ht="45">
      <c r="A414" s="336" t="s">
        <v>428</v>
      </c>
      <c r="B414" s="336" t="s">
        <v>415</v>
      </c>
      <c r="C414" s="336" t="s">
        <v>416</v>
      </c>
      <c r="D414" s="337" t="s">
        <v>67</v>
      </c>
      <c r="E414" s="339">
        <v>3</v>
      </c>
      <c r="F414" s="301"/>
      <c r="G414" s="484"/>
      <c r="H414" s="337"/>
      <c r="I414" s="496"/>
      <c r="J414" s="337">
        <v>1</v>
      </c>
      <c r="K414" s="496"/>
      <c r="L414" s="337">
        <v>1</v>
      </c>
      <c r="M414" s="496"/>
      <c r="N414" s="337"/>
      <c r="O414" s="496"/>
      <c r="P414" s="337">
        <v>1</v>
      </c>
      <c r="Q414" s="496">
        <v>1</v>
      </c>
      <c r="R414" s="337"/>
      <c r="S414" s="496"/>
      <c r="T414" s="337"/>
      <c r="U414" s="496">
        <v>1</v>
      </c>
      <c r="V414" s="337"/>
      <c r="W414" s="496">
        <v>1</v>
      </c>
      <c r="X414" s="337"/>
      <c r="Y414" s="496"/>
      <c r="Z414" s="337"/>
      <c r="AA414" s="498"/>
      <c r="AB414" s="339"/>
      <c r="AC414" s="501"/>
      <c r="AD414" s="310">
        <f t="shared" si="60"/>
        <v>3</v>
      </c>
      <c r="AE414" s="310">
        <f t="shared" si="61"/>
        <v>3</v>
      </c>
      <c r="AF414" s="340"/>
      <c r="AG414" s="632">
        <f t="shared" si="59"/>
        <v>0</v>
      </c>
    </row>
    <row r="415" spans="1:33" ht="45">
      <c r="A415" s="336" t="s">
        <v>429</v>
      </c>
      <c r="B415" s="336" t="s">
        <v>415</v>
      </c>
      <c r="C415" s="336" t="s">
        <v>417</v>
      </c>
      <c r="D415" s="337" t="s">
        <v>272</v>
      </c>
      <c r="E415" s="339">
        <v>1</v>
      </c>
      <c r="F415" s="301"/>
      <c r="G415" s="484"/>
      <c r="H415" s="337"/>
      <c r="I415" s="496"/>
      <c r="J415" s="337"/>
      <c r="K415" s="496"/>
      <c r="L415" s="337">
        <v>1</v>
      </c>
      <c r="M415" s="496"/>
      <c r="N415" s="337"/>
      <c r="O415" s="496"/>
      <c r="P415" s="337"/>
      <c r="Q415" s="496"/>
      <c r="R415" s="337"/>
      <c r="S415" s="496">
        <v>1</v>
      </c>
      <c r="T415" s="337"/>
      <c r="U415" s="496"/>
      <c r="V415" s="337"/>
      <c r="W415" s="496"/>
      <c r="X415" s="337"/>
      <c r="Y415" s="496"/>
      <c r="Z415" s="337"/>
      <c r="AA415" s="498"/>
      <c r="AB415" s="339"/>
      <c r="AC415" s="501"/>
      <c r="AD415" s="310">
        <f t="shared" si="60"/>
        <v>1</v>
      </c>
      <c r="AE415" s="310">
        <f t="shared" si="61"/>
        <v>1</v>
      </c>
      <c r="AF415" s="340"/>
      <c r="AG415" s="632">
        <f t="shared" si="59"/>
        <v>0</v>
      </c>
    </row>
    <row r="416" spans="1:33" ht="45">
      <c r="A416" s="336" t="s">
        <v>628</v>
      </c>
      <c r="B416" s="336" t="s">
        <v>415</v>
      </c>
      <c r="C416" s="336" t="s">
        <v>417</v>
      </c>
      <c r="D416" s="337" t="s">
        <v>172</v>
      </c>
      <c r="E416" s="339">
        <v>10</v>
      </c>
      <c r="F416" s="301"/>
      <c r="G416" s="484"/>
      <c r="H416" s="337"/>
      <c r="I416" s="496"/>
      <c r="J416" s="337"/>
      <c r="K416" s="496"/>
      <c r="L416" s="337"/>
      <c r="M416" s="496"/>
      <c r="N416" s="337">
        <v>2</v>
      </c>
      <c r="O416" s="496"/>
      <c r="P416" s="337"/>
      <c r="Q416" s="496"/>
      <c r="R416" s="337">
        <v>2</v>
      </c>
      <c r="S416" s="496"/>
      <c r="T416" s="337"/>
      <c r="U416" s="496">
        <v>2</v>
      </c>
      <c r="V416" s="337">
        <v>2</v>
      </c>
      <c r="W416" s="496">
        <v>2</v>
      </c>
      <c r="X416" s="337"/>
      <c r="Y416" s="496"/>
      <c r="Z416" s="337"/>
      <c r="AA416" s="498"/>
      <c r="AB416" s="339"/>
      <c r="AC416" s="501">
        <v>6</v>
      </c>
      <c r="AD416" s="310">
        <f t="shared" si="60"/>
        <v>6</v>
      </c>
      <c r="AE416" s="310">
        <f t="shared" si="61"/>
        <v>10</v>
      </c>
      <c r="AF416" s="340" t="s">
        <v>983</v>
      </c>
      <c r="AG416" s="632">
        <f t="shared" si="59"/>
        <v>4</v>
      </c>
    </row>
    <row r="417" spans="1:33" ht="45">
      <c r="A417" s="336" t="s">
        <v>629</v>
      </c>
      <c r="B417" s="336" t="s">
        <v>415</v>
      </c>
      <c r="C417" s="336" t="s">
        <v>417</v>
      </c>
      <c r="D417" s="337" t="s">
        <v>430</v>
      </c>
      <c r="E417" s="339">
        <v>5</v>
      </c>
      <c r="F417" s="301"/>
      <c r="G417" s="484"/>
      <c r="H417" s="337"/>
      <c r="I417" s="496"/>
      <c r="J417" s="337"/>
      <c r="K417" s="496"/>
      <c r="L417" s="337"/>
      <c r="M417" s="496"/>
      <c r="N417" s="337"/>
      <c r="O417" s="496"/>
      <c r="P417" s="337"/>
      <c r="Q417" s="496"/>
      <c r="R417" s="337"/>
      <c r="S417" s="496"/>
      <c r="T417" s="337"/>
      <c r="U417" s="496"/>
      <c r="V417" s="337"/>
      <c r="W417" s="496"/>
      <c r="X417" s="337"/>
      <c r="Y417" s="496"/>
      <c r="Z417" s="337"/>
      <c r="AA417" s="498"/>
      <c r="AB417" s="339">
        <v>5</v>
      </c>
      <c r="AC417" s="501">
        <v>5</v>
      </c>
      <c r="AD417" s="310">
        <f t="shared" si="60"/>
        <v>5</v>
      </c>
      <c r="AE417" s="310">
        <f t="shared" si="61"/>
        <v>5</v>
      </c>
      <c r="AF417" s="340"/>
      <c r="AG417" s="632">
        <f t="shared" si="59"/>
        <v>0</v>
      </c>
    </row>
    <row r="418" spans="1:33" ht="45">
      <c r="A418" s="336" t="s">
        <v>419</v>
      </c>
      <c r="B418" s="336" t="s">
        <v>415</v>
      </c>
      <c r="C418" s="336" t="s">
        <v>417</v>
      </c>
      <c r="D418" s="337" t="s">
        <v>901</v>
      </c>
      <c r="E418" s="339">
        <v>4</v>
      </c>
      <c r="F418" s="301"/>
      <c r="G418" s="484"/>
      <c r="H418" s="337"/>
      <c r="I418" s="496"/>
      <c r="J418" s="337"/>
      <c r="K418" s="496"/>
      <c r="L418" s="337"/>
      <c r="M418" s="496"/>
      <c r="N418" s="337"/>
      <c r="O418" s="496"/>
      <c r="P418" s="337">
        <v>2</v>
      </c>
      <c r="Q418" s="496"/>
      <c r="R418" s="337"/>
      <c r="S418" s="496"/>
      <c r="T418" s="337">
        <v>2</v>
      </c>
      <c r="U418" s="496"/>
      <c r="V418" s="337"/>
      <c r="W418" s="496"/>
      <c r="X418" s="337"/>
      <c r="Y418" s="496"/>
      <c r="Z418" s="337"/>
      <c r="AA418" s="498"/>
      <c r="AB418" s="339"/>
      <c r="AC418" s="501">
        <v>4</v>
      </c>
      <c r="AD418" s="310">
        <f t="shared" si="60"/>
        <v>4</v>
      </c>
      <c r="AE418" s="310">
        <f t="shared" si="61"/>
        <v>4</v>
      </c>
      <c r="AF418" s="340"/>
      <c r="AG418" s="632">
        <f t="shared" si="59"/>
        <v>0</v>
      </c>
    </row>
    <row r="419" spans="1:33" ht="45">
      <c r="A419" s="336" t="s">
        <v>420</v>
      </c>
      <c r="B419" s="336" t="s">
        <v>415</v>
      </c>
      <c r="C419" s="336" t="s">
        <v>416</v>
      </c>
      <c r="D419" s="337" t="s">
        <v>272</v>
      </c>
      <c r="E419" s="339">
        <v>4</v>
      </c>
      <c r="F419" s="301"/>
      <c r="G419" s="484"/>
      <c r="H419" s="337"/>
      <c r="I419" s="496"/>
      <c r="J419" s="337"/>
      <c r="K419" s="496"/>
      <c r="L419" s="337"/>
      <c r="M419" s="496"/>
      <c r="N419" s="337"/>
      <c r="O419" s="496"/>
      <c r="P419" s="337">
        <v>4</v>
      </c>
      <c r="Q419" s="496">
        <v>4</v>
      </c>
      <c r="R419" s="337"/>
      <c r="S419" s="496"/>
      <c r="T419" s="337"/>
      <c r="U419" s="496"/>
      <c r="V419" s="337"/>
      <c r="W419" s="496"/>
      <c r="X419" s="337"/>
      <c r="Y419" s="496"/>
      <c r="Z419" s="337"/>
      <c r="AA419" s="498"/>
      <c r="AB419" s="339"/>
      <c r="AC419" s="501"/>
      <c r="AD419" s="310">
        <f t="shared" si="60"/>
        <v>4</v>
      </c>
      <c r="AE419" s="310">
        <f t="shared" si="61"/>
        <v>4</v>
      </c>
      <c r="AF419" s="340"/>
      <c r="AG419" s="632">
        <f t="shared" si="59"/>
        <v>0</v>
      </c>
    </row>
    <row r="420" spans="1:33" ht="45">
      <c r="A420" s="336" t="s">
        <v>421</v>
      </c>
      <c r="B420" s="336" t="s">
        <v>415</v>
      </c>
      <c r="C420" s="336" t="s">
        <v>418</v>
      </c>
      <c r="D420" s="337" t="s">
        <v>431</v>
      </c>
      <c r="E420" s="339">
        <v>1</v>
      </c>
      <c r="F420" s="301"/>
      <c r="G420" s="484"/>
      <c r="H420" s="337"/>
      <c r="I420" s="496">
        <v>1</v>
      </c>
      <c r="J420" s="337">
        <v>1</v>
      </c>
      <c r="K420" s="496"/>
      <c r="L420" s="337"/>
      <c r="M420" s="496"/>
      <c r="N420" s="337"/>
      <c r="O420" s="496"/>
      <c r="P420" s="337"/>
      <c r="Q420" s="496"/>
      <c r="R420" s="337"/>
      <c r="S420" s="496"/>
      <c r="T420" s="337"/>
      <c r="U420" s="496"/>
      <c r="V420" s="337"/>
      <c r="W420" s="496"/>
      <c r="X420" s="337"/>
      <c r="Y420" s="496"/>
      <c r="Z420" s="337"/>
      <c r="AA420" s="498"/>
      <c r="AB420" s="339"/>
      <c r="AC420" s="501"/>
      <c r="AD420" s="310">
        <f t="shared" si="60"/>
        <v>1</v>
      </c>
      <c r="AE420" s="310">
        <f t="shared" si="61"/>
        <v>1</v>
      </c>
      <c r="AF420" s="340"/>
      <c r="AG420" s="632">
        <f t="shared" si="59"/>
        <v>0</v>
      </c>
    </row>
    <row r="421" spans="1:33" ht="33.75">
      <c r="A421" s="336" t="s">
        <v>630</v>
      </c>
      <c r="B421" s="336" t="s">
        <v>189</v>
      </c>
      <c r="C421" s="336" t="s">
        <v>675</v>
      </c>
      <c r="D421" s="337" t="s">
        <v>360</v>
      </c>
      <c r="E421" s="339">
        <v>20</v>
      </c>
      <c r="F421" s="301"/>
      <c r="G421" s="484">
        <v>5</v>
      </c>
      <c r="H421" s="337"/>
      <c r="I421" s="496">
        <v>5</v>
      </c>
      <c r="J421" s="337"/>
      <c r="K421" s="496"/>
      <c r="L421" s="337"/>
      <c r="M421" s="496">
        <v>1</v>
      </c>
      <c r="N421" s="337"/>
      <c r="O421" s="496"/>
      <c r="P421" s="337">
        <v>4</v>
      </c>
      <c r="Q421" s="496"/>
      <c r="R421" s="337">
        <v>4</v>
      </c>
      <c r="S421" s="496"/>
      <c r="T421" s="337">
        <v>4</v>
      </c>
      <c r="U421" s="496"/>
      <c r="V421" s="337">
        <v>4</v>
      </c>
      <c r="W421" s="496"/>
      <c r="X421" s="337">
        <v>4</v>
      </c>
      <c r="Y421" s="496"/>
      <c r="Z421" s="337"/>
      <c r="AA421" s="498"/>
      <c r="AB421" s="339"/>
      <c r="AC421" s="501">
        <v>9</v>
      </c>
      <c r="AD421" s="310">
        <f t="shared" si="60"/>
        <v>20</v>
      </c>
      <c r="AE421" s="310">
        <f t="shared" si="61"/>
        <v>20</v>
      </c>
      <c r="AF421" s="340"/>
      <c r="AG421" s="632">
        <f t="shared" si="59"/>
        <v>0</v>
      </c>
    </row>
    <row r="422" spans="1:33" ht="45">
      <c r="A422" s="336" t="s">
        <v>422</v>
      </c>
      <c r="B422" s="336" t="s">
        <v>415</v>
      </c>
      <c r="C422" s="336" t="s">
        <v>416</v>
      </c>
      <c r="D422" s="337" t="s">
        <v>432</v>
      </c>
      <c r="E422" s="339">
        <v>2636</v>
      </c>
      <c r="F422" s="301"/>
      <c r="G422" s="484"/>
      <c r="H422" s="337"/>
      <c r="I422" s="496"/>
      <c r="J422" s="337"/>
      <c r="K422" s="496"/>
      <c r="L422" s="337"/>
      <c r="M422" s="496"/>
      <c r="N422" s="337"/>
      <c r="O422" s="496"/>
      <c r="P422" s="337">
        <v>2400</v>
      </c>
      <c r="Q422" s="496">
        <v>2400</v>
      </c>
      <c r="R422" s="337">
        <v>236</v>
      </c>
      <c r="S422" s="496">
        <v>236</v>
      </c>
      <c r="T422" s="337"/>
      <c r="U422" s="496"/>
      <c r="V422" s="337"/>
      <c r="W422" s="496"/>
      <c r="X422" s="337"/>
      <c r="Y422" s="496"/>
      <c r="Z422" s="337"/>
      <c r="AA422" s="498"/>
      <c r="AB422" s="339"/>
      <c r="AC422" s="501"/>
      <c r="AD422" s="310">
        <f t="shared" si="60"/>
        <v>2636</v>
      </c>
      <c r="AE422" s="310">
        <f t="shared" si="61"/>
        <v>2636</v>
      </c>
      <c r="AF422" s="340"/>
      <c r="AG422" s="632">
        <f t="shared" si="59"/>
        <v>0</v>
      </c>
    </row>
    <row r="423" spans="1:33" ht="45">
      <c r="A423" s="336" t="s">
        <v>423</v>
      </c>
      <c r="B423" s="336" t="s">
        <v>415</v>
      </c>
      <c r="C423" s="336" t="s">
        <v>416</v>
      </c>
      <c r="D423" s="337" t="s">
        <v>877</v>
      </c>
      <c r="E423" s="339">
        <v>9</v>
      </c>
      <c r="F423" s="301"/>
      <c r="G423" s="484"/>
      <c r="H423" s="337"/>
      <c r="I423" s="496"/>
      <c r="J423" s="337">
        <v>1</v>
      </c>
      <c r="K423" s="496"/>
      <c r="L423" s="337"/>
      <c r="M423" s="496"/>
      <c r="N423" s="337">
        <v>5</v>
      </c>
      <c r="O423" s="496">
        <v>6</v>
      </c>
      <c r="P423" s="337"/>
      <c r="Q423" s="496"/>
      <c r="R423" s="337"/>
      <c r="S423" s="496"/>
      <c r="T423" s="337">
        <v>1</v>
      </c>
      <c r="U423" s="496">
        <v>1</v>
      </c>
      <c r="V423" s="337">
        <v>2</v>
      </c>
      <c r="W423" s="496">
        <v>2</v>
      </c>
      <c r="X423" s="337"/>
      <c r="Y423" s="496"/>
      <c r="Z423" s="337"/>
      <c r="AA423" s="498"/>
      <c r="AB423" s="339"/>
      <c r="AC423" s="501"/>
      <c r="AD423" s="310">
        <f t="shared" si="60"/>
        <v>9</v>
      </c>
      <c r="AE423" s="310">
        <f t="shared" si="61"/>
        <v>9</v>
      </c>
      <c r="AF423" s="340"/>
      <c r="AG423" s="632">
        <f t="shared" si="59"/>
        <v>0</v>
      </c>
    </row>
    <row r="424" spans="1:33" ht="45">
      <c r="A424" s="112" t="s">
        <v>631</v>
      </c>
      <c r="B424" s="112" t="s">
        <v>415</v>
      </c>
      <c r="C424" s="112" t="s">
        <v>416</v>
      </c>
      <c r="D424" s="86" t="s">
        <v>433</v>
      </c>
      <c r="E424" s="127">
        <v>30</v>
      </c>
      <c r="F424" s="85"/>
      <c r="G424" s="447">
        <v>5</v>
      </c>
      <c r="H424" s="86"/>
      <c r="I424" s="448">
        <v>5</v>
      </c>
      <c r="J424" s="86">
        <v>3</v>
      </c>
      <c r="K424" s="448"/>
      <c r="L424" s="86">
        <v>3</v>
      </c>
      <c r="M424" s="448">
        <v>1</v>
      </c>
      <c r="N424" s="86">
        <v>3</v>
      </c>
      <c r="O424" s="448"/>
      <c r="P424" s="86">
        <v>3</v>
      </c>
      <c r="Q424" s="448"/>
      <c r="R424" s="86">
        <v>3</v>
      </c>
      <c r="S424" s="448"/>
      <c r="T424" s="86">
        <v>3</v>
      </c>
      <c r="U424" s="448"/>
      <c r="V424" s="86">
        <v>3</v>
      </c>
      <c r="W424" s="448"/>
      <c r="X424" s="86">
        <v>3</v>
      </c>
      <c r="Y424" s="448"/>
      <c r="Z424" s="86">
        <v>3</v>
      </c>
      <c r="AA424" s="499"/>
      <c r="AB424" s="127">
        <v>3</v>
      </c>
      <c r="AC424" s="502">
        <v>19</v>
      </c>
      <c r="AD424" s="88">
        <f t="shared" si="60"/>
        <v>30</v>
      </c>
      <c r="AE424" s="88">
        <f t="shared" si="61"/>
        <v>30</v>
      </c>
      <c r="AF424" s="128"/>
      <c r="AG424" s="632">
        <f t="shared" si="59"/>
        <v>0</v>
      </c>
    </row>
    <row r="425" spans="1:33" ht="45">
      <c r="A425" s="112" t="s">
        <v>632</v>
      </c>
      <c r="B425" s="112" t="s">
        <v>415</v>
      </c>
      <c r="C425" s="112" t="s">
        <v>417</v>
      </c>
      <c r="D425" s="86" t="s">
        <v>360</v>
      </c>
      <c r="E425" s="127">
        <v>2</v>
      </c>
      <c r="F425" s="85"/>
      <c r="G425" s="447"/>
      <c r="H425" s="86"/>
      <c r="I425" s="448"/>
      <c r="J425" s="86"/>
      <c r="K425" s="448"/>
      <c r="L425" s="86">
        <v>1</v>
      </c>
      <c r="M425" s="448">
        <v>1</v>
      </c>
      <c r="N425" s="86"/>
      <c r="O425" s="448"/>
      <c r="P425" s="86"/>
      <c r="Q425" s="448"/>
      <c r="R425" s="86"/>
      <c r="S425" s="448"/>
      <c r="T425" s="86"/>
      <c r="U425" s="448"/>
      <c r="V425" s="86">
        <v>1</v>
      </c>
      <c r="W425" s="448"/>
      <c r="X425" s="86"/>
      <c r="Y425" s="448">
        <v>1</v>
      </c>
      <c r="Z425" s="86"/>
      <c r="AA425" s="499"/>
      <c r="AB425" s="127"/>
      <c r="AC425" s="502"/>
      <c r="AD425" s="88">
        <f t="shared" si="60"/>
        <v>2</v>
      </c>
      <c r="AE425" s="88">
        <f t="shared" si="61"/>
        <v>2</v>
      </c>
      <c r="AF425" s="128"/>
      <c r="AG425" s="632">
        <f t="shared" si="59"/>
        <v>0</v>
      </c>
    </row>
    <row r="426" spans="1:33" ht="22.5">
      <c r="A426" s="112" t="s">
        <v>424</v>
      </c>
      <c r="B426" s="112" t="s">
        <v>189</v>
      </c>
      <c r="C426" s="112" t="s">
        <v>407</v>
      </c>
      <c r="D426" s="86" t="s">
        <v>66</v>
      </c>
      <c r="E426" s="127">
        <v>4</v>
      </c>
      <c r="F426" s="85"/>
      <c r="G426" s="447"/>
      <c r="H426" s="86">
        <v>1</v>
      </c>
      <c r="I426" s="448">
        <v>1</v>
      </c>
      <c r="J426" s="86"/>
      <c r="K426" s="448"/>
      <c r="L426" s="86"/>
      <c r="M426" s="448"/>
      <c r="N426" s="86">
        <v>1</v>
      </c>
      <c r="O426" s="448">
        <v>1</v>
      </c>
      <c r="P426" s="86"/>
      <c r="Q426" s="448"/>
      <c r="R426" s="86"/>
      <c r="S426" s="448"/>
      <c r="T426" s="86">
        <v>1</v>
      </c>
      <c r="U426" s="448">
        <v>1</v>
      </c>
      <c r="V426" s="86"/>
      <c r="W426" s="448"/>
      <c r="X426" s="86">
        <v>1</v>
      </c>
      <c r="Y426" s="448">
        <v>1</v>
      </c>
      <c r="Z426" s="86"/>
      <c r="AA426" s="499"/>
      <c r="AB426" s="127"/>
      <c r="AC426" s="502"/>
      <c r="AD426" s="88">
        <f t="shared" si="60"/>
        <v>4</v>
      </c>
      <c r="AE426" s="88">
        <f t="shared" si="61"/>
        <v>4</v>
      </c>
      <c r="AF426" s="128"/>
      <c r="AG426" s="632">
        <f t="shared" si="59"/>
        <v>0</v>
      </c>
    </row>
    <row r="427" spans="1:33" ht="12" thickBot="1">
      <c r="A427" s="112"/>
      <c r="B427" s="112"/>
      <c r="C427" s="112"/>
      <c r="D427" s="86"/>
      <c r="E427" s="127"/>
      <c r="F427" s="85"/>
      <c r="G427" s="388"/>
      <c r="H427" s="86"/>
      <c r="I427" s="86"/>
      <c r="J427" s="86"/>
      <c r="K427" s="86"/>
      <c r="L427" s="86"/>
      <c r="M427" s="86"/>
      <c r="N427" s="86"/>
      <c r="O427" s="86"/>
      <c r="P427" s="86"/>
      <c r="Q427" s="86"/>
      <c r="R427" s="86"/>
      <c r="S427" s="86"/>
      <c r="T427" s="86"/>
      <c r="U427" s="86"/>
      <c r="V427" s="86"/>
      <c r="W427" s="86"/>
      <c r="X427" s="86"/>
      <c r="Y427" s="86"/>
      <c r="Z427" s="86"/>
      <c r="AA427" s="127"/>
      <c r="AB427" s="127"/>
      <c r="AC427" s="414"/>
      <c r="AD427" s="88"/>
      <c r="AE427" s="88"/>
      <c r="AF427" s="128"/>
      <c r="AG427" s="632">
        <f t="shared" si="59"/>
        <v>0</v>
      </c>
    </row>
    <row r="428" spans="1:33" s="24" customFormat="1" ht="15.75" customHeight="1" thickBot="1">
      <c r="A428" s="715" t="s">
        <v>188</v>
      </c>
      <c r="B428" s="715"/>
      <c r="C428" s="715"/>
      <c r="D428" s="715"/>
      <c r="E428" s="716"/>
      <c r="F428" s="745"/>
      <c r="G428" s="746"/>
      <c r="H428" s="747"/>
      <c r="I428" s="747"/>
      <c r="J428" s="747"/>
      <c r="K428" s="747"/>
      <c r="L428" s="747"/>
      <c r="M428" s="747"/>
      <c r="N428" s="747"/>
      <c r="O428" s="747"/>
      <c r="P428" s="747"/>
      <c r="Q428" s="747"/>
      <c r="R428" s="747"/>
      <c r="S428" s="747"/>
      <c r="T428" s="747"/>
      <c r="U428" s="747"/>
      <c r="V428" s="747"/>
      <c r="W428" s="747"/>
      <c r="X428" s="747"/>
      <c r="Y428" s="747"/>
      <c r="Z428" s="747"/>
      <c r="AA428" s="748"/>
      <c r="AB428" s="748"/>
      <c r="AC428" s="381"/>
      <c r="AD428" s="58"/>
      <c r="AE428" s="58"/>
      <c r="AF428" s="58"/>
      <c r="AG428" s="632">
        <f t="shared" si="59"/>
        <v>0</v>
      </c>
    </row>
    <row r="429" spans="1:33" ht="85.5" customHeight="1">
      <c r="A429" s="112" t="s">
        <v>361</v>
      </c>
      <c r="B429" s="112" t="s">
        <v>817</v>
      </c>
      <c r="C429" s="112" t="s">
        <v>818</v>
      </c>
      <c r="D429" s="86" t="s">
        <v>819</v>
      </c>
      <c r="E429" s="127">
        <v>2</v>
      </c>
      <c r="F429" s="85"/>
      <c r="G429" s="447"/>
      <c r="H429" s="86">
        <v>1</v>
      </c>
      <c r="I429" s="448">
        <v>1</v>
      </c>
      <c r="J429" s="86">
        <v>1</v>
      </c>
      <c r="K429" s="448">
        <v>1</v>
      </c>
      <c r="L429" s="86">
        <v>1</v>
      </c>
      <c r="M429" s="448">
        <v>1</v>
      </c>
      <c r="N429" s="86">
        <v>6</v>
      </c>
      <c r="O429" s="448">
        <v>6</v>
      </c>
      <c r="P429" s="86">
        <v>5</v>
      </c>
      <c r="Q429" s="448">
        <v>5</v>
      </c>
      <c r="R429" s="86">
        <v>1</v>
      </c>
      <c r="S429" s="448">
        <v>1</v>
      </c>
      <c r="T429" s="86">
        <v>2</v>
      </c>
      <c r="U429" s="448">
        <v>2</v>
      </c>
      <c r="V429" s="86">
        <v>1</v>
      </c>
      <c r="W429" s="448">
        <v>1</v>
      </c>
      <c r="X429" s="86"/>
      <c r="Y429" s="448"/>
      <c r="Z429" s="86"/>
      <c r="AA429" s="499"/>
      <c r="AB429" s="127"/>
      <c r="AC429" s="500"/>
      <c r="AD429" s="88">
        <f aca="true" t="shared" si="62" ref="AD429:AD443">+F429+H429+J429+L429+N429+P429+R429+T429+V429+X429+Z429+AB429</f>
        <v>18</v>
      </c>
      <c r="AE429" s="88">
        <f aca="true" t="shared" si="63" ref="AE429:AE443">+G429+I429+K429+M429+O429+Q429+S429+U429+W429+Y429+AA429+AC429</f>
        <v>18</v>
      </c>
      <c r="AF429" s="128"/>
      <c r="AG429" s="632">
        <f t="shared" si="59"/>
        <v>-16</v>
      </c>
    </row>
    <row r="430" spans="1:33" ht="84" customHeight="1">
      <c r="A430" s="112" t="s">
        <v>820</v>
      </c>
      <c r="B430" s="112" t="s">
        <v>821</v>
      </c>
      <c r="C430" s="112" t="s">
        <v>822</v>
      </c>
      <c r="D430" s="86" t="s">
        <v>823</v>
      </c>
      <c r="E430" s="127">
        <v>152</v>
      </c>
      <c r="F430" s="85">
        <v>11</v>
      </c>
      <c r="G430" s="447">
        <v>11</v>
      </c>
      <c r="H430" s="86">
        <v>15</v>
      </c>
      <c r="I430" s="448">
        <v>15</v>
      </c>
      <c r="J430" s="86">
        <v>17</v>
      </c>
      <c r="K430" s="448">
        <v>17</v>
      </c>
      <c r="L430" s="86">
        <v>13</v>
      </c>
      <c r="M430" s="448">
        <v>13</v>
      </c>
      <c r="N430" s="86">
        <v>8</v>
      </c>
      <c r="O430" s="448">
        <v>8</v>
      </c>
      <c r="P430" s="86">
        <v>17</v>
      </c>
      <c r="Q430" s="448">
        <v>17</v>
      </c>
      <c r="R430" s="86">
        <v>11</v>
      </c>
      <c r="S430" s="448">
        <v>11</v>
      </c>
      <c r="T430" s="86">
        <v>9</v>
      </c>
      <c r="U430" s="448">
        <v>9</v>
      </c>
      <c r="V430" s="86">
        <v>11</v>
      </c>
      <c r="W430" s="448">
        <v>11</v>
      </c>
      <c r="X430" s="86">
        <v>9</v>
      </c>
      <c r="Y430" s="448">
        <v>9</v>
      </c>
      <c r="Z430" s="86">
        <v>12</v>
      </c>
      <c r="AA430" s="499">
        <v>12</v>
      </c>
      <c r="AB430" s="127">
        <v>19</v>
      </c>
      <c r="AC430" s="502">
        <v>19</v>
      </c>
      <c r="AD430" s="88">
        <f t="shared" si="62"/>
        <v>152</v>
      </c>
      <c r="AE430" s="88">
        <f t="shared" si="63"/>
        <v>152</v>
      </c>
      <c r="AF430" s="128"/>
      <c r="AG430" s="632">
        <f t="shared" si="59"/>
        <v>0</v>
      </c>
    </row>
    <row r="431" spans="1:33" ht="112.5" customHeight="1">
      <c r="A431" s="112" t="s">
        <v>362</v>
      </c>
      <c r="B431" s="112" t="s">
        <v>817</v>
      </c>
      <c r="C431" s="112" t="s">
        <v>818</v>
      </c>
      <c r="D431" s="86" t="s">
        <v>364</v>
      </c>
      <c r="E431" s="127">
        <v>9</v>
      </c>
      <c r="F431" s="85"/>
      <c r="G431" s="447"/>
      <c r="H431" s="86"/>
      <c r="I431" s="448"/>
      <c r="J431" s="86">
        <v>2</v>
      </c>
      <c r="K431" s="448">
        <v>2</v>
      </c>
      <c r="L431" s="86"/>
      <c r="M431" s="448"/>
      <c r="N431" s="86">
        <v>2</v>
      </c>
      <c r="O431" s="448">
        <v>4</v>
      </c>
      <c r="P431" s="86">
        <v>2</v>
      </c>
      <c r="Q431" s="448"/>
      <c r="R431" s="86"/>
      <c r="S431" s="448">
        <v>1</v>
      </c>
      <c r="T431" s="86">
        <v>3</v>
      </c>
      <c r="U431" s="448">
        <v>1</v>
      </c>
      <c r="V431" s="86"/>
      <c r="W431" s="448">
        <v>1</v>
      </c>
      <c r="X431" s="86"/>
      <c r="Y431" s="448"/>
      <c r="Z431" s="86"/>
      <c r="AA431" s="499"/>
      <c r="AB431" s="127"/>
      <c r="AC431" s="502"/>
      <c r="AD431" s="88">
        <f t="shared" si="62"/>
        <v>9</v>
      </c>
      <c r="AE431" s="88">
        <f t="shared" si="63"/>
        <v>9</v>
      </c>
      <c r="AF431" s="128"/>
      <c r="AG431" s="632">
        <f t="shared" si="59"/>
        <v>0</v>
      </c>
    </row>
    <row r="432" spans="1:33" ht="93.75" customHeight="1">
      <c r="A432" s="112" t="s">
        <v>824</v>
      </c>
      <c r="B432" s="112" t="s">
        <v>825</v>
      </c>
      <c r="C432" s="112" t="s">
        <v>826</v>
      </c>
      <c r="D432" s="86" t="s">
        <v>827</v>
      </c>
      <c r="E432" s="127">
        <v>14</v>
      </c>
      <c r="F432" s="85">
        <v>2</v>
      </c>
      <c r="G432" s="447">
        <v>2</v>
      </c>
      <c r="H432" s="86"/>
      <c r="I432" s="448"/>
      <c r="J432" s="86"/>
      <c r="K432" s="448"/>
      <c r="L432" s="86"/>
      <c r="M432" s="448"/>
      <c r="N432" s="86">
        <v>2</v>
      </c>
      <c r="O432" s="448">
        <v>1</v>
      </c>
      <c r="P432" s="86"/>
      <c r="Q432" s="448">
        <v>2</v>
      </c>
      <c r="R432" s="86">
        <v>2</v>
      </c>
      <c r="S432" s="448"/>
      <c r="T432" s="86">
        <v>2</v>
      </c>
      <c r="U432" s="448">
        <v>1</v>
      </c>
      <c r="V432" s="86"/>
      <c r="W432" s="448"/>
      <c r="X432" s="86">
        <v>2</v>
      </c>
      <c r="Y432" s="448"/>
      <c r="Z432" s="86">
        <v>4</v>
      </c>
      <c r="AA432" s="499"/>
      <c r="AB432" s="127"/>
      <c r="AC432" s="502">
        <v>1</v>
      </c>
      <c r="AD432" s="88">
        <f t="shared" si="62"/>
        <v>14</v>
      </c>
      <c r="AE432" s="88">
        <f t="shared" si="63"/>
        <v>7</v>
      </c>
      <c r="AF432" s="128"/>
      <c r="AG432" s="632">
        <f t="shared" si="59"/>
        <v>0</v>
      </c>
    </row>
    <row r="433" spans="1:33" ht="204" customHeight="1">
      <c r="A433" s="112" t="s">
        <v>828</v>
      </c>
      <c r="B433" s="112" t="s">
        <v>817</v>
      </c>
      <c r="C433" s="112" t="s">
        <v>829</v>
      </c>
      <c r="D433" s="86" t="s">
        <v>365</v>
      </c>
      <c r="E433" s="127">
        <v>18</v>
      </c>
      <c r="F433" s="85">
        <v>6</v>
      </c>
      <c r="G433" s="447">
        <v>4</v>
      </c>
      <c r="H433" s="86"/>
      <c r="I433" s="448">
        <v>4</v>
      </c>
      <c r="J433" s="86"/>
      <c r="K433" s="448">
        <v>11</v>
      </c>
      <c r="L433" s="86"/>
      <c r="M433" s="448">
        <v>3</v>
      </c>
      <c r="N433" s="86"/>
      <c r="O433" s="448">
        <v>4</v>
      </c>
      <c r="P433" s="86"/>
      <c r="Q433" s="448">
        <v>4</v>
      </c>
      <c r="R433" s="86"/>
      <c r="S433" s="448">
        <v>1</v>
      </c>
      <c r="T433" s="86"/>
      <c r="U433" s="448">
        <v>1</v>
      </c>
      <c r="V433" s="86"/>
      <c r="W433" s="448"/>
      <c r="X433" s="86">
        <v>6</v>
      </c>
      <c r="Y433" s="448">
        <v>1</v>
      </c>
      <c r="Z433" s="86"/>
      <c r="AA433" s="499">
        <v>1</v>
      </c>
      <c r="AB433" s="127">
        <v>6</v>
      </c>
      <c r="AC433" s="502">
        <v>2</v>
      </c>
      <c r="AD433" s="88">
        <f t="shared" si="62"/>
        <v>18</v>
      </c>
      <c r="AE433" s="88">
        <f t="shared" si="63"/>
        <v>36</v>
      </c>
      <c r="AF433" s="128"/>
      <c r="AG433" s="632">
        <f t="shared" si="59"/>
        <v>0</v>
      </c>
    </row>
    <row r="434" spans="1:33" ht="60" customHeight="1">
      <c r="A434" s="112" t="s">
        <v>832</v>
      </c>
      <c r="B434" s="112" t="s">
        <v>830</v>
      </c>
      <c r="C434" s="112" t="s">
        <v>831</v>
      </c>
      <c r="D434" s="86" t="s">
        <v>365</v>
      </c>
      <c r="E434" s="127">
        <v>1</v>
      </c>
      <c r="F434" s="85"/>
      <c r="G434" s="447">
        <v>4</v>
      </c>
      <c r="H434" s="86">
        <v>1</v>
      </c>
      <c r="I434" s="448">
        <v>3</v>
      </c>
      <c r="J434" s="86"/>
      <c r="K434" s="448">
        <v>1</v>
      </c>
      <c r="L434" s="86"/>
      <c r="M434" s="448"/>
      <c r="N434" s="86"/>
      <c r="O434" s="448">
        <v>2</v>
      </c>
      <c r="P434" s="86"/>
      <c r="Q434" s="448">
        <v>4</v>
      </c>
      <c r="R434" s="86"/>
      <c r="S434" s="448">
        <v>1</v>
      </c>
      <c r="T434" s="86"/>
      <c r="U434" s="448">
        <v>1</v>
      </c>
      <c r="V434" s="86"/>
      <c r="W434" s="448">
        <v>3</v>
      </c>
      <c r="X434" s="86"/>
      <c r="Y434" s="448"/>
      <c r="Z434" s="86"/>
      <c r="AA434" s="499"/>
      <c r="AB434" s="127"/>
      <c r="AC434" s="502"/>
      <c r="AD434" s="88">
        <f t="shared" si="62"/>
        <v>1</v>
      </c>
      <c r="AE434" s="88">
        <f t="shared" si="63"/>
        <v>19</v>
      </c>
      <c r="AF434" s="128"/>
      <c r="AG434" s="632">
        <f t="shared" si="59"/>
        <v>0</v>
      </c>
    </row>
    <row r="435" spans="1:33" ht="132.75" customHeight="1">
      <c r="A435" s="112" t="s">
        <v>833</v>
      </c>
      <c r="B435" s="112" t="s">
        <v>834</v>
      </c>
      <c r="C435" s="112" t="s">
        <v>835</v>
      </c>
      <c r="D435" s="86" t="s">
        <v>836</v>
      </c>
      <c r="E435" s="127">
        <v>1</v>
      </c>
      <c r="F435" s="85"/>
      <c r="G435" s="447"/>
      <c r="H435" s="86"/>
      <c r="I435" s="448"/>
      <c r="J435" s="86"/>
      <c r="K435" s="448"/>
      <c r="L435" s="86"/>
      <c r="M435" s="448"/>
      <c r="N435" s="86"/>
      <c r="O435" s="448"/>
      <c r="P435" s="86">
        <v>1</v>
      </c>
      <c r="Q435" s="448"/>
      <c r="R435" s="86"/>
      <c r="S435" s="448">
        <v>1</v>
      </c>
      <c r="T435" s="86"/>
      <c r="U435" s="448"/>
      <c r="V435" s="86"/>
      <c r="W435" s="448"/>
      <c r="X435" s="86"/>
      <c r="Y435" s="448"/>
      <c r="Z435" s="86"/>
      <c r="AA435" s="499"/>
      <c r="AB435" s="127"/>
      <c r="AC435" s="502"/>
      <c r="AD435" s="88">
        <f t="shared" si="62"/>
        <v>1</v>
      </c>
      <c r="AE435" s="88">
        <f t="shared" si="63"/>
        <v>1</v>
      </c>
      <c r="AF435" s="128"/>
      <c r="AG435" s="632">
        <f t="shared" si="59"/>
        <v>0</v>
      </c>
    </row>
    <row r="436" spans="1:33" ht="204" customHeight="1">
      <c r="A436" s="112" t="s">
        <v>837</v>
      </c>
      <c r="B436" s="112" t="s">
        <v>838</v>
      </c>
      <c r="C436" s="112" t="s">
        <v>839</v>
      </c>
      <c r="D436" s="86" t="s">
        <v>366</v>
      </c>
      <c r="E436" s="127">
        <v>14</v>
      </c>
      <c r="F436" s="85">
        <v>2</v>
      </c>
      <c r="G436" s="447">
        <v>2</v>
      </c>
      <c r="H436" s="86">
        <v>2</v>
      </c>
      <c r="I436" s="448">
        <v>5</v>
      </c>
      <c r="J436" s="86"/>
      <c r="K436" s="448"/>
      <c r="L436" s="86"/>
      <c r="M436" s="448">
        <v>1</v>
      </c>
      <c r="N436" s="86">
        <v>2</v>
      </c>
      <c r="O436" s="448">
        <v>1</v>
      </c>
      <c r="P436" s="86">
        <v>7</v>
      </c>
      <c r="Q436" s="448">
        <v>4</v>
      </c>
      <c r="R436" s="86">
        <v>1</v>
      </c>
      <c r="S436" s="448">
        <v>3</v>
      </c>
      <c r="T436" s="86"/>
      <c r="U436" s="448">
        <v>3</v>
      </c>
      <c r="V436" s="86"/>
      <c r="W436" s="448">
        <v>1</v>
      </c>
      <c r="X436" s="86"/>
      <c r="Y436" s="448"/>
      <c r="Z436" s="86"/>
      <c r="AA436" s="499">
        <v>2</v>
      </c>
      <c r="AB436" s="127"/>
      <c r="AC436" s="502">
        <v>2</v>
      </c>
      <c r="AD436" s="88">
        <f t="shared" si="62"/>
        <v>14</v>
      </c>
      <c r="AE436" s="88">
        <f t="shared" si="63"/>
        <v>24</v>
      </c>
      <c r="AF436" s="128"/>
      <c r="AG436" s="632">
        <f t="shared" si="59"/>
        <v>0</v>
      </c>
    </row>
    <row r="437" spans="1:33" ht="109.5" customHeight="1">
      <c r="A437" s="112" t="s">
        <v>840</v>
      </c>
      <c r="B437" s="112" t="s">
        <v>841</v>
      </c>
      <c r="C437" s="112" t="s">
        <v>842</v>
      </c>
      <c r="D437" s="86" t="s">
        <v>843</v>
      </c>
      <c r="E437" s="127">
        <v>5</v>
      </c>
      <c r="F437" s="85">
        <v>3</v>
      </c>
      <c r="G437" s="447">
        <v>3</v>
      </c>
      <c r="H437" s="86"/>
      <c r="I437" s="448">
        <v>4</v>
      </c>
      <c r="J437" s="86">
        <v>2</v>
      </c>
      <c r="K437" s="448">
        <v>4</v>
      </c>
      <c r="L437" s="86"/>
      <c r="M437" s="448">
        <v>4</v>
      </c>
      <c r="N437" s="86"/>
      <c r="O437" s="448">
        <v>5</v>
      </c>
      <c r="P437" s="86"/>
      <c r="Q437" s="448">
        <v>4</v>
      </c>
      <c r="R437" s="86"/>
      <c r="S437" s="448">
        <v>1</v>
      </c>
      <c r="T437" s="86"/>
      <c r="U437" s="448">
        <v>7</v>
      </c>
      <c r="V437" s="86"/>
      <c r="W437" s="448">
        <v>11</v>
      </c>
      <c r="X437" s="86"/>
      <c r="Y437" s="448">
        <v>2</v>
      </c>
      <c r="Z437" s="86"/>
      <c r="AA437" s="499">
        <v>3</v>
      </c>
      <c r="AB437" s="127"/>
      <c r="AC437" s="502"/>
      <c r="AD437" s="88">
        <f t="shared" si="62"/>
        <v>5</v>
      </c>
      <c r="AE437" s="88">
        <f t="shared" si="63"/>
        <v>48</v>
      </c>
      <c r="AF437" s="128"/>
      <c r="AG437" s="632">
        <f t="shared" si="59"/>
        <v>0</v>
      </c>
    </row>
    <row r="438" spans="1:33" ht="91.5" customHeight="1">
      <c r="A438" s="112" t="s">
        <v>844</v>
      </c>
      <c r="B438" s="112" t="s">
        <v>845</v>
      </c>
      <c r="C438" s="112" t="s">
        <v>846</v>
      </c>
      <c r="D438" s="86" t="s">
        <v>66</v>
      </c>
      <c r="E438" s="127">
        <v>1</v>
      </c>
      <c r="F438" s="85"/>
      <c r="G438" s="447"/>
      <c r="H438" s="86"/>
      <c r="I438" s="448"/>
      <c r="J438" s="86"/>
      <c r="K438" s="448"/>
      <c r="L438" s="86"/>
      <c r="M438" s="448"/>
      <c r="N438" s="86"/>
      <c r="O438" s="448">
        <v>1</v>
      </c>
      <c r="P438" s="86"/>
      <c r="Q438" s="448">
        <v>1</v>
      </c>
      <c r="R438" s="86">
        <v>1</v>
      </c>
      <c r="S438" s="448"/>
      <c r="T438" s="86"/>
      <c r="U438" s="448">
        <v>1</v>
      </c>
      <c r="V438" s="86"/>
      <c r="W438" s="448"/>
      <c r="X438" s="86"/>
      <c r="Y438" s="448"/>
      <c r="Z438" s="86"/>
      <c r="AA438" s="499"/>
      <c r="AB438" s="127"/>
      <c r="AC438" s="502"/>
      <c r="AD438" s="88">
        <f t="shared" si="62"/>
        <v>1</v>
      </c>
      <c r="AE438" s="88">
        <f t="shared" si="63"/>
        <v>3</v>
      </c>
      <c r="AF438" s="128"/>
      <c r="AG438" s="632">
        <f t="shared" si="59"/>
        <v>0</v>
      </c>
    </row>
    <row r="439" spans="1:33" ht="204" customHeight="1">
      <c r="A439" s="112" t="s">
        <v>847</v>
      </c>
      <c r="B439" s="112" t="s">
        <v>834</v>
      </c>
      <c r="C439" s="112" t="s">
        <v>848</v>
      </c>
      <c r="D439" s="86" t="s">
        <v>66</v>
      </c>
      <c r="E439" s="127">
        <v>4</v>
      </c>
      <c r="F439" s="85"/>
      <c r="G439" s="447"/>
      <c r="H439" s="86"/>
      <c r="I439" s="448"/>
      <c r="J439" s="86"/>
      <c r="K439" s="448"/>
      <c r="L439" s="86"/>
      <c r="M439" s="448"/>
      <c r="N439" s="86">
        <v>1</v>
      </c>
      <c r="O439" s="448">
        <v>1</v>
      </c>
      <c r="P439" s="86">
        <v>1</v>
      </c>
      <c r="Q439" s="448">
        <v>1</v>
      </c>
      <c r="R439" s="86"/>
      <c r="S439" s="448"/>
      <c r="T439" s="86">
        <v>2</v>
      </c>
      <c r="U439" s="448">
        <v>2</v>
      </c>
      <c r="V439" s="86"/>
      <c r="W439" s="448"/>
      <c r="X439" s="86"/>
      <c r="Y439" s="448"/>
      <c r="Z439" s="86"/>
      <c r="AA439" s="499"/>
      <c r="AB439" s="127"/>
      <c r="AC439" s="502"/>
      <c r="AD439" s="88">
        <f t="shared" si="62"/>
        <v>4</v>
      </c>
      <c r="AE439" s="88">
        <f t="shared" si="63"/>
        <v>4</v>
      </c>
      <c r="AF439" s="128"/>
      <c r="AG439" s="632">
        <f t="shared" si="59"/>
        <v>0</v>
      </c>
    </row>
    <row r="440" spans="1:33" ht="83.25" customHeight="1">
      <c r="A440" s="112" t="s">
        <v>849</v>
      </c>
      <c r="B440" s="112" t="s">
        <v>850</v>
      </c>
      <c r="C440" s="112" t="s">
        <v>851</v>
      </c>
      <c r="D440" s="86" t="s">
        <v>66</v>
      </c>
      <c r="E440" s="127">
        <v>7</v>
      </c>
      <c r="F440" s="85"/>
      <c r="G440" s="447"/>
      <c r="H440" s="86"/>
      <c r="I440" s="448"/>
      <c r="J440" s="86"/>
      <c r="K440" s="448"/>
      <c r="L440" s="86">
        <v>1</v>
      </c>
      <c r="M440" s="448">
        <v>1</v>
      </c>
      <c r="N440" s="86">
        <v>2</v>
      </c>
      <c r="O440" s="448">
        <v>2</v>
      </c>
      <c r="P440" s="86">
        <v>3</v>
      </c>
      <c r="Q440" s="448">
        <v>3</v>
      </c>
      <c r="R440" s="86"/>
      <c r="S440" s="448"/>
      <c r="T440" s="86"/>
      <c r="U440" s="448"/>
      <c r="V440" s="86">
        <v>1</v>
      </c>
      <c r="W440" s="448">
        <v>1</v>
      </c>
      <c r="X440" s="86"/>
      <c r="Y440" s="448"/>
      <c r="Z440" s="86"/>
      <c r="AA440" s="499"/>
      <c r="AB440" s="127"/>
      <c r="AC440" s="502"/>
      <c r="AD440" s="88">
        <f t="shared" si="62"/>
        <v>7</v>
      </c>
      <c r="AE440" s="88">
        <f t="shared" si="63"/>
        <v>7</v>
      </c>
      <c r="AF440" s="128"/>
      <c r="AG440" s="632">
        <f t="shared" si="59"/>
        <v>0</v>
      </c>
    </row>
    <row r="441" spans="1:33" ht="93.75" customHeight="1">
      <c r="A441" s="112" t="s">
        <v>852</v>
      </c>
      <c r="B441" s="112" t="s">
        <v>853</v>
      </c>
      <c r="C441" s="112" t="s">
        <v>854</v>
      </c>
      <c r="D441" s="86" t="s">
        <v>363</v>
      </c>
      <c r="E441" s="127">
        <v>20</v>
      </c>
      <c r="F441" s="85"/>
      <c r="G441" s="447"/>
      <c r="H441" s="86"/>
      <c r="I441" s="448"/>
      <c r="J441" s="86">
        <v>1</v>
      </c>
      <c r="K441" s="448">
        <v>1</v>
      </c>
      <c r="L441" s="86">
        <v>2</v>
      </c>
      <c r="M441" s="448">
        <v>2</v>
      </c>
      <c r="N441" s="86">
        <v>4</v>
      </c>
      <c r="O441" s="448">
        <v>4</v>
      </c>
      <c r="P441" s="86">
        <v>1</v>
      </c>
      <c r="Q441" s="448">
        <v>1</v>
      </c>
      <c r="R441" s="86">
        <v>3</v>
      </c>
      <c r="S441" s="448">
        <v>3</v>
      </c>
      <c r="T441" s="86">
        <v>3</v>
      </c>
      <c r="U441" s="448">
        <v>3</v>
      </c>
      <c r="V441" s="86">
        <v>1</v>
      </c>
      <c r="W441" s="448">
        <v>1</v>
      </c>
      <c r="X441" s="86"/>
      <c r="Y441" s="448"/>
      <c r="Z441" s="86">
        <v>3</v>
      </c>
      <c r="AA441" s="499">
        <v>3</v>
      </c>
      <c r="AB441" s="127">
        <v>2</v>
      </c>
      <c r="AC441" s="502">
        <v>2</v>
      </c>
      <c r="AD441" s="88">
        <f t="shared" si="62"/>
        <v>20</v>
      </c>
      <c r="AE441" s="88">
        <f t="shared" si="63"/>
        <v>20</v>
      </c>
      <c r="AF441" s="128"/>
      <c r="AG441" s="632">
        <f t="shared" si="59"/>
        <v>0</v>
      </c>
    </row>
    <row r="442" spans="1:33" ht="83.25" customHeight="1">
      <c r="A442" s="112" t="s">
        <v>855</v>
      </c>
      <c r="B442" s="112" t="s">
        <v>853</v>
      </c>
      <c r="C442" s="112" t="s">
        <v>856</v>
      </c>
      <c r="D442" s="86" t="s">
        <v>368</v>
      </c>
      <c r="E442" s="127">
        <v>16</v>
      </c>
      <c r="F442" s="85"/>
      <c r="G442" s="447"/>
      <c r="H442" s="86"/>
      <c r="I442" s="448"/>
      <c r="J442" s="86"/>
      <c r="K442" s="448"/>
      <c r="L442" s="86">
        <v>1</v>
      </c>
      <c r="M442" s="448">
        <v>1</v>
      </c>
      <c r="N442" s="86">
        <v>2</v>
      </c>
      <c r="O442" s="448">
        <v>2</v>
      </c>
      <c r="P442" s="86">
        <v>3</v>
      </c>
      <c r="Q442" s="448">
        <v>3</v>
      </c>
      <c r="R442" s="86">
        <v>5</v>
      </c>
      <c r="S442" s="448">
        <v>5</v>
      </c>
      <c r="T442" s="86">
        <v>1</v>
      </c>
      <c r="U442" s="448">
        <v>1</v>
      </c>
      <c r="V442" s="86">
        <v>2</v>
      </c>
      <c r="W442" s="448">
        <v>2</v>
      </c>
      <c r="X442" s="86"/>
      <c r="Y442" s="448"/>
      <c r="Z442" s="86">
        <v>1</v>
      </c>
      <c r="AA442" s="499">
        <v>1</v>
      </c>
      <c r="AB442" s="127">
        <v>1</v>
      </c>
      <c r="AC442" s="512">
        <v>1</v>
      </c>
      <c r="AD442" s="88">
        <f>+F442+H442+J442+L442+N442+P442+R442+T442+V442+X442+Z442+AB442</f>
        <v>16</v>
      </c>
      <c r="AE442" s="88">
        <f>+G442+I442+K442+M442+O442+Q442+S442+U442+W442+Y442+AA442+AC442</f>
        <v>16</v>
      </c>
      <c r="AF442" s="128"/>
      <c r="AG442" s="632">
        <f t="shared" si="59"/>
        <v>0</v>
      </c>
    </row>
    <row r="443" spans="1:33" ht="98.25" customHeight="1" thickBot="1">
      <c r="A443" s="112" t="s">
        <v>857</v>
      </c>
      <c r="B443" s="112" t="s">
        <v>858</v>
      </c>
      <c r="C443" s="112" t="s">
        <v>859</v>
      </c>
      <c r="D443" s="86" t="s">
        <v>860</v>
      </c>
      <c r="E443" s="127">
        <v>1</v>
      </c>
      <c r="F443" s="85"/>
      <c r="G443" s="447"/>
      <c r="H443" s="86"/>
      <c r="I443" s="448"/>
      <c r="J443" s="86"/>
      <c r="K443" s="448"/>
      <c r="L443" s="86"/>
      <c r="M443" s="448"/>
      <c r="N443" s="86"/>
      <c r="O443" s="448"/>
      <c r="P443" s="86"/>
      <c r="Q443" s="448"/>
      <c r="R443" s="86"/>
      <c r="S443" s="448"/>
      <c r="T443" s="86"/>
      <c r="U443" s="448"/>
      <c r="V443" s="86">
        <v>1</v>
      </c>
      <c r="W443" s="448">
        <v>1</v>
      </c>
      <c r="X443" s="86"/>
      <c r="Y443" s="448"/>
      <c r="Z443" s="86"/>
      <c r="AA443" s="499"/>
      <c r="AB443" s="127"/>
      <c r="AC443" s="503"/>
      <c r="AD443" s="88">
        <f t="shared" si="62"/>
        <v>1</v>
      </c>
      <c r="AE443" s="88">
        <f t="shared" si="63"/>
        <v>1</v>
      </c>
      <c r="AF443" s="128"/>
      <c r="AG443" s="632">
        <f t="shared" si="59"/>
        <v>0</v>
      </c>
    </row>
    <row r="444" spans="1:33" s="24" customFormat="1" ht="30.75" customHeight="1" thickBot="1">
      <c r="A444" s="715" t="s">
        <v>186</v>
      </c>
      <c r="B444" s="715"/>
      <c r="C444" s="715"/>
      <c r="D444" s="715"/>
      <c r="E444" s="716"/>
      <c r="F444" s="745"/>
      <c r="G444" s="746"/>
      <c r="H444" s="747"/>
      <c r="I444" s="747"/>
      <c r="J444" s="747"/>
      <c r="K444" s="747"/>
      <c r="L444" s="747"/>
      <c r="M444" s="747"/>
      <c r="N444" s="747"/>
      <c r="O444" s="747"/>
      <c r="P444" s="747"/>
      <c r="Q444" s="747"/>
      <c r="R444" s="747"/>
      <c r="S444" s="747"/>
      <c r="T444" s="747"/>
      <c r="U444" s="747"/>
      <c r="V444" s="747"/>
      <c r="W444" s="747"/>
      <c r="X444" s="747"/>
      <c r="Y444" s="747"/>
      <c r="Z444" s="747"/>
      <c r="AA444" s="748"/>
      <c r="AB444" s="748"/>
      <c r="AC444" s="381"/>
      <c r="AD444" s="58"/>
      <c r="AE444" s="58"/>
      <c r="AF444" s="58"/>
      <c r="AG444" s="632">
        <f t="shared" si="59"/>
        <v>0</v>
      </c>
    </row>
    <row r="445" spans="1:33" ht="109.5" customHeight="1">
      <c r="A445" s="112" t="s">
        <v>473</v>
      </c>
      <c r="B445" s="112" t="s">
        <v>477</v>
      </c>
      <c r="C445" s="112" t="s">
        <v>478</v>
      </c>
      <c r="D445" s="86" t="s">
        <v>482</v>
      </c>
      <c r="E445" s="127">
        <v>17</v>
      </c>
      <c r="F445" s="85">
        <v>1</v>
      </c>
      <c r="G445" s="447">
        <v>1</v>
      </c>
      <c r="H445" s="86">
        <v>1</v>
      </c>
      <c r="I445" s="448">
        <v>1</v>
      </c>
      <c r="J445" s="86">
        <v>1</v>
      </c>
      <c r="K445" s="448">
        <v>1</v>
      </c>
      <c r="L445" s="86">
        <v>2</v>
      </c>
      <c r="M445" s="448">
        <v>2</v>
      </c>
      <c r="N445" s="86">
        <v>1</v>
      </c>
      <c r="O445" s="448">
        <v>1</v>
      </c>
      <c r="P445" s="86">
        <v>3</v>
      </c>
      <c r="Q445" s="448">
        <v>3</v>
      </c>
      <c r="R445" s="86">
        <v>2</v>
      </c>
      <c r="S445" s="448">
        <v>2</v>
      </c>
      <c r="T445" s="86">
        <v>3</v>
      </c>
      <c r="U445" s="448">
        <v>3</v>
      </c>
      <c r="V445" s="86"/>
      <c r="W445" s="448">
        <v>1</v>
      </c>
      <c r="X445" s="86">
        <v>1</v>
      </c>
      <c r="Y445" s="448"/>
      <c r="Z445" s="86">
        <v>1</v>
      </c>
      <c r="AA445" s="499">
        <v>1</v>
      </c>
      <c r="AB445" s="127">
        <v>1</v>
      </c>
      <c r="AC445" s="500">
        <v>1</v>
      </c>
      <c r="AD445" s="88">
        <f aca="true" t="shared" si="64" ref="AD445:AE448">+F445+H445+J445+L445+N445+P445+R445+T445+V445+X445+Z445+AB445</f>
        <v>17</v>
      </c>
      <c r="AE445" s="88">
        <f t="shared" si="64"/>
        <v>17</v>
      </c>
      <c r="AF445" s="128"/>
      <c r="AG445" s="632">
        <f t="shared" si="59"/>
        <v>0</v>
      </c>
    </row>
    <row r="446" spans="1:33" ht="45">
      <c r="A446" s="112" t="s">
        <v>474</v>
      </c>
      <c r="B446" s="112" t="s">
        <v>479</v>
      </c>
      <c r="C446" s="112" t="s">
        <v>480</v>
      </c>
      <c r="D446" s="86" t="s">
        <v>483</v>
      </c>
      <c r="E446" s="127">
        <v>119</v>
      </c>
      <c r="F446" s="85">
        <v>12</v>
      </c>
      <c r="G446" s="447">
        <v>12</v>
      </c>
      <c r="H446" s="86"/>
      <c r="I446" s="448"/>
      <c r="J446" s="86"/>
      <c r="K446" s="448"/>
      <c r="L446" s="86">
        <v>6</v>
      </c>
      <c r="M446" s="448">
        <v>6</v>
      </c>
      <c r="N446" s="86"/>
      <c r="O446" s="448"/>
      <c r="P446" s="86">
        <v>101</v>
      </c>
      <c r="Q446" s="448">
        <v>101</v>
      </c>
      <c r="R446" s="86"/>
      <c r="S446" s="448"/>
      <c r="T446" s="86"/>
      <c r="U446" s="448"/>
      <c r="V446" s="86"/>
      <c r="W446" s="448"/>
      <c r="X446" s="86"/>
      <c r="Y446" s="448"/>
      <c r="Z446" s="86"/>
      <c r="AA446" s="499"/>
      <c r="AB446" s="127"/>
      <c r="AC446" s="502"/>
      <c r="AD446" s="88">
        <f t="shared" si="64"/>
        <v>119</v>
      </c>
      <c r="AE446" s="88">
        <f t="shared" si="64"/>
        <v>119</v>
      </c>
      <c r="AF446" s="128"/>
      <c r="AG446" s="632">
        <f t="shared" si="59"/>
        <v>0</v>
      </c>
    </row>
    <row r="447" spans="1:33" ht="45">
      <c r="A447" s="112" t="s">
        <v>475</v>
      </c>
      <c r="B447" s="112" t="s">
        <v>247</v>
      </c>
      <c r="C447" s="112" t="s">
        <v>481</v>
      </c>
      <c r="D447" s="86" t="s">
        <v>484</v>
      </c>
      <c r="E447" s="127">
        <v>1</v>
      </c>
      <c r="F447" s="85"/>
      <c r="G447" s="447"/>
      <c r="H447" s="86"/>
      <c r="I447" s="448"/>
      <c r="J447" s="86">
        <v>1</v>
      </c>
      <c r="K447" s="448">
        <v>1</v>
      </c>
      <c r="L447" s="86"/>
      <c r="M447" s="448"/>
      <c r="N447" s="86"/>
      <c r="O447" s="448"/>
      <c r="P447" s="86"/>
      <c r="Q447" s="448"/>
      <c r="R447" s="86"/>
      <c r="S447" s="448"/>
      <c r="T447" s="86"/>
      <c r="U447" s="448"/>
      <c r="V447" s="86"/>
      <c r="W447" s="448"/>
      <c r="X447" s="86"/>
      <c r="Y447" s="448"/>
      <c r="Z447" s="86"/>
      <c r="AA447" s="499"/>
      <c r="AB447" s="127"/>
      <c r="AC447" s="502"/>
      <c r="AD447" s="88">
        <f t="shared" si="64"/>
        <v>1</v>
      </c>
      <c r="AE447" s="88">
        <f t="shared" si="64"/>
        <v>1</v>
      </c>
      <c r="AF447" s="128"/>
      <c r="AG447" s="632">
        <f t="shared" si="59"/>
        <v>0</v>
      </c>
    </row>
    <row r="448" spans="1:33" ht="68.25" thickBot="1">
      <c r="A448" s="112" t="s">
        <v>476</v>
      </c>
      <c r="B448" s="112" t="s">
        <v>247</v>
      </c>
      <c r="C448" s="112" t="s">
        <v>481</v>
      </c>
      <c r="D448" s="86" t="s">
        <v>485</v>
      </c>
      <c r="E448" s="127">
        <v>1</v>
      </c>
      <c r="F448" s="85"/>
      <c r="G448" s="447"/>
      <c r="H448" s="86"/>
      <c r="I448" s="448"/>
      <c r="J448" s="86"/>
      <c r="K448" s="448"/>
      <c r="L448" s="86"/>
      <c r="M448" s="448"/>
      <c r="N448" s="86"/>
      <c r="O448" s="448"/>
      <c r="P448" s="86"/>
      <c r="Q448" s="448">
        <v>1</v>
      </c>
      <c r="R448" s="86"/>
      <c r="S448" s="448"/>
      <c r="T448" s="86"/>
      <c r="U448" s="448"/>
      <c r="V448" s="86">
        <v>1</v>
      </c>
      <c r="W448" s="448"/>
      <c r="X448" s="86"/>
      <c r="Y448" s="448"/>
      <c r="Z448" s="86"/>
      <c r="AA448" s="499"/>
      <c r="AB448" s="127"/>
      <c r="AC448" s="503"/>
      <c r="AD448" s="88">
        <f t="shared" si="64"/>
        <v>1</v>
      </c>
      <c r="AE448" s="88">
        <f t="shared" si="64"/>
        <v>1</v>
      </c>
      <c r="AF448" s="128"/>
      <c r="AG448" s="632">
        <f t="shared" si="59"/>
        <v>0</v>
      </c>
    </row>
    <row r="449" spans="1:33" s="24" customFormat="1" ht="15.75" thickBot="1">
      <c r="A449" s="715" t="s">
        <v>187</v>
      </c>
      <c r="B449" s="715"/>
      <c r="C449" s="715"/>
      <c r="D449" s="715"/>
      <c r="E449" s="716"/>
      <c r="F449" s="745"/>
      <c r="G449" s="746"/>
      <c r="H449" s="747"/>
      <c r="I449" s="747"/>
      <c r="J449" s="747"/>
      <c r="K449" s="747"/>
      <c r="L449" s="747"/>
      <c r="M449" s="747"/>
      <c r="N449" s="747"/>
      <c r="O449" s="747"/>
      <c r="P449" s="747"/>
      <c r="Q449" s="747"/>
      <c r="R449" s="747"/>
      <c r="S449" s="747"/>
      <c r="T449" s="747"/>
      <c r="U449" s="747"/>
      <c r="V449" s="747"/>
      <c r="W449" s="747"/>
      <c r="X449" s="747"/>
      <c r="Y449" s="747"/>
      <c r="Z449" s="747"/>
      <c r="AA449" s="748"/>
      <c r="AB449" s="748"/>
      <c r="AC449" s="381"/>
      <c r="AD449" s="58"/>
      <c r="AE449" s="58"/>
      <c r="AF449" s="58"/>
      <c r="AG449" s="632">
        <f t="shared" si="59"/>
        <v>0</v>
      </c>
    </row>
    <row r="450" spans="1:33" ht="45">
      <c r="A450" s="112" t="s">
        <v>633</v>
      </c>
      <c r="B450" s="112" t="s">
        <v>247</v>
      </c>
      <c r="C450" s="112" t="s">
        <v>738</v>
      </c>
      <c r="D450" s="86" t="s">
        <v>372</v>
      </c>
      <c r="E450" s="127">
        <v>12</v>
      </c>
      <c r="F450" s="85">
        <v>1</v>
      </c>
      <c r="G450" s="447">
        <v>1</v>
      </c>
      <c r="H450" s="86">
        <v>1</v>
      </c>
      <c r="I450" s="448">
        <v>2</v>
      </c>
      <c r="J450" s="86">
        <v>1</v>
      </c>
      <c r="K450" s="448">
        <v>2</v>
      </c>
      <c r="L450" s="86">
        <v>1</v>
      </c>
      <c r="M450" s="448">
        <v>1</v>
      </c>
      <c r="N450" s="86">
        <v>1</v>
      </c>
      <c r="O450" s="448">
        <v>1</v>
      </c>
      <c r="P450" s="86">
        <v>1</v>
      </c>
      <c r="Q450" s="448">
        <v>1</v>
      </c>
      <c r="R450" s="86">
        <v>1</v>
      </c>
      <c r="S450" s="448">
        <v>1</v>
      </c>
      <c r="T450" s="86">
        <v>1</v>
      </c>
      <c r="U450" s="448">
        <v>1</v>
      </c>
      <c r="V450" s="86">
        <v>1</v>
      </c>
      <c r="W450" s="448">
        <v>1</v>
      </c>
      <c r="X450" s="86">
        <v>1</v>
      </c>
      <c r="Y450" s="448">
        <v>1</v>
      </c>
      <c r="Z450" s="86">
        <v>1</v>
      </c>
      <c r="AA450" s="499">
        <v>1</v>
      </c>
      <c r="AB450" s="127">
        <v>1</v>
      </c>
      <c r="AC450" s="500">
        <v>1</v>
      </c>
      <c r="AD450" s="88">
        <f aca="true" t="shared" si="65" ref="AD450:AD455">+F450+H450+J450+L450+N450+P450+R450+T450+V450+X450+Z450+AB450</f>
        <v>12</v>
      </c>
      <c r="AE450" s="88">
        <f aca="true" t="shared" si="66" ref="AE450:AE455">+G450+I450+K450+M450+O450+Q450+S450+U450+W450+Y450+AA450+AC450</f>
        <v>14</v>
      </c>
      <c r="AF450" s="128"/>
      <c r="AG450" s="632">
        <f t="shared" si="59"/>
        <v>0</v>
      </c>
    </row>
    <row r="451" spans="1:33" ht="45">
      <c r="A451" s="112" t="s">
        <v>634</v>
      </c>
      <c r="B451" s="112" t="s">
        <v>247</v>
      </c>
      <c r="C451" s="112" t="s">
        <v>738</v>
      </c>
      <c r="D451" s="86" t="s">
        <v>66</v>
      </c>
      <c r="E451" s="127">
        <v>36</v>
      </c>
      <c r="F451" s="85">
        <v>1</v>
      </c>
      <c r="G451" s="447">
        <v>1</v>
      </c>
      <c r="H451" s="86">
        <v>1</v>
      </c>
      <c r="I451" s="448">
        <v>1</v>
      </c>
      <c r="J451" s="86">
        <v>1</v>
      </c>
      <c r="K451" s="448">
        <v>1</v>
      </c>
      <c r="L451" s="86">
        <v>3</v>
      </c>
      <c r="M451" s="448">
        <v>3</v>
      </c>
      <c r="N451" s="86">
        <v>3</v>
      </c>
      <c r="O451" s="448">
        <v>3</v>
      </c>
      <c r="P451" s="86">
        <v>3</v>
      </c>
      <c r="Q451" s="448">
        <v>3</v>
      </c>
      <c r="R451" s="86">
        <v>3</v>
      </c>
      <c r="S451" s="448">
        <v>1</v>
      </c>
      <c r="T451" s="86">
        <v>3</v>
      </c>
      <c r="U451" s="448">
        <v>1</v>
      </c>
      <c r="V451" s="86">
        <v>3</v>
      </c>
      <c r="W451" s="448">
        <v>1</v>
      </c>
      <c r="X451" s="86">
        <v>3</v>
      </c>
      <c r="Y451" s="448">
        <v>3</v>
      </c>
      <c r="Z451" s="86">
        <v>3</v>
      </c>
      <c r="AA451" s="499">
        <v>3</v>
      </c>
      <c r="AB451" s="127">
        <v>3</v>
      </c>
      <c r="AC451" s="502">
        <v>3</v>
      </c>
      <c r="AD451" s="88">
        <f t="shared" si="65"/>
        <v>30</v>
      </c>
      <c r="AE451" s="88">
        <f t="shared" si="66"/>
        <v>24</v>
      </c>
      <c r="AF451" s="128" t="s">
        <v>984</v>
      </c>
      <c r="AG451" s="632">
        <f t="shared" si="59"/>
        <v>6</v>
      </c>
    </row>
    <row r="452" spans="1:33" ht="45">
      <c r="A452" s="112" t="s">
        <v>635</v>
      </c>
      <c r="B452" s="112" t="s">
        <v>247</v>
      </c>
      <c r="C452" s="112" t="s">
        <v>738</v>
      </c>
      <c r="D452" s="86" t="s">
        <v>66</v>
      </c>
      <c r="E452" s="127">
        <v>29</v>
      </c>
      <c r="F452" s="85"/>
      <c r="G452" s="447"/>
      <c r="H452" s="86">
        <v>1</v>
      </c>
      <c r="I452" s="448">
        <v>1</v>
      </c>
      <c r="J452" s="86">
        <v>1</v>
      </c>
      <c r="K452" s="448">
        <v>1</v>
      </c>
      <c r="L452" s="86">
        <v>3</v>
      </c>
      <c r="M452" s="448">
        <v>3</v>
      </c>
      <c r="N452" s="86">
        <v>3</v>
      </c>
      <c r="O452" s="448">
        <v>3</v>
      </c>
      <c r="P452" s="86">
        <v>3</v>
      </c>
      <c r="Q452" s="448">
        <v>3</v>
      </c>
      <c r="R452" s="86">
        <v>3</v>
      </c>
      <c r="S452" s="448">
        <v>3</v>
      </c>
      <c r="T452" s="86">
        <v>3</v>
      </c>
      <c r="U452" s="448">
        <v>3</v>
      </c>
      <c r="V452" s="86">
        <v>3</v>
      </c>
      <c r="W452" s="448">
        <v>3</v>
      </c>
      <c r="X452" s="86">
        <v>3</v>
      </c>
      <c r="Y452" s="448">
        <v>3</v>
      </c>
      <c r="Z452" s="86">
        <v>3</v>
      </c>
      <c r="AA452" s="499">
        <v>3</v>
      </c>
      <c r="AB452" s="127">
        <v>3</v>
      </c>
      <c r="AC452" s="502">
        <v>3</v>
      </c>
      <c r="AD452" s="88">
        <f t="shared" si="65"/>
        <v>29</v>
      </c>
      <c r="AE452" s="88">
        <f t="shared" si="66"/>
        <v>29</v>
      </c>
      <c r="AF452" s="128"/>
      <c r="AG452" s="632">
        <f t="shared" si="59"/>
        <v>0</v>
      </c>
    </row>
    <row r="453" spans="1:33" ht="45">
      <c r="A453" s="112" t="s">
        <v>636</v>
      </c>
      <c r="B453" s="112" t="s">
        <v>247</v>
      </c>
      <c r="C453" s="112" t="s">
        <v>738</v>
      </c>
      <c r="D453" s="86" t="s">
        <v>373</v>
      </c>
      <c r="E453" s="127">
        <v>1</v>
      </c>
      <c r="F453" s="85"/>
      <c r="G453" s="447"/>
      <c r="H453" s="86"/>
      <c r="I453" s="448"/>
      <c r="J453" s="86"/>
      <c r="K453" s="448"/>
      <c r="L453" s="86"/>
      <c r="M453" s="448"/>
      <c r="N453" s="86">
        <v>1</v>
      </c>
      <c r="O453" s="448"/>
      <c r="P453" s="86"/>
      <c r="Q453" s="448"/>
      <c r="R453" s="86"/>
      <c r="S453" s="448"/>
      <c r="T453" s="86"/>
      <c r="U453" s="448"/>
      <c r="V453" s="86"/>
      <c r="W453" s="448"/>
      <c r="X453" s="86"/>
      <c r="Y453" s="448"/>
      <c r="Z453" s="86"/>
      <c r="AA453" s="499"/>
      <c r="AB453" s="127"/>
      <c r="AC453" s="502"/>
      <c r="AD453" s="88">
        <f t="shared" si="65"/>
        <v>1</v>
      </c>
      <c r="AE453" s="88">
        <f t="shared" si="66"/>
        <v>0</v>
      </c>
      <c r="AF453" s="128" t="s">
        <v>985</v>
      </c>
      <c r="AG453" s="632">
        <f t="shared" si="59"/>
        <v>0</v>
      </c>
    </row>
    <row r="454" spans="1:33" ht="45">
      <c r="A454" s="112" t="s">
        <v>637</v>
      </c>
      <c r="B454" s="112" t="s">
        <v>247</v>
      </c>
      <c r="C454" s="112" t="s">
        <v>738</v>
      </c>
      <c r="D454" s="86" t="s">
        <v>374</v>
      </c>
      <c r="E454" s="127">
        <v>1</v>
      </c>
      <c r="F454" s="85"/>
      <c r="G454" s="447"/>
      <c r="H454" s="86"/>
      <c r="I454" s="448"/>
      <c r="J454" s="86"/>
      <c r="K454" s="448"/>
      <c r="L454" s="86">
        <v>1</v>
      </c>
      <c r="M454" s="448"/>
      <c r="N454" s="86"/>
      <c r="O454" s="448"/>
      <c r="P454" s="86"/>
      <c r="Q454" s="448"/>
      <c r="R454" s="86"/>
      <c r="S454" s="448"/>
      <c r="T454" s="86"/>
      <c r="U454" s="448"/>
      <c r="V454" s="86"/>
      <c r="W454" s="448"/>
      <c r="X454" s="86"/>
      <c r="Y454" s="448"/>
      <c r="Z454" s="86"/>
      <c r="AA454" s="499"/>
      <c r="AB454" s="127"/>
      <c r="AC454" s="502"/>
      <c r="AD454" s="88">
        <f t="shared" si="65"/>
        <v>1</v>
      </c>
      <c r="AE454" s="88">
        <f t="shared" si="66"/>
        <v>0</v>
      </c>
      <c r="AF454" s="128" t="s">
        <v>985</v>
      </c>
      <c r="AG454" s="632">
        <f t="shared" si="59"/>
        <v>0</v>
      </c>
    </row>
    <row r="455" spans="1:33" ht="45.75" thickBot="1">
      <c r="A455" s="112" t="s">
        <v>638</v>
      </c>
      <c r="B455" s="112" t="s">
        <v>247</v>
      </c>
      <c r="C455" s="112" t="s">
        <v>738</v>
      </c>
      <c r="D455" s="86" t="s">
        <v>375</v>
      </c>
      <c r="E455" s="127">
        <v>21</v>
      </c>
      <c r="F455" s="85"/>
      <c r="G455" s="447"/>
      <c r="H455" s="86">
        <v>2</v>
      </c>
      <c r="I455" s="448">
        <v>2</v>
      </c>
      <c r="J455" s="86">
        <v>1</v>
      </c>
      <c r="K455" s="448">
        <v>1</v>
      </c>
      <c r="L455" s="86">
        <v>2</v>
      </c>
      <c r="M455" s="448">
        <v>2</v>
      </c>
      <c r="N455" s="86">
        <v>2</v>
      </c>
      <c r="O455" s="448">
        <v>2</v>
      </c>
      <c r="P455" s="86">
        <v>2</v>
      </c>
      <c r="Q455" s="448">
        <v>2</v>
      </c>
      <c r="R455" s="86">
        <v>2</v>
      </c>
      <c r="S455" s="448">
        <v>2</v>
      </c>
      <c r="T455" s="86">
        <v>2</v>
      </c>
      <c r="U455" s="448">
        <v>2</v>
      </c>
      <c r="V455" s="86">
        <v>2</v>
      </c>
      <c r="W455" s="448">
        <v>2</v>
      </c>
      <c r="X455" s="86">
        <v>2</v>
      </c>
      <c r="Y455" s="448">
        <v>2</v>
      </c>
      <c r="Z455" s="86">
        <v>2</v>
      </c>
      <c r="AA455" s="499">
        <v>2</v>
      </c>
      <c r="AB455" s="127">
        <v>2</v>
      </c>
      <c r="AC455" s="503">
        <v>2</v>
      </c>
      <c r="AD455" s="88">
        <f t="shared" si="65"/>
        <v>21</v>
      </c>
      <c r="AE455" s="88">
        <f t="shared" si="66"/>
        <v>21</v>
      </c>
      <c r="AF455" s="128" t="s">
        <v>986</v>
      </c>
      <c r="AG455" s="632">
        <f t="shared" si="59"/>
        <v>0</v>
      </c>
    </row>
    <row r="456" spans="1:33" s="24" customFormat="1" ht="15.75" thickBot="1">
      <c r="A456" s="715" t="s">
        <v>676</v>
      </c>
      <c r="B456" s="715"/>
      <c r="C456" s="715"/>
      <c r="D456" s="715"/>
      <c r="E456" s="716"/>
      <c r="F456" s="745"/>
      <c r="G456" s="746"/>
      <c r="H456" s="747"/>
      <c r="I456" s="747"/>
      <c r="J456" s="747"/>
      <c r="K456" s="747"/>
      <c r="L456" s="747"/>
      <c r="M456" s="747"/>
      <c r="N456" s="747"/>
      <c r="O456" s="747"/>
      <c r="P456" s="747"/>
      <c r="Q456" s="747"/>
      <c r="R456" s="747"/>
      <c r="S456" s="747"/>
      <c r="T456" s="747"/>
      <c r="U456" s="747"/>
      <c r="V456" s="747"/>
      <c r="W456" s="747"/>
      <c r="X456" s="747"/>
      <c r="Y456" s="747"/>
      <c r="Z456" s="747"/>
      <c r="AA456" s="748"/>
      <c r="AB456" s="748"/>
      <c r="AC456" s="381"/>
      <c r="AD456" s="58"/>
      <c r="AE456" s="58"/>
      <c r="AF456" s="58"/>
      <c r="AG456" s="632">
        <f t="shared" si="59"/>
        <v>0</v>
      </c>
    </row>
    <row r="457" spans="1:33" ht="45">
      <c r="A457" s="112" t="s">
        <v>222</v>
      </c>
      <c r="B457" s="112" t="s">
        <v>369</v>
      </c>
      <c r="C457" s="112" t="s">
        <v>266</v>
      </c>
      <c r="D457" s="86" t="s">
        <v>371</v>
      </c>
      <c r="E457" s="127">
        <v>1</v>
      </c>
      <c r="F457" s="85"/>
      <c r="G457" s="447"/>
      <c r="H457" s="86"/>
      <c r="I457" s="448"/>
      <c r="J457" s="86"/>
      <c r="K457" s="448"/>
      <c r="L457" s="86"/>
      <c r="M457" s="448">
        <v>1</v>
      </c>
      <c r="N457" s="86">
        <v>1</v>
      </c>
      <c r="O457" s="448"/>
      <c r="P457" s="86"/>
      <c r="Q457" s="448"/>
      <c r="R457" s="86"/>
      <c r="S457" s="448"/>
      <c r="T457" s="86"/>
      <c r="U457" s="448"/>
      <c r="V457" s="86"/>
      <c r="W457" s="448"/>
      <c r="X457" s="86"/>
      <c r="Y457" s="448"/>
      <c r="Z457" s="86"/>
      <c r="AA457" s="499"/>
      <c r="AB457" s="127"/>
      <c r="AC457" s="500"/>
      <c r="AD457" s="88">
        <f aca="true" t="shared" si="67" ref="AD457:AD464">+F457+H457+J457+L457+N457+P457+R457+T457+V457+X457+Z457+AB457</f>
        <v>1</v>
      </c>
      <c r="AE457" s="88">
        <f aca="true" t="shared" si="68" ref="AE457:AE464">+G457+I457+K457+M457+O457+Q457+S457+U457+W457+Y457+AA457+AC457</f>
        <v>1</v>
      </c>
      <c r="AF457" s="128"/>
      <c r="AG457" s="632">
        <f t="shared" si="59"/>
        <v>0</v>
      </c>
    </row>
    <row r="458" spans="1:33" ht="45">
      <c r="A458" s="112" t="s">
        <v>223</v>
      </c>
      <c r="B458" s="112" t="s">
        <v>369</v>
      </c>
      <c r="C458" s="112" t="s">
        <v>266</v>
      </c>
      <c r="D458" s="86" t="s">
        <v>371</v>
      </c>
      <c r="E458" s="127">
        <v>1</v>
      </c>
      <c r="F458" s="85"/>
      <c r="G458" s="447"/>
      <c r="H458" s="86"/>
      <c r="I458" s="448"/>
      <c r="J458" s="86"/>
      <c r="K458" s="448"/>
      <c r="L458" s="86"/>
      <c r="M458" s="448"/>
      <c r="N458" s="86"/>
      <c r="O458" s="448"/>
      <c r="P458" s="86"/>
      <c r="Q458" s="448"/>
      <c r="R458" s="86"/>
      <c r="S458" s="448"/>
      <c r="T458" s="86"/>
      <c r="U458" s="448"/>
      <c r="V458" s="86"/>
      <c r="W458" s="448">
        <v>1</v>
      </c>
      <c r="X458" s="86"/>
      <c r="Y458" s="448"/>
      <c r="Z458" s="86">
        <v>1</v>
      </c>
      <c r="AA458" s="499"/>
      <c r="AB458" s="127"/>
      <c r="AC458" s="502"/>
      <c r="AD458" s="88">
        <f t="shared" si="67"/>
        <v>1</v>
      </c>
      <c r="AE458" s="88">
        <f t="shared" si="68"/>
        <v>1</v>
      </c>
      <c r="AF458" s="128" t="s">
        <v>909</v>
      </c>
      <c r="AG458" s="632">
        <f t="shared" si="59"/>
        <v>0</v>
      </c>
    </row>
    <row r="459" spans="1:33" ht="157.5">
      <c r="A459" s="112" t="s">
        <v>224</v>
      </c>
      <c r="B459" s="112" t="s">
        <v>808</v>
      </c>
      <c r="C459" s="112" t="s">
        <v>811</v>
      </c>
      <c r="D459" s="86" t="s">
        <v>371</v>
      </c>
      <c r="E459" s="127">
        <v>1</v>
      </c>
      <c r="F459" s="85"/>
      <c r="G459" s="447"/>
      <c r="H459" s="86"/>
      <c r="I459" s="448"/>
      <c r="J459" s="86">
        <v>1</v>
      </c>
      <c r="K459" s="448">
        <v>1</v>
      </c>
      <c r="L459" s="86"/>
      <c r="M459" s="448"/>
      <c r="N459" s="86"/>
      <c r="O459" s="448"/>
      <c r="P459" s="86"/>
      <c r="Q459" s="448"/>
      <c r="R459" s="86"/>
      <c r="S459" s="448"/>
      <c r="T459" s="86"/>
      <c r="U459" s="448"/>
      <c r="V459" s="86"/>
      <c r="W459" s="448"/>
      <c r="X459" s="86"/>
      <c r="Y459" s="448"/>
      <c r="Z459" s="86"/>
      <c r="AA459" s="499"/>
      <c r="AB459" s="127"/>
      <c r="AC459" s="502"/>
      <c r="AD459" s="88">
        <f t="shared" si="67"/>
        <v>1</v>
      </c>
      <c r="AE459" s="88">
        <f t="shared" si="68"/>
        <v>1</v>
      </c>
      <c r="AF459" s="128"/>
      <c r="AG459" s="632">
        <f aca="true" t="shared" si="69" ref="AG459:AG522">E459-AD459</f>
        <v>0</v>
      </c>
    </row>
    <row r="460" spans="1:33" ht="78.75">
      <c r="A460" s="112" t="s">
        <v>225</v>
      </c>
      <c r="B460" s="112" t="s">
        <v>479</v>
      </c>
      <c r="C460" s="112" t="s">
        <v>812</v>
      </c>
      <c r="D460" s="86" t="s">
        <v>371</v>
      </c>
      <c r="E460" s="127">
        <v>1</v>
      </c>
      <c r="F460" s="85"/>
      <c r="G460" s="447"/>
      <c r="H460" s="86"/>
      <c r="I460" s="448"/>
      <c r="J460" s="86"/>
      <c r="K460" s="448"/>
      <c r="L460" s="86"/>
      <c r="M460" s="448"/>
      <c r="N460" s="86"/>
      <c r="O460" s="448"/>
      <c r="P460" s="86">
        <v>1</v>
      </c>
      <c r="Q460" s="448"/>
      <c r="R460" s="86"/>
      <c r="S460" s="448">
        <v>1</v>
      </c>
      <c r="T460" s="86"/>
      <c r="U460" s="448"/>
      <c r="V460" s="86"/>
      <c r="W460" s="448"/>
      <c r="X460" s="86"/>
      <c r="Y460" s="448"/>
      <c r="Z460" s="86"/>
      <c r="AA460" s="499"/>
      <c r="AB460" s="127"/>
      <c r="AC460" s="502"/>
      <c r="AD460" s="88">
        <f t="shared" si="67"/>
        <v>1</v>
      </c>
      <c r="AE460" s="88">
        <f t="shared" si="68"/>
        <v>1</v>
      </c>
      <c r="AF460" s="128" t="s">
        <v>910</v>
      </c>
      <c r="AG460" s="632">
        <f t="shared" si="69"/>
        <v>0</v>
      </c>
    </row>
    <row r="461" spans="1:33" ht="45">
      <c r="A461" s="112" t="s">
        <v>911</v>
      </c>
      <c r="B461" s="112" t="s">
        <v>369</v>
      </c>
      <c r="C461" s="112" t="s">
        <v>266</v>
      </c>
      <c r="D461" s="86" t="s">
        <v>371</v>
      </c>
      <c r="E461" s="127">
        <v>1</v>
      </c>
      <c r="F461" s="85"/>
      <c r="G461" s="447"/>
      <c r="H461" s="86"/>
      <c r="I461" s="448"/>
      <c r="J461" s="86"/>
      <c r="K461" s="448"/>
      <c r="L461" s="86"/>
      <c r="M461" s="448"/>
      <c r="N461" s="86"/>
      <c r="O461" s="448"/>
      <c r="P461" s="86"/>
      <c r="Q461" s="448"/>
      <c r="R461" s="86"/>
      <c r="S461" s="448"/>
      <c r="T461" s="86"/>
      <c r="U461" s="448"/>
      <c r="V461" s="86">
        <v>1</v>
      </c>
      <c r="W461" s="448">
        <v>1</v>
      </c>
      <c r="X461" s="86"/>
      <c r="Y461" s="448"/>
      <c r="Z461" s="86"/>
      <c r="AA461" s="499"/>
      <c r="AB461" s="127"/>
      <c r="AC461" s="502"/>
      <c r="AD461" s="88">
        <f>+F461+H461+J461+L461+N461+P461+R461+T461+V461+X461+Z461+AB461</f>
        <v>1</v>
      </c>
      <c r="AE461" s="88">
        <f>+G461+I461+K461+M461+O461+Q461+S461+U461+W461+Y461+AA461+AC461</f>
        <v>1</v>
      </c>
      <c r="AF461" s="128" t="s">
        <v>912</v>
      </c>
      <c r="AG461" s="632">
        <f t="shared" si="69"/>
        <v>0</v>
      </c>
    </row>
    <row r="462" spans="1:33" ht="45">
      <c r="A462" s="112" t="s">
        <v>785</v>
      </c>
      <c r="B462" s="112" t="s">
        <v>369</v>
      </c>
      <c r="C462" s="112" t="s">
        <v>266</v>
      </c>
      <c r="D462" s="86" t="s">
        <v>371</v>
      </c>
      <c r="E462" s="127">
        <v>1</v>
      </c>
      <c r="F462" s="85"/>
      <c r="G462" s="447"/>
      <c r="H462" s="86"/>
      <c r="I462" s="448"/>
      <c r="J462" s="86"/>
      <c r="K462" s="448"/>
      <c r="L462" s="86"/>
      <c r="M462" s="448"/>
      <c r="N462" s="86"/>
      <c r="O462" s="448"/>
      <c r="P462" s="86"/>
      <c r="Q462" s="448">
        <v>1</v>
      </c>
      <c r="R462" s="86"/>
      <c r="S462" s="448"/>
      <c r="T462" s="86"/>
      <c r="U462" s="448"/>
      <c r="V462" s="86"/>
      <c r="W462" s="448"/>
      <c r="X462" s="86"/>
      <c r="Y462" s="448"/>
      <c r="Z462" s="86">
        <v>1</v>
      </c>
      <c r="AA462" s="499"/>
      <c r="AB462" s="127"/>
      <c r="AC462" s="502"/>
      <c r="AD462" s="88">
        <f t="shared" si="67"/>
        <v>1</v>
      </c>
      <c r="AE462" s="88">
        <f t="shared" si="68"/>
        <v>1</v>
      </c>
      <c r="AF462" s="128"/>
      <c r="AG462" s="632">
        <f t="shared" si="69"/>
        <v>0</v>
      </c>
    </row>
    <row r="463" spans="1:33" ht="45">
      <c r="A463" s="112" t="s">
        <v>878</v>
      </c>
      <c r="B463" s="112" t="s">
        <v>369</v>
      </c>
      <c r="C463" s="112" t="s">
        <v>266</v>
      </c>
      <c r="D463" s="86" t="s">
        <v>371</v>
      </c>
      <c r="E463" s="127">
        <v>1</v>
      </c>
      <c r="F463" s="85"/>
      <c r="G463" s="447"/>
      <c r="H463" s="86"/>
      <c r="I463" s="448"/>
      <c r="J463" s="86"/>
      <c r="K463" s="448"/>
      <c r="L463" s="86"/>
      <c r="M463" s="448"/>
      <c r="N463" s="86">
        <v>1</v>
      </c>
      <c r="O463" s="448">
        <v>1</v>
      </c>
      <c r="P463" s="86"/>
      <c r="Q463" s="448"/>
      <c r="R463" s="86"/>
      <c r="S463" s="448"/>
      <c r="T463" s="86"/>
      <c r="U463" s="448"/>
      <c r="V463" s="86"/>
      <c r="W463" s="448"/>
      <c r="X463" s="86"/>
      <c r="Y463" s="448"/>
      <c r="Z463" s="86"/>
      <c r="AA463" s="499"/>
      <c r="AB463" s="127"/>
      <c r="AC463" s="502"/>
      <c r="AD463" s="88">
        <f>+F463+H463+J463+L463+N463+P463+R463+T463+V463+X463+Z463+AB463</f>
        <v>1</v>
      </c>
      <c r="AE463" s="88">
        <f>+G463+I463+K463+M463+O463+Q463+S463+U463+W463+Y463+AA463+AC463</f>
        <v>1</v>
      </c>
      <c r="AF463" s="128"/>
      <c r="AG463" s="632">
        <f t="shared" si="69"/>
        <v>0</v>
      </c>
    </row>
    <row r="464" spans="1:33" ht="67.5">
      <c r="A464" s="112" t="s">
        <v>786</v>
      </c>
      <c r="B464" s="112" t="s">
        <v>807</v>
      </c>
      <c r="C464" s="112" t="s">
        <v>813</v>
      </c>
      <c r="D464" s="86" t="s">
        <v>371</v>
      </c>
      <c r="E464" s="127">
        <v>1</v>
      </c>
      <c r="F464" s="85"/>
      <c r="G464" s="447"/>
      <c r="H464" s="86"/>
      <c r="I464" s="448"/>
      <c r="J464" s="86">
        <v>1</v>
      </c>
      <c r="K464" s="448">
        <v>1</v>
      </c>
      <c r="L464" s="86"/>
      <c r="M464" s="448"/>
      <c r="N464" s="86"/>
      <c r="O464" s="448"/>
      <c r="P464" s="86"/>
      <c r="Q464" s="448"/>
      <c r="R464" s="86"/>
      <c r="S464" s="448"/>
      <c r="T464" s="86"/>
      <c r="U464" s="448"/>
      <c r="V464" s="86"/>
      <c r="W464" s="448"/>
      <c r="X464" s="86"/>
      <c r="Y464" s="448"/>
      <c r="Z464" s="86"/>
      <c r="AA464" s="499"/>
      <c r="AB464" s="127"/>
      <c r="AC464" s="502"/>
      <c r="AD464" s="88">
        <f t="shared" si="67"/>
        <v>1</v>
      </c>
      <c r="AE464" s="88">
        <f t="shared" si="68"/>
        <v>1</v>
      </c>
      <c r="AF464" s="128"/>
      <c r="AG464" s="632">
        <f t="shared" si="69"/>
        <v>0</v>
      </c>
    </row>
    <row r="465" spans="1:33" ht="45">
      <c r="A465" s="504" t="s">
        <v>787</v>
      </c>
      <c r="B465" s="504" t="s">
        <v>369</v>
      </c>
      <c r="C465" s="504" t="s">
        <v>266</v>
      </c>
      <c r="D465" s="505" t="s">
        <v>371</v>
      </c>
      <c r="E465" s="506">
        <v>1</v>
      </c>
      <c r="F465" s="507"/>
      <c r="G465" s="508"/>
      <c r="H465" s="505"/>
      <c r="I465" s="509"/>
      <c r="J465" s="505">
        <v>1</v>
      </c>
      <c r="K465" s="509">
        <v>1</v>
      </c>
      <c r="L465" s="505"/>
      <c r="M465" s="509"/>
      <c r="N465" s="505"/>
      <c r="O465" s="509"/>
      <c r="P465" s="505"/>
      <c r="Q465" s="509"/>
      <c r="R465" s="505"/>
      <c r="S465" s="509"/>
      <c r="T465" s="505"/>
      <c r="U465" s="509"/>
      <c r="V465" s="505"/>
      <c r="W465" s="509"/>
      <c r="X465" s="505"/>
      <c r="Y465" s="509"/>
      <c r="Z465" s="505"/>
      <c r="AA465" s="510"/>
      <c r="AB465" s="506"/>
      <c r="AC465" s="512"/>
      <c r="AD465" s="88">
        <f aca="true" t="shared" si="70" ref="AD465:AD472">+F465+H465+J465+L465+N465+P465+R465+T465+V465+X465+Z465+AB465</f>
        <v>1</v>
      </c>
      <c r="AE465" s="88">
        <f aca="true" t="shared" si="71" ref="AE465:AE472">+G465+I465+K465+M465+O465+Q465+S465+U465+W465+Y465+AA465+AC465</f>
        <v>1</v>
      </c>
      <c r="AF465" s="511"/>
      <c r="AG465" s="632">
        <f t="shared" si="69"/>
        <v>0</v>
      </c>
    </row>
    <row r="466" spans="1:33" ht="45">
      <c r="A466" s="504" t="s">
        <v>879</v>
      </c>
      <c r="B466" s="504" t="s">
        <v>369</v>
      </c>
      <c r="C466" s="504" t="s">
        <v>266</v>
      </c>
      <c r="D466" s="505" t="s">
        <v>371</v>
      </c>
      <c r="E466" s="506">
        <v>1</v>
      </c>
      <c r="F466" s="507"/>
      <c r="G466" s="508"/>
      <c r="H466" s="505"/>
      <c r="I466" s="509"/>
      <c r="J466" s="505"/>
      <c r="K466" s="509"/>
      <c r="L466" s="505"/>
      <c r="M466" s="509"/>
      <c r="N466" s="505"/>
      <c r="O466" s="509"/>
      <c r="P466" s="505">
        <v>1</v>
      </c>
      <c r="Q466" s="509">
        <v>1</v>
      </c>
      <c r="R466" s="505"/>
      <c r="S466" s="509"/>
      <c r="T466" s="505"/>
      <c r="U466" s="509"/>
      <c r="V466" s="505"/>
      <c r="W466" s="509"/>
      <c r="X466" s="505"/>
      <c r="Y466" s="509"/>
      <c r="Z466" s="505"/>
      <c r="AA466" s="510"/>
      <c r="AB466" s="506"/>
      <c r="AC466" s="512"/>
      <c r="AD466" s="88">
        <f t="shared" si="70"/>
        <v>1</v>
      </c>
      <c r="AE466" s="88">
        <f t="shared" si="71"/>
        <v>1</v>
      </c>
      <c r="AF466" s="511"/>
      <c r="AG466" s="632">
        <f t="shared" si="69"/>
        <v>0</v>
      </c>
    </row>
    <row r="467" spans="1:33" ht="45">
      <c r="A467" s="504" t="s">
        <v>880</v>
      </c>
      <c r="B467" s="504" t="s">
        <v>369</v>
      </c>
      <c r="C467" s="504" t="s">
        <v>266</v>
      </c>
      <c r="D467" s="505" t="s">
        <v>371</v>
      </c>
      <c r="E467" s="506">
        <v>1</v>
      </c>
      <c r="F467" s="507"/>
      <c r="G467" s="508"/>
      <c r="H467" s="505"/>
      <c r="I467" s="509"/>
      <c r="J467" s="505"/>
      <c r="K467" s="509"/>
      <c r="L467" s="505"/>
      <c r="M467" s="509"/>
      <c r="N467" s="505"/>
      <c r="O467" s="509"/>
      <c r="P467" s="505"/>
      <c r="Q467" s="509"/>
      <c r="R467" s="505"/>
      <c r="S467" s="509"/>
      <c r="T467" s="505">
        <v>1</v>
      </c>
      <c r="U467" s="509">
        <v>1</v>
      </c>
      <c r="V467" s="505"/>
      <c r="W467" s="509"/>
      <c r="X467" s="505"/>
      <c r="Y467" s="509"/>
      <c r="Z467" s="505"/>
      <c r="AA467" s="510"/>
      <c r="AB467" s="506"/>
      <c r="AC467" s="512"/>
      <c r="AD467" s="88">
        <f>+F467+H467+J467+L467+N467+P467+R467+T467+V467+X467+Z467+AB467</f>
        <v>1</v>
      </c>
      <c r="AE467" s="88">
        <f>+G467+I467+K467+M467+O467+Q467+S467+U467+W467+Y467+AA467+AC467</f>
        <v>1</v>
      </c>
      <c r="AF467" s="511"/>
      <c r="AG467" s="632">
        <f t="shared" si="69"/>
        <v>0</v>
      </c>
    </row>
    <row r="468" spans="1:33" ht="45">
      <c r="A468" s="504" t="s">
        <v>798</v>
      </c>
      <c r="B468" s="504" t="s">
        <v>369</v>
      </c>
      <c r="C468" s="504" t="s">
        <v>809</v>
      </c>
      <c r="D468" s="505" t="s">
        <v>371</v>
      </c>
      <c r="E468" s="506">
        <v>1</v>
      </c>
      <c r="F468" s="507"/>
      <c r="G468" s="508"/>
      <c r="H468" s="505"/>
      <c r="I468" s="509"/>
      <c r="J468" s="505"/>
      <c r="K468" s="509"/>
      <c r="L468" s="505"/>
      <c r="M468" s="509"/>
      <c r="N468" s="505"/>
      <c r="O468" s="509"/>
      <c r="P468" s="505"/>
      <c r="Q468" s="509"/>
      <c r="R468" s="505"/>
      <c r="S468" s="509">
        <v>1</v>
      </c>
      <c r="T468" s="505"/>
      <c r="U468" s="509"/>
      <c r="V468" s="505">
        <v>1</v>
      </c>
      <c r="W468" s="509"/>
      <c r="X468" s="505"/>
      <c r="Y468" s="509"/>
      <c r="Z468" s="505"/>
      <c r="AA468" s="510"/>
      <c r="AB468" s="506"/>
      <c r="AC468" s="512"/>
      <c r="AD468" s="88">
        <f t="shared" si="70"/>
        <v>1</v>
      </c>
      <c r="AE468" s="88">
        <f t="shared" si="71"/>
        <v>1</v>
      </c>
      <c r="AF468" s="511"/>
      <c r="AG468" s="632">
        <f t="shared" si="69"/>
        <v>0</v>
      </c>
    </row>
    <row r="469" spans="1:33" ht="78.75">
      <c r="A469" s="601" t="s">
        <v>800</v>
      </c>
      <c r="B469" s="504" t="s">
        <v>369</v>
      </c>
      <c r="C469" s="504" t="s">
        <v>814</v>
      </c>
      <c r="D469" s="505" t="s">
        <v>801</v>
      </c>
      <c r="E469" s="506">
        <v>4</v>
      </c>
      <c r="F469" s="507">
        <v>4</v>
      </c>
      <c r="G469" s="508">
        <v>4</v>
      </c>
      <c r="H469" s="505">
        <v>4</v>
      </c>
      <c r="I469" s="509">
        <v>4</v>
      </c>
      <c r="J469" s="505">
        <v>4</v>
      </c>
      <c r="K469" s="509">
        <v>4</v>
      </c>
      <c r="L469" s="505">
        <v>4</v>
      </c>
      <c r="M469" s="509">
        <v>4</v>
      </c>
      <c r="N469" s="505"/>
      <c r="O469" s="509"/>
      <c r="P469" s="505"/>
      <c r="Q469" s="509"/>
      <c r="R469" s="505"/>
      <c r="S469" s="509"/>
      <c r="T469" s="505"/>
      <c r="U469" s="509"/>
      <c r="V469" s="505"/>
      <c r="W469" s="509"/>
      <c r="X469" s="505"/>
      <c r="Y469" s="509"/>
      <c r="Z469" s="505"/>
      <c r="AA469" s="510"/>
      <c r="AB469" s="506"/>
      <c r="AC469" s="512"/>
      <c r="AD469" s="88">
        <f t="shared" si="70"/>
        <v>16</v>
      </c>
      <c r="AE469" s="88">
        <f t="shared" si="71"/>
        <v>16</v>
      </c>
      <c r="AF469" s="511"/>
      <c r="AG469" s="632">
        <f t="shared" si="69"/>
        <v>-12</v>
      </c>
    </row>
    <row r="470" spans="1:33" ht="45">
      <c r="A470" s="504" t="s">
        <v>802</v>
      </c>
      <c r="B470" s="504" t="s">
        <v>369</v>
      </c>
      <c r="C470" s="504" t="s">
        <v>266</v>
      </c>
      <c r="D470" s="505" t="s">
        <v>799</v>
      </c>
      <c r="E470" s="506">
        <v>1</v>
      </c>
      <c r="F470" s="507"/>
      <c r="G470" s="508"/>
      <c r="H470" s="505"/>
      <c r="I470" s="509"/>
      <c r="J470" s="505"/>
      <c r="K470" s="509"/>
      <c r="L470" s="505"/>
      <c r="M470" s="509"/>
      <c r="N470" s="505"/>
      <c r="O470" s="509"/>
      <c r="P470" s="505"/>
      <c r="Q470" s="509"/>
      <c r="R470" s="505"/>
      <c r="S470" s="509"/>
      <c r="T470" s="505">
        <v>1</v>
      </c>
      <c r="U470" s="509"/>
      <c r="V470" s="505"/>
      <c r="W470" s="509"/>
      <c r="X470" s="505"/>
      <c r="Y470" s="509"/>
      <c r="Z470" s="505"/>
      <c r="AA470" s="510"/>
      <c r="AB470" s="506"/>
      <c r="AC470" s="512">
        <v>1</v>
      </c>
      <c r="AD470" s="88">
        <f t="shared" si="70"/>
        <v>1</v>
      </c>
      <c r="AE470" s="88">
        <f t="shared" si="71"/>
        <v>1</v>
      </c>
      <c r="AF470" s="511"/>
      <c r="AG470" s="632">
        <f t="shared" si="69"/>
        <v>0</v>
      </c>
    </row>
    <row r="471" spans="1:33" ht="45">
      <c r="A471" s="504" t="s">
        <v>803</v>
      </c>
      <c r="B471" s="504" t="s">
        <v>369</v>
      </c>
      <c r="C471" s="504" t="s">
        <v>810</v>
      </c>
      <c r="D471" s="505" t="s">
        <v>804</v>
      </c>
      <c r="E471" s="506">
        <v>5</v>
      </c>
      <c r="F471" s="507"/>
      <c r="G471" s="508"/>
      <c r="H471" s="505"/>
      <c r="I471" s="509"/>
      <c r="J471" s="505"/>
      <c r="K471" s="509"/>
      <c r="L471" s="505">
        <v>1</v>
      </c>
      <c r="M471" s="509"/>
      <c r="N471" s="505"/>
      <c r="O471" s="509">
        <v>1</v>
      </c>
      <c r="P471" s="505">
        <v>1</v>
      </c>
      <c r="Q471" s="509">
        <v>1</v>
      </c>
      <c r="R471" s="505"/>
      <c r="S471" s="509"/>
      <c r="T471" s="505">
        <v>1</v>
      </c>
      <c r="U471" s="509">
        <v>1</v>
      </c>
      <c r="V471" s="505"/>
      <c r="W471" s="509">
        <v>1</v>
      </c>
      <c r="X471" s="505">
        <v>1</v>
      </c>
      <c r="Y471" s="509"/>
      <c r="Z471" s="505"/>
      <c r="AA471" s="510"/>
      <c r="AB471" s="506">
        <v>1</v>
      </c>
      <c r="AC471" s="512">
        <v>1</v>
      </c>
      <c r="AD471" s="88">
        <f t="shared" si="70"/>
        <v>5</v>
      </c>
      <c r="AE471" s="88">
        <f t="shared" si="71"/>
        <v>5</v>
      </c>
      <c r="AF471" s="511"/>
      <c r="AG471" s="632">
        <f t="shared" si="69"/>
        <v>0</v>
      </c>
    </row>
    <row r="472" spans="1:33" ht="79.5" thickBot="1">
      <c r="A472" s="113" t="s">
        <v>805</v>
      </c>
      <c r="B472" s="113" t="s">
        <v>479</v>
      </c>
      <c r="C472" s="113" t="s">
        <v>812</v>
      </c>
      <c r="D472" s="97" t="s">
        <v>806</v>
      </c>
      <c r="E472" s="125">
        <v>1</v>
      </c>
      <c r="F472" s="96"/>
      <c r="G472" s="515"/>
      <c r="H472" s="97"/>
      <c r="I472" s="514"/>
      <c r="J472" s="97"/>
      <c r="K472" s="514"/>
      <c r="L472" s="97"/>
      <c r="M472" s="514"/>
      <c r="N472" s="97"/>
      <c r="O472" s="514"/>
      <c r="P472" s="97"/>
      <c r="Q472" s="514"/>
      <c r="R472" s="97"/>
      <c r="S472" s="514"/>
      <c r="T472" s="97"/>
      <c r="U472" s="514"/>
      <c r="V472" s="97"/>
      <c r="W472" s="514"/>
      <c r="X472" s="97">
        <v>1</v>
      </c>
      <c r="Y472" s="514"/>
      <c r="Z472" s="97"/>
      <c r="AA472" s="513"/>
      <c r="AB472" s="125"/>
      <c r="AC472" s="503">
        <v>1</v>
      </c>
      <c r="AD472" s="98">
        <f t="shared" si="70"/>
        <v>1</v>
      </c>
      <c r="AE472" s="98">
        <f t="shared" si="71"/>
        <v>1</v>
      </c>
      <c r="AF472" s="126"/>
      <c r="AG472" s="632">
        <f t="shared" si="69"/>
        <v>0</v>
      </c>
    </row>
    <row r="473" spans="1:33" ht="15.75">
      <c r="A473" s="141"/>
      <c r="B473" s="141"/>
      <c r="C473" s="141"/>
      <c r="D473" s="63"/>
      <c r="E473" s="63"/>
      <c r="F473" s="68"/>
      <c r="G473" s="68"/>
      <c r="H473" s="63"/>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2">
        <f t="shared" si="69"/>
        <v>0</v>
      </c>
    </row>
    <row r="474" spans="1:33" s="24" customFormat="1" ht="16.5" customHeight="1" thickBot="1">
      <c r="A474" s="731" t="s">
        <v>129</v>
      </c>
      <c r="B474" s="731"/>
      <c r="C474" s="731"/>
      <c r="D474" s="731"/>
      <c r="E474" s="731"/>
      <c r="F474" s="731"/>
      <c r="G474" s="731"/>
      <c r="H474" s="731"/>
      <c r="I474" s="731"/>
      <c r="J474" s="731"/>
      <c r="K474" s="731"/>
      <c r="L474" s="731"/>
      <c r="M474" s="731"/>
      <c r="N474" s="731"/>
      <c r="O474" s="731"/>
      <c r="P474" s="731"/>
      <c r="Q474" s="731"/>
      <c r="R474" s="731"/>
      <c r="S474" s="731"/>
      <c r="T474" s="731"/>
      <c r="U474" s="731"/>
      <c r="V474" s="731"/>
      <c r="W474" s="731"/>
      <c r="X474" s="731"/>
      <c r="Y474" s="731"/>
      <c r="Z474" s="731"/>
      <c r="AA474" s="731"/>
      <c r="AB474" s="731"/>
      <c r="AC474" s="731"/>
      <c r="AD474" s="731"/>
      <c r="AE474" s="731"/>
      <c r="AF474" s="731"/>
      <c r="AG474" s="632">
        <f t="shared" si="69"/>
        <v>0</v>
      </c>
    </row>
    <row r="475" spans="1:33" s="25" customFormat="1" ht="15.75" thickBot="1">
      <c r="A475" s="717" t="s">
        <v>76</v>
      </c>
      <c r="B475" s="717"/>
      <c r="C475" s="717"/>
      <c r="D475" s="717"/>
      <c r="E475" s="718"/>
      <c r="F475" s="26"/>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58"/>
      <c r="AE475" s="294"/>
      <c r="AF475" s="294"/>
      <c r="AG475" s="632">
        <f t="shared" si="69"/>
        <v>0</v>
      </c>
    </row>
    <row r="476" spans="1:33" ht="56.25">
      <c r="A476" s="78" t="s">
        <v>251</v>
      </c>
      <c r="B476" s="78" t="s">
        <v>369</v>
      </c>
      <c r="C476" s="78" t="s">
        <v>252</v>
      </c>
      <c r="D476" s="79" t="s">
        <v>177</v>
      </c>
      <c r="E476" s="241">
        <v>1</v>
      </c>
      <c r="F476" s="77"/>
      <c r="G476" s="483"/>
      <c r="H476" s="70"/>
      <c r="I476" s="485"/>
      <c r="J476" s="70">
        <v>1</v>
      </c>
      <c r="K476" s="485">
        <v>1</v>
      </c>
      <c r="L476" s="70"/>
      <c r="M476" s="485"/>
      <c r="N476" s="70"/>
      <c r="O476" s="485"/>
      <c r="P476" s="70"/>
      <c r="Q476" s="485"/>
      <c r="R476" s="70"/>
      <c r="S476" s="485"/>
      <c r="T476" s="70"/>
      <c r="U476" s="485"/>
      <c r="V476" s="70"/>
      <c r="W476" s="485"/>
      <c r="X476" s="70"/>
      <c r="Y476" s="485"/>
      <c r="Z476" s="70"/>
      <c r="AA476" s="516"/>
      <c r="AB476" s="140"/>
      <c r="AC476" s="518"/>
      <c r="AD476" s="242">
        <f>+F476+H476+J476+L476+N476+P476+R476+T476+V476+X476+Z476+AB476</f>
        <v>1</v>
      </c>
      <c r="AE476" s="242">
        <f>+G476+I476+K476+M476+O476+Q476+S476+U476+W476+Y476+AA476+AC476</f>
        <v>1</v>
      </c>
      <c r="AF476" s="119"/>
      <c r="AG476" s="632">
        <f t="shared" si="69"/>
        <v>0</v>
      </c>
    </row>
    <row r="477" spans="1:33" ht="56.25">
      <c r="A477" s="298" t="s">
        <v>253</v>
      </c>
      <c r="B477" s="298" t="s">
        <v>369</v>
      </c>
      <c r="C477" s="298" t="s">
        <v>252</v>
      </c>
      <c r="D477" s="299" t="s">
        <v>254</v>
      </c>
      <c r="E477" s="302">
        <v>1</v>
      </c>
      <c r="F477" s="305">
        <v>1</v>
      </c>
      <c r="G477" s="584"/>
      <c r="H477" s="311">
        <v>1</v>
      </c>
      <c r="I477" s="522"/>
      <c r="J477" s="311">
        <v>1</v>
      </c>
      <c r="K477" s="522">
        <v>1</v>
      </c>
      <c r="L477" s="311">
        <v>1</v>
      </c>
      <c r="M477" s="522">
        <v>1</v>
      </c>
      <c r="N477" s="311">
        <v>1</v>
      </c>
      <c r="O477" s="522">
        <v>1</v>
      </c>
      <c r="P477" s="311">
        <v>1</v>
      </c>
      <c r="Q477" s="522">
        <v>1</v>
      </c>
      <c r="R477" s="311">
        <v>1</v>
      </c>
      <c r="S477" s="522">
        <v>1</v>
      </c>
      <c r="T477" s="311">
        <v>1</v>
      </c>
      <c r="U477" s="522">
        <v>1</v>
      </c>
      <c r="V477" s="311">
        <v>1</v>
      </c>
      <c r="W477" s="522">
        <v>1</v>
      </c>
      <c r="X477" s="311">
        <v>1</v>
      </c>
      <c r="Y477" s="522">
        <v>1</v>
      </c>
      <c r="Z477" s="311">
        <v>1</v>
      </c>
      <c r="AA477" s="517">
        <v>100</v>
      </c>
      <c r="AB477" s="302">
        <v>1</v>
      </c>
      <c r="AC477" s="519">
        <v>1</v>
      </c>
      <c r="AD477" s="306">
        <v>1</v>
      </c>
      <c r="AE477" s="306">
        <v>1</v>
      </c>
      <c r="AF477" s="585"/>
      <c r="AG477" s="632">
        <f t="shared" si="69"/>
        <v>0</v>
      </c>
    </row>
    <row r="478" spans="1:33" ht="45">
      <c r="A478" s="298" t="s">
        <v>639</v>
      </c>
      <c r="B478" s="298" t="s">
        <v>369</v>
      </c>
      <c r="C478" s="298" t="s">
        <v>252</v>
      </c>
      <c r="D478" s="299" t="s">
        <v>178</v>
      </c>
      <c r="E478" s="300" t="s">
        <v>255</v>
      </c>
      <c r="F478" s="305">
        <v>1</v>
      </c>
      <c r="G478" s="521">
        <v>0.778</v>
      </c>
      <c r="H478" s="311">
        <v>1</v>
      </c>
      <c r="I478" s="586">
        <v>0.78</v>
      </c>
      <c r="J478" s="311">
        <v>1</v>
      </c>
      <c r="K478" s="586">
        <v>0.804</v>
      </c>
      <c r="L478" s="311">
        <v>1</v>
      </c>
      <c r="M478" s="586">
        <v>0.839</v>
      </c>
      <c r="N478" s="311">
        <v>1</v>
      </c>
      <c r="O478" s="586">
        <v>0.868</v>
      </c>
      <c r="P478" s="311">
        <v>1</v>
      </c>
      <c r="Q478" s="586">
        <v>0.897</v>
      </c>
      <c r="R478" s="311">
        <v>1</v>
      </c>
      <c r="S478" s="522">
        <v>0.9378</v>
      </c>
      <c r="T478" s="311">
        <v>1</v>
      </c>
      <c r="U478" s="586">
        <v>0.9465</v>
      </c>
      <c r="V478" s="311">
        <v>1</v>
      </c>
      <c r="W478" s="586">
        <v>0.9491</v>
      </c>
      <c r="X478" s="311">
        <v>1</v>
      </c>
      <c r="Y478" s="522">
        <v>1</v>
      </c>
      <c r="Z478" s="311">
        <v>1</v>
      </c>
      <c r="AA478" s="523">
        <v>1</v>
      </c>
      <c r="AB478" s="302">
        <v>1</v>
      </c>
      <c r="AC478" s="519">
        <v>1</v>
      </c>
      <c r="AD478" s="306">
        <v>1</v>
      </c>
      <c r="AE478" s="603">
        <v>1</v>
      </c>
      <c r="AF478" s="546"/>
      <c r="AG478" s="632">
        <f t="shared" si="69"/>
        <v>0</v>
      </c>
    </row>
    <row r="479" spans="1:33" ht="45">
      <c r="A479" s="298" t="s">
        <v>640</v>
      </c>
      <c r="B479" s="298" t="s">
        <v>369</v>
      </c>
      <c r="C479" s="298" t="s">
        <v>252</v>
      </c>
      <c r="D479" s="299" t="s">
        <v>256</v>
      </c>
      <c r="E479" s="300" t="s">
        <v>255</v>
      </c>
      <c r="F479" s="305">
        <v>1</v>
      </c>
      <c r="G479" s="541">
        <v>0.005</v>
      </c>
      <c r="H479" s="311">
        <v>1</v>
      </c>
      <c r="I479" s="541">
        <v>0.01</v>
      </c>
      <c r="J479" s="311">
        <v>1</v>
      </c>
      <c r="K479" s="540">
        <v>0.032</v>
      </c>
      <c r="L479" s="311">
        <v>1</v>
      </c>
      <c r="M479" s="540">
        <v>0.032</v>
      </c>
      <c r="N479" s="311">
        <v>1</v>
      </c>
      <c r="O479" s="540">
        <v>0.082</v>
      </c>
      <c r="P479" s="311">
        <v>1</v>
      </c>
      <c r="Q479" s="540">
        <v>0.193</v>
      </c>
      <c r="R479" s="311">
        <v>1</v>
      </c>
      <c r="S479" s="586">
        <v>0.236</v>
      </c>
      <c r="T479" s="311">
        <v>1</v>
      </c>
      <c r="U479" s="540">
        <v>0.2039</v>
      </c>
      <c r="V479" s="311">
        <v>1</v>
      </c>
      <c r="W479" s="586">
        <v>0.279</v>
      </c>
      <c r="X479" s="311">
        <v>1</v>
      </c>
      <c r="Y479" s="522">
        <v>1</v>
      </c>
      <c r="Z479" s="311">
        <v>1</v>
      </c>
      <c r="AA479" s="517">
        <v>100</v>
      </c>
      <c r="AB479" s="302">
        <v>1</v>
      </c>
      <c r="AC479" s="519">
        <v>1</v>
      </c>
      <c r="AD479" s="306">
        <v>1</v>
      </c>
      <c r="AE479" s="603">
        <v>1</v>
      </c>
      <c r="AF479" s="546"/>
      <c r="AG479" s="632">
        <f t="shared" si="69"/>
        <v>0</v>
      </c>
    </row>
    <row r="480" spans="1:33" ht="45">
      <c r="A480" s="298" t="s">
        <v>641</v>
      </c>
      <c r="B480" s="298" t="s">
        <v>369</v>
      </c>
      <c r="C480" s="298" t="s">
        <v>252</v>
      </c>
      <c r="D480" s="299" t="s">
        <v>257</v>
      </c>
      <c r="E480" s="300" t="s">
        <v>255</v>
      </c>
      <c r="F480" s="305">
        <v>1</v>
      </c>
      <c r="G480" s="584"/>
      <c r="H480" s="311">
        <v>1</v>
      </c>
      <c r="I480" s="522"/>
      <c r="J480" s="311">
        <v>1</v>
      </c>
      <c r="K480" s="540">
        <v>0.082</v>
      </c>
      <c r="L480" s="311">
        <v>1</v>
      </c>
      <c r="M480" s="586">
        <v>0.396</v>
      </c>
      <c r="N480" s="311">
        <v>1</v>
      </c>
      <c r="O480" s="522">
        <v>0.5</v>
      </c>
      <c r="P480" s="311">
        <v>1</v>
      </c>
      <c r="Q480" s="586">
        <v>0.571</v>
      </c>
      <c r="R480" s="311">
        <v>1</v>
      </c>
      <c r="S480" s="586">
        <v>0.723</v>
      </c>
      <c r="T480" s="311">
        <v>1</v>
      </c>
      <c r="U480" s="522">
        <v>0.85</v>
      </c>
      <c r="V480" s="311">
        <v>1</v>
      </c>
      <c r="W480" s="586">
        <v>0.933</v>
      </c>
      <c r="X480" s="311">
        <v>1</v>
      </c>
      <c r="Y480" s="522">
        <v>1</v>
      </c>
      <c r="Z480" s="311">
        <v>1</v>
      </c>
      <c r="AA480" s="523">
        <v>1</v>
      </c>
      <c r="AB480" s="302">
        <v>1</v>
      </c>
      <c r="AC480" s="519">
        <v>1</v>
      </c>
      <c r="AD480" s="306">
        <v>1</v>
      </c>
      <c r="AE480" s="306">
        <v>1</v>
      </c>
      <c r="AF480" s="546"/>
      <c r="AG480" s="632">
        <f t="shared" si="69"/>
        <v>0</v>
      </c>
    </row>
    <row r="481" spans="1:33" ht="45">
      <c r="A481" s="298" t="s">
        <v>642</v>
      </c>
      <c r="B481" s="298" t="s">
        <v>369</v>
      </c>
      <c r="C481" s="298" t="s">
        <v>252</v>
      </c>
      <c r="D481" s="299" t="s">
        <v>258</v>
      </c>
      <c r="E481" s="300" t="s">
        <v>255</v>
      </c>
      <c r="F481" s="305">
        <v>1</v>
      </c>
      <c r="G481" s="584">
        <v>1</v>
      </c>
      <c r="H481" s="311">
        <v>1</v>
      </c>
      <c r="I481" s="522">
        <v>1</v>
      </c>
      <c r="J481" s="311">
        <v>1</v>
      </c>
      <c r="K481" s="522">
        <v>1</v>
      </c>
      <c r="L481" s="311">
        <v>1</v>
      </c>
      <c r="M481" s="522">
        <v>1</v>
      </c>
      <c r="N481" s="311">
        <v>1</v>
      </c>
      <c r="O481" s="522">
        <v>1</v>
      </c>
      <c r="P481" s="311">
        <v>1</v>
      </c>
      <c r="Q481" s="522">
        <v>1</v>
      </c>
      <c r="R481" s="311">
        <v>1</v>
      </c>
      <c r="S481" s="522">
        <v>1</v>
      </c>
      <c r="T481" s="311">
        <v>1</v>
      </c>
      <c r="U481" s="522">
        <v>1</v>
      </c>
      <c r="V481" s="311">
        <v>1</v>
      </c>
      <c r="W481" s="522">
        <v>1</v>
      </c>
      <c r="X481" s="311">
        <v>1</v>
      </c>
      <c r="Y481" s="522">
        <v>1</v>
      </c>
      <c r="Z481" s="311">
        <v>1</v>
      </c>
      <c r="AA481" s="523">
        <v>1</v>
      </c>
      <c r="AB481" s="302">
        <v>1</v>
      </c>
      <c r="AC481" s="519">
        <v>1</v>
      </c>
      <c r="AD481" s="306">
        <v>1</v>
      </c>
      <c r="AE481" s="306"/>
      <c r="AF481" s="585"/>
      <c r="AG481" s="632">
        <f t="shared" si="69"/>
        <v>0</v>
      </c>
    </row>
    <row r="482" spans="1:33" ht="45.75" thickBot="1">
      <c r="A482" s="298" t="s">
        <v>643</v>
      </c>
      <c r="B482" s="298" t="s">
        <v>369</v>
      </c>
      <c r="C482" s="298" t="s">
        <v>252</v>
      </c>
      <c r="D482" s="299" t="s">
        <v>259</v>
      </c>
      <c r="E482" s="300">
        <v>1</v>
      </c>
      <c r="F482" s="301"/>
      <c r="G482" s="484"/>
      <c r="H482" s="188"/>
      <c r="I482" s="486"/>
      <c r="J482" s="188">
        <v>1</v>
      </c>
      <c r="K482" s="486"/>
      <c r="L482" s="188"/>
      <c r="M482" s="486"/>
      <c r="N482" s="188"/>
      <c r="O482" s="486"/>
      <c r="P482" s="188"/>
      <c r="Q482" s="486"/>
      <c r="R482" s="188"/>
      <c r="S482" s="486"/>
      <c r="T482" s="188"/>
      <c r="U482" s="486"/>
      <c r="V482" s="188"/>
      <c r="W482" s="486">
        <v>1</v>
      </c>
      <c r="X482" s="188"/>
      <c r="Y482" s="486"/>
      <c r="Z482" s="188"/>
      <c r="AA482" s="517"/>
      <c r="AB482" s="302"/>
      <c r="AC482" s="520"/>
      <c r="AD482" s="303">
        <f>+F482+H482+J482+L482+N482+P482+R482+T482+V482+X482+Z482+AB482</f>
        <v>1</v>
      </c>
      <c r="AE482" s="303">
        <f>+G482+I482+K482+M482+O482+Q482+S482+U482+W482+Y482+AA482+AC482</f>
        <v>1</v>
      </c>
      <c r="AF482" s="546"/>
      <c r="AG482" s="632">
        <f t="shared" si="69"/>
        <v>0</v>
      </c>
    </row>
    <row r="483" spans="1:33" s="25" customFormat="1" ht="15.75" thickBot="1">
      <c r="A483" s="709" t="s">
        <v>77</v>
      </c>
      <c r="B483" s="709"/>
      <c r="C483" s="709"/>
      <c r="D483" s="709"/>
      <c r="E483" s="710"/>
      <c r="F483" s="711"/>
      <c r="G483" s="712"/>
      <c r="H483" s="713"/>
      <c r="I483" s="713"/>
      <c r="J483" s="713"/>
      <c r="K483" s="713"/>
      <c r="L483" s="713"/>
      <c r="M483" s="713"/>
      <c r="N483" s="713"/>
      <c r="O483" s="713"/>
      <c r="P483" s="713"/>
      <c r="Q483" s="713"/>
      <c r="R483" s="713"/>
      <c r="S483" s="713"/>
      <c r="T483" s="713"/>
      <c r="U483" s="713"/>
      <c r="V483" s="713"/>
      <c r="W483" s="713"/>
      <c r="X483" s="713"/>
      <c r="Y483" s="713"/>
      <c r="Z483" s="713"/>
      <c r="AA483" s="714"/>
      <c r="AB483" s="714"/>
      <c r="AC483" s="384"/>
      <c r="AD483" s="58"/>
      <c r="AE483" s="58"/>
      <c r="AF483" s="58"/>
      <c r="AG483" s="632">
        <f t="shared" si="69"/>
        <v>0</v>
      </c>
    </row>
    <row r="484" spans="1:33" ht="45">
      <c r="A484" s="133" t="s">
        <v>179</v>
      </c>
      <c r="B484" s="133" t="s">
        <v>369</v>
      </c>
      <c r="C484" s="133" t="s">
        <v>252</v>
      </c>
      <c r="D484" s="134" t="s">
        <v>180</v>
      </c>
      <c r="E484" s="99">
        <v>12</v>
      </c>
      <c r="F484" s="77">
        <v>1</v>
      </c>
      <c r="G484" s="483">
        <v>1</v>
      </c>
      <c r="H484" s="70">
        <v>1</v>
      </c>
      <c r="I484" s="485">
        <v>1</v>
      </c>
      <c r="J484" s="70">
        <v>1</v>
      </c>
      <c r="K484" s="485">
        <v>1</v>
      </c>
      <c r="L484" s="70">
        <v>1</v>
      </c>
      <c r="M484" s="485">
        <v>1</v>
      </c>
      <c r="N484" s="70">
        <v>1</v>
      </c>
      <c r="O484" s="485">
        <v>1</v>
      </c>
      <c r="P484" s="70">
        <v>1</v>
      </c>
      <c r="Q484" s="485">
        <v>1</v>
      </c>
      <c r="R484" s="70">
        <v>1</v>
      </c>
      <c r="S484" s="485">
        <v>1</v>
      </c>
      <c r="T484" s="70">
        <v>1</v>
      </c>
      <c r="U484" s="485">
        <v>1</v>
      </c>
      <c r="V484" s="70">
        <v>1</v>
      </c>
      <c r="W484" s="485">
        <v>1</v>
      </c>
      <c r="X484" s="70">
        <v>1</v>
      </c>
      <c r="Y484" s="485">
        <v>1</v>
      </c>
      <c r="Z484" s="70">
        <v>1</v>
      </c>
      <c r="AA484" s="516">
        <v>1</v>
      </c>
      <c r="AB484" s="99">
        <v>1</v>
      </c>
      <c r="AC484" s="492">
        <v>1</v>
      </c>
      <c r="AD484" s="81">
        <f>+F484+H484+J484+L484+N484+P484+R484+T484+V484+X484+Z484+AB484</f>
        <v>12</v>
      </c>
      <c r="AE484" s="81">
        <f>+G484+I484+K484+M484+O484+Q484+S484+U484+W484+Y484+AA484+AC484</f>
        <v>12</v>
      </c>
      <c r="AF484" s="587" t="s">
        <v>866</v>
      </c>
      <c r="AG484" s="632">
        <f t="shared" si="69"/>
        <v>0</v>
      </c>
    </row>
    <row r="485" spans="1:33" ht="45">
      <c r="A485" s="307" t="s">
        <v>260</v>
      </c>
      <c r="B485" s="307" t="s">
        <v>369</v>
      </c>
      <c r="C485" s="307" t="s">
        <v>252</v>
      </c>
      <c r="D485" s="308" t="s">
        <v>180</v>
      </c>
      <c r="E485" s="309">
        <v>12</v>
      </c>
      <c r="F485" s="301">
        <v>1</v>
      </c>
      <c r="G485" s="484">
        <v>1</v>
      </c>
      <c r="H485" s="188">
        <v>1</v>
      </c>
      <c r="I485" s="486">
        <v>1</v>
      </c>
      <c r="J485" s="188">
        <v>1</v>
      </c>
      <c r="K485" s="486">
        <v>1</v>
      </c>
      <c r="L485" s="188">
        <v>1</v>
      </c>
      <c r="M485" s="486">
        <v>1</v>
      </c>
      <c r="N485" s="188">
        <v>1</v>
      </c>
      <c r="O485" s="486">
        <v>1</v>
      </c>
      <c r="P485" s="188">
        <v>1</v>
      </c>
      <c r="Q485" s="486">
        <v>1</v>
      </c>
      <c r="R485" s="188">
        <v>1</v>
      </c>
      <c r="S485" s="486">
        <v>1</v>
      </c>
      <c r="T485" s="188">
        <v>1</v>
      </c>
      <c r="U485" s="486">
        <v>1</v>
      </c>
      <c r="V485" s="188">
        <v>1</v>
      </c>
      <c r="W485" s="486">
        <v>1</v>
      </c>
      <c r="X485" s="188">
        <v>1</v>
      </c>
      <c r="Y485" s="486">
        <v>1</v>
      </c>
      <c r="Z485" s="188">
        <v>1</v>
      </c>
      <c r="AA485" s="517">
        <v>1</v>
      </c>
      <c r="AB485" s="309">
        <v>1</v>
      </c>
      <c r="AC485" s="524">
        <v>1</v>
      </c>
      <c r="AD485" s="310">
        <f>+F485+H485+J485+L485+N485+P485+R485+T485+V485+X485+Z485+AB485</f>
        <v>12</v>
      </c>
      <c r="AE485" s="310">
        <f>+G485+I485+K485+M485+O485+Q485+S485+U485+W485+Y485+AA485+AC485</f>
        <v>12</v>
      </c>
      <c r="AF485" s="585" t="s">
        <v>867</v>
      </c>
      <c r="AG485" s="632">
        <f t="shared" si="69"/>
        <v>0</v>
      </c>
    </row>
    <row r="486" spans="1:33" ht="45">
      <c r="A486" s="307" t="s">
        <v>644</v>
      </c>
      <c r="B486" s="307" t="s">
        <v>369</v>
      </c>
      <c r="C486" s="307" t="s">
        <v>252</v>
      </c>
      <c r="D486" s="308" t="s">
        <v>257</v>
      </c>
      <c r="E486" s="309" t="s">
        <v>255</v>
      </c>
      <c r="F486" s="305">
        <v>1</v>
      </c>
      <c r="G486" s="539">
        <v>1</v>
      </c>
      <c r="H486" s="311">
        <v>1</v>
      </c>
      <c r="I486" s="540">
        <v>1</v>
      </c>
      <c r="J486" s="311">
        <v>1</v>
      </c>
      <c r="K486" s="540">
        <v>1</v>
      </c>
      <c r="L486" s="311">
        <v>1</v>
      </c>
      <c r="M486" s="522">
        <v>1</v>
      </c>
      <c r="N486" s="311">
        <v>1</v>
      </c>
      <c r="O486" s="522">
        <v>1</v>
      </c>
      <c r="P486" s="311">
        <v>1</v>
      </c>
      <c r="Q486" s="522">
        <v>1</v>
      </c>
      <c r="R486" s="311">
        <v>1</v>
      </c>
      <c r="S486" s="522">
        <v>1</v>
      </c>
      <c r="T486" s="311">
        <v>1</v>
      </c>
      <c r="U486" s="522">
        <v>1</v>
      </c>
      <c r="V486" s="311">
        <v>1</v>
      </c>
      <c r="W486" s="522">
        <v>1</v>
      </c>
      <c r="X486" s="311">
        <v>1</v>
      </c>
      <c r="Y486" s="522">
        <v>1</v>
      </c>
      <c r="Z486" s="311">
        <v>1</v>
      </c>
      <c r="AA486" s="523">
        <v>1</v>
      </c>
      <c r="AB486" s="312">
        <v>1</v>
      </c>
      <c r="AC486" s="525">
        <v>1</v>
      </c>
      <c r="AD486" s="313">
        <v>1</v>
      </c>
      <c r="AE486" s="313">
        <v>1</v>
      </c>
      <c r="AF486" s="585"/>
      <c r="AG486" s="632">
        <f t="shared" si="69"/>
        <v>0</v>
      </c>
    </row>
    <row r="487" spans="1:33" ht="45">
      <c r="A487" s="307" t="s">
        <v>645</v>
      </c>
      <c r="B487" s="307" t="s">
        <v>369</v>
      </c>
      <c r="C487" s="307" t="s">
        <v>252</v>
      </c>
      <c r="D487" s="308" t="s">
        <v>261</v>
      </c>
      <c r="E487" s="309" t="s">
        <v>255</v>
      </c>
      <c r="F487" s="305">
        <v>1</v>
      </c>
      <c r="G487" s="539">
        <v>0.0833</v>
      </c>
      <c r="H487" s="311">
        <v>1</v>
      </c>
      <c r="I487" s="540">
        <v>0.0833</v>
      </c>
      <c r="J487" s="311">
        <v>1</v>
      </c>
      <c r="K487" s="540">
        <v>0.0833</v>
      </c>
      <c r="L487" s="311">
        <v>1</v>
      </c>
      <c r="M487" s="540">
        <v>0.0833</v>
      </c>
      <c r="N487" s="311">
        <v>1</v>
      </c>
      <c r="O487" s="522">
        <v>0.0833</v>
      </c>
      <c r="P487" s="311">
        <v>1</v>
      </c>
      <c r="Q487" s="522">
        <v>0.0833</v>
      </c>
      <c r="R487" s="311">
        <v>1</v>
      </c>
      <c r="S487" s="522">
        <v>0.0833</v>
      </c>
      <c r="T487" s="311">
        <v>1</v>
      </c>
      <c r="U487" s="522">
        <v>0.0833</v>
      </c>
      <c r="V487" s="311">
        <v>1</v>
      </c>
      <c r="W487" s="522">
        <v>0.0833</v>
      </c>
      <c r="X487" s="311">
        <v>1</v>
      </c>
      <c r="Y487" s="522">
        <v>0.0833</v>
      </c>
      <c r="Z487" s="311">
        <v>1</v>
      </c>
      <c r="AA487" s="523">
        <v>0.0833</v>
      </c>
      <c r="AB487" s="312">
        <v>1</v>
      </c>
      <c r="AC487" s="525">
        <v>0.0833</v>
      </c>
      <c r="AD487" s="313">
        <v>1</v>
      </c>
      <c r="AE487" s="313">
        <v>1</v>
      </c>
      <c r="AF487" s="585"/>
      <c r="AG487" s="632">
        <f t="shared" si="69"/>
        <v>0</v>
      </c>
    </row>
    <row r="488" spans="1:33" ht="45">
      <c r="A488" s="307" t="s">
        <v>646</v>
      </c>
      <c r="B488" s="307" t="s">
        <v>369</v>
      </c>
      <c r="C488" s="307" t="s">
        <v>252</v>
      </c>
      <c r="D488" s="308" t="s">
        <v>262</v>
      </c>
      <c r="E488" s="309">
        <v>12</v>
      </c>
      <c r="F488" s="301">
        <v>1</v>
      </c>
      <c r="G488" s="484">
        <v>1</v>
      </c>
      <c r="H488" s="188">
        <v>1</v>
      </c>
      <c r="I488" s="486">
        <v>1</v>
      </c>
      <c r="J488" s="188">
        <v>1</v>
      </c>
      <c r="K488" s="486">
        <v>1</v>
      </c>
      <c r="L488" s="188">
        <v>1</v>
      </c>
      <c r="M488" s="486">
        <v>1</v>
      </c>
      <c r="N488" s="188">
        <v>1</v>
      </c>
      <c r="O488" s="486">
        <v>1</v>
      </c>
      <c r="P488" s="188">
        <v>1</v>
      </c>
      <c r="Q488" s="486">
        <v>1</v>
      </c>
      <c r="R488" s="188">
        <v>1</v>
      </c>
      <c r="S488" s="486">
        <v>1</v>
      </c>
      <c r="T488" s="188">
        <v>1</v>
      </c>
      <c r="U488" s="486">
        <v>1</v>
      </c>
      <c r="V488" s="188">
        <v>1</v>
      </c>
      <c r="W488" s="486">
        <v>1</v>
      </c>
      <c r="X488" s="188">
        <v>1</v>
      </c>
      <c r="Y488" s="486">
        <v>1</v>
      </c>
      <c r="Z488" s="188">
        <v>1</v>
      </c>
      <c r="AA488" s="517">
        <v>1</v>
      </c>
      <c r="AB488" s="309">
        <v>1</v>
      </c>
      <c r="AC488" s="524">
        <v>1</v>
      </c>
      <c r="AD488" s="310">
        <f>+F488+H488+J488+L488+N488+P488+R488+T488+V488+X488+Z488+AB488</f>
        <v>12</v>
      </c>
      <c r="AE488" s="310">
        <f>+G488+I488+K488+M488+O488+Q488+S488+U488+W488+Y488+AA488+AC488</f>
        <v>12</v>
      </c>
      <c r="AF488" s="585" t="s">
        <v>868</v>
      </c>
      <c r="AG488" s="632">
        <f t="shared" si="69"/>
        <v>0</v>
      </c>
    </row>
    <row r="489" spans="1:33" ht="45">
      <c r="A489" s="307" t="s">
        <v>647</v>
      </c>
      <c r="B489" s="307" t="s">
        <v>369</v>
      </c>
      <c r="C489" s="307" t="s">
        <v>252</v>
      </c>
      <c r="D489" s="308" t="s">
        <v>263</v>
      </c>
      <c r="E489" s="309" t="s">
        <v>255</v>
      </c>
      <c r="F489" s="314">
        <v>1</v>
      </c>
      <c r="G489" s="541">
        <v>0.0833</v>
      </c>
      <c r="H489" s="311">
        <v>1</v>
      </c>
      <c r="I489" s="540">
        <v>0.0833</v>
      </c>
      <c r="J489" s="311">
        <v>1</v>
      </c>
      <c r="K489" s="540">
        <v>0.0833</v>
      </c>
      <c r="L489" s="311">
        <v>1</v>
      </c>
      <c r="M489" s="540">
        <v>0.0833</v>
      </c>
      <c r="N489" s="311">
        <v>1</v>
      </c>
      <c r="O489" s="540">
        <v>0.0833</v>
      </c>
      <c r="P489" s="311">
        <v>1</v>
      </c>
      <c r="Q489" s="540">
        <v>0.0833</v>
      </c>
      <c r="R489" s="311">
        <v>1</v>
      </c>
      <c r="S489" s="540">
        <v>0.0833</v>
      </c>
      <c r="T489" s="311">
        <v>1</v>
      </c>
      <c r="U489" s="540">
        <v>0.0833</v>
      </c>
      <c r="V489" s="311">
        <v>1</v>
      </c>
      <c r="W489" s="540">
        <v>0.0833</v>
      </c>
      <c r="X489" s="311">
        <v>1</v>
      </c>
      <c r="Y489" s="522">
        <v>0.0833</v>
      </c>
      <c r="Z489" s="311">
        <v>1</v>
      </c>
      <c r="AA489" s="523">
        <v>0.0833</v>
      </c>
      <c r="AB489" s="312">
        <v>1</v>
      </c>
      <c r="AC489" s="525">
        <v>0.0833</v>
      </c>
      <c r="AD489" s="313">
        <v>1</v>
      </c>
      <c r="AE489" s="604">
        <v>1</v>
      </c>
      <c r="AF489" s="585"/>
      <c r="AG489" s="632">
        <f t="shared" si="69"/>
        <v>0</v>
      </c>
    </row>
    <row r="490" spans="1:33" ht="45">
      <c r="A490" s="307" t="s">
        <v>648</v>
      </c>
      <c r="B490" s="307" t="s">
        <v>369</v>
      </c>
      <c r="C490" s="307" t="s">
        <v>252</v>
      </c>
      <c r="D490" s="308" t="s">
        <v>261</v>
      </c>
      <c r="E490" s="312" t="s">
        <v>255</v>
      </c>
      <c r="F490" s="314">
        <v>1</v>
      </c>
      <c r="G490" s="541">
        <v>0.0833</v>
      </c>
      <c r="H490" s="311">
        <v>1</v>
      </c>
      <c r="I490" s="540">
        <v>0.0833</v>
      </c>
      <c r="J490" s="311">
        <v>1</v>
      </c>
      <c r="K490" s="540">
        <v>0.0833</v>
      </c>
      <c r="L490" s="311">
        <v>1</v>
      </c>
      <c r="M490" s="540">
        <v>0.0833</v>
      </c>
      <c r="N490" s="311">
        <v>1</v>
      </c>
      <c r="O490" s="540">
        <v>0.0833</v>
      </c>
      <c r="P490" s="311">
        <v>1</v>
      </c>
      <c r="Q490" s="540">
        <v>0.0833</v>
      </c>
      <c r="R490" s="311">
        <v>1</v>
      </c>
      <c r="S490" s="540">
        <v>0.0833</v>
      </c>
      <c r="T490" s="311">
        <v>1</v>
      </c>
      <c r="U490" s="540">
        <v>0.0833</v>
      </c>
      <c r="V490" s="311">
        <v>1</v>
      </c>
      <c r="W490" s="540">
        <v>0.0833</v>
      </c>
      <c r="X490" s="311">
        <v>1</v>
      </c>
      <c r="Y490" s="522">
        <v>0.0833</v>
      </c>
      <c r="Z490" s="311">
        <v>1</v>
      </c>
      <c r="AA490" s="523">
        <v>0.0833</v>
      </c>
      <c r="AB490" s="312">
        <v>1</v>
      </c>
      <c r="AC490" s="525">
        <v>0.0833</v>
      </c>
      <c r="AD490" s="313">
        <v>1</v>
      </c>
      <c r="AE490" s="604">
        <f>8.33*9%</f>
        <v>0.7497</v>
      </c>
      <c r="AF490" s="585"/>
      <c r="AG490" s="632">
        <f t="shared" si="69"/>
        <v>0</v>
      </c>
    </row>
    <row r="491" spans="1:33" ht="45">
      <c r="A491" s="307" t="s">
        <v>649</v>
      </c>
      <c r="B491" s="307" t="s">
        <v>369</v>
      </c>
      <c r="C491" s="307" t="s">
        <v>252</v>
      </c>
      <c r="D491" s="308" t="s">
        <v>264</v>
      </c>
      <c r="E491" s="312" t="s">
        <v>255</v>
      </c>
      <c r="F491" s="314">
        <v>1</v>
      </c>
      <c r="G491" s="541">
        <v>0.0833</v>
      </c>
      <c r="H491" s="311">
        <v>1</v>
      </c>
      <c r="I491" s="540">
        <v>0.0833</v>
      </c>
      <c r="J491" s="311">
        <v>1</v>
      </c>
      <c r="K491" s="540">
        <v>0.0833</v>
      </c>
      <c r="L491" s="311">
        <v>1</v>
      </c>
      <c r="M491" s="540">
        <v>0.0833</v>
      </c>
      <c r="N491" s="311">
        <v>1</v>
      </c>
      <c r="O491" s="540">
        <v>0.0833</v>
      </c>
      <c r="P491" s="311">
        <v>1</v>
      </c>
      <c r="Q491" s="540">
        <v>0.0833</v>
      </c>
      <c r="R491" s="311">
        <v>1</v>
      </c>
      <c r="S491" s="540">
        <v>0.0833</v>
      </c>
      <c r="T491" s="311">
        <v>1</v>
      </c>
      <c r="U491" s="540">
        <v>0.0833</v>
      </c>
      <c r="V491" s="311">
        <v>1</v>
      </c>
      <c r="W491" s="540">
        <v>0.0833</v>
      </c>
      <c r="X491" s="311">
        <v>1</v>
      </c>
      <c r="Y491" s="522">
        <v>0.0833</v>
      </c>
      <c r="Z491" s="311">
        <v>1</v>
      </c>
      <c r="AA491" s="523">
        <v>0.0833</v>
      </c>
      <c r="AB491" s="312">
        <v>1</v>
      </c>
      <c r="AC491" s="525">
        <v>0.0833</v>
      </c>
      <c r="AD491" s="313">
        <v>1</v>
      </c>
      <c r="AE491" s="604">
        <f>8.33*9%</f>
        <v>0.7497</v>
      </c>
      <c r="AF491" s="585"/>
      <c r="AG491" s="632">
        <f t="shared" si="69"/>
        <v>0</v>
      </c>
    </row>
    <row r="492" spans="1:33" ht="45.75" thickBot="1">
      <c r="A492" s="307" t="s">
        <v>650</v>
      </c>
      <c r="B492" s="307" t="s">
        <v>369</v>
      </c>
      <c r="C492" s="307" t="s">
        <v>252</v>
      </c>
      <c r="D492" s="308" t="s">
        <v>259</v>
      </c>
      <c r="E492" s="309">
        <v>1</v>
      </c>
      <c r="F492" s="301"/>
      <c r="G492" s="484"/>
      <c r="H492" s="188"/>
      <c r="I492" s="486"/>
      <c r="J492" s="188">
        <v>1</v>
      </c>
      <c r="K492" s="486"/>
      <c r="L492" s="188"/>
      <c r="M492" s="486"/>
      <c r="N492" s="188"/>
      <c r="O492" s="486"/>
      <c r="P492" s="188"/>
      <c r="Q492" s="486"/>
      <c r="R492" s="188"/>
      <c r="S492" s="486"/>
      <c r="T492" s="188"/>
      <c r="U492" s="486"/>
      <c r="V492" s="188"/>
      <c r="W492" s="486">
        <v>1</v>
      </c>
      <c r="X492" s="188"/>
      <c r="Y492" s="486"/>
      <c r="Z492" s="188"/>
      <c r="AA492" s="517"/>
      <c r="AB492" s="309"/>
      <c r="AC492" s="524"/>
      <c r="AD492" s="310">
        <f>+F492+H492+J492+L492+N492+P492+R492+T492+V492+X492+Z492+AB492</f>
        <v>1</v>
      </c>
      <c r="AE492" s="310">
        <f>+G492+I492+K492+M492+O492+Q492+S492+U492+W492+Y492+AA492+AC492</f>
        <v>1</v>
      </c>
      <c r="AF492" s="546" t="s">
        <v>902</v>
      </c>
      <c r="AG492" s="632">
        <f t="shared" si="69"/>
        <v>0</v>
      </c>
    </row>
    <row r="493" spans="1:33" ht="12" hidden="1" thickBot="1">
      <c r="A493" s="129"/>
      <c r="B493" s="129"/>
      <c r="C493" s="129" t="s">
        <v>78</v>
      </c>
      <c r="D493" s="130" t="s">
        <v>69</v>
      </c>
      <c r="E493" s="131">
        <v>12</v>
      </c>
      <c r="F493" s="30" t="s">
        <v>110</v>
      </c>
      <c r="G493" s="398"/>
      <c r="H493" s="65"/>
      <c r="I493" s="65"/>
      <c r="J493" s="65"/>
      <c r="K493" s="65"/>
      <c r="L493" s="65"/>
      <c r="M493" s="65"/>
      <c r="N493" s="65"/>
      <c r="O493" s="65"/>
      <c r="P493" s="65"/>
      <c r="Q493" s="65"/>
      <c r="R493" s="65"/>
      <c r="S493" s="65"/>
      <c r="T493" s="65"/>
      <c r="U493" s="65"/>
      <c r="V493" s="65"/>
      <c r="W493" s="65"/>
      <c r="X493" s="65"/>
      <c r="Y493" s="65"/>
      <c r="Z493" s="65"/>
      <c r="AA493" s="132"/>
      <c r="AB493" s="132"/>
      <c r="AC493" s="63"/>
      <c r="AD493" s="41">
        <f>SUM(F493:AB493)</f>
        <v>0</v>
      </c>
      <c r="AE493" s="41"/>
      <c r="AF493" s="59"/>
      <c r="AG493" s="632">
        <f t="shared" si="69"/>
        <v>12</v>
      </c>
    </row>
    <row r="494" spans="1:33" s="25" customFormat="1" ht="15.75" thickBot="1">
      <c r="A494" s="734" t="s">
        <v>79</v>
      </c>
      <c r="B494" s="734"/>
      <c r="C494" s="734"/>
      <c r="D494" s="734"/>
      <c r="E494" s="735"/>
      <c r="F494" s="774"/>
      <c r="G494" s="775"/>
      <c r="H494" s="776"/>
      <c r="I494" s="776"/>
      <c r="J494" s="776"/>
      <c r="K494" s="776"/>
      <c r="L494" s="776"/>
      <c r="M494" s="776"/>
      <c r="N494" s="776"/>
      <c r="O494" s="776"/>
      <c r="P494" s="776"/>
      <c r="Q494" s="776"/>
      <c r="R494" s="776"/>
      <c r="S494" s="776"/>
      <c r="T494" s="776"/>
      <c r="U494" s="776"/>
      <c r="V494" s="776"/>
      <c r="W494" s="776"/>
      <c r="X494" s="776"/>
      <c r="Y494" s="776"/>
      <c r="Z494" s="776"/>
      <c r="AA494" s="776"/>
      <c r="AB494" s="776"/>
      <c r="AC494" s="384"/>
      <c r="AD494" s="58"/>
      <c r="AE494" s="58"/>
      <c r="AF494" s="58"/>
      <c r="AG494" s="632">
        <f t="shared" si="69"/>
        <v>0</v>
      </c>
    </row>
    <row r="495" spans="1:33" ht="66" customHeight="1">
      <c r="A495" s="133" t="s">
        <v>651</v>
      </c>
      <c r="B495" s="133" t="s">
        <v>369</v>
      </c>
      <c r="C495" s="133" t="s">
        <v>252</v>
      </c>
      <c r="D495" s="138" t="s">
        <v>69</v>
      </c>
      <c r="E495" s="99">
        <v>4</v>
      </c>
      <c r="F495" s="77">
        <v>1</v>
      </c>
      <c r="G495" s="483"/>
      <c r="H495" s="70"/>
      <c r="I495" s="485">
        <v>1</v>
      </c>
      <c r="J495" s="70"/>
      <c r="K495" s="485"/>
      <c r="L495" s="70">
        <v>1</v>
      </c>
      <c r="M495" s="485">
        <v>1</v>
      </c>
      <c r="N495" s="70"/>
      <c r="O495" s="485"/>
      <c r="P495" s="70"/>
      <c r="Q495" s="485"/>
      <c r="R495" s="70"/>
      <c r="S495" s="485"/>
      <c r="T495" s="70">
        <v>1</v>
      </c>
      <c r="U495" s="485"/>
      <c r="V495" s="70"/>
      <c r="W495" s="485">
        <v>1</v>
      </c>
      <c r="X495" s="70"/>
      <c r="Y495" s="485">
        <v>1</v>
      </c>
      <c r="Z495" s="70"/>
      <c r="AA495" s="516"/>
      <c r="AB495" s="99">
        <v>1</v>
      </c>
      <c r="AC495" s="492"/>
      <c r="AD495" s="81">
        <f aca="true" t="shared" si="72" ref="AD495:AD504">+F495+H495+J495+L495+N495+P495+R495+T495+V495+X495+Z495+AB495</f>
        <v>4</v>
      </c>
      <c r="AE495" s="81">
        <f aca="true" t="shared" si="73" ref="AE495:AE504">+G495+I495+K495+M495+O495+Q495+S495+U495+W495+Y495+AA495+AC495</f>
        <v>4</v>
      </c>
      <c r="AF495" s="585"/>
      <c r="AG495" s="632">
        <f t="shared" si="69"/>
        <v>0</v>
      </c>
    </row>
    <row r="496" spans="1:33" ht="45">
      <c r="A496" s="307" t="s">
        <v>652</v>
      </c>
      <c r="B496" s="307" t="s">
        <v>369</v>
      </c>
      <c r="C496" s="307" t="s">
        <v>252</v>
      </c>
      <c r="D496" s="315" t="s">
        <v>69</v>
      </c>
      <c r="E496" s="309">
        <v>1</v>
      </c>
      <c r="F496" s="301">
        <v>1</v>
      </c>
      <c r="G496" s="484"/>
      <c r="H496" s="188"/>
      <c r="I496" s="486">
        <v>1</v>
      </c>
      <c r="J496" s="188"/>
      <c r="K496" s="486"/>
      <c r="L496" s="188"/>
      <c r="M496" s="486"/>
      <c r="N496" s="188"/>
      <c r="O496" s="486"/>
      <c r="P496" s="188"/>
      <c r="Q496" s="486"/>
      <c r="R496" s="188"/>
      <c r="S496" s="486"/>
      <c r="T496" s="188"/>
      <c r="U496" s="486"/>
      <c r="V496" s="188"/>
      <c r="W496" s="486"/>
      <c r="X496" s="188"/>
      <c r="Y496" s="486"/>
      <c r="Z496" s="188"/>
      <c r="AA496" s="517"/>
      <c r="AB496" s="309"/>
      <c r="AC496" s="524"/>
      <c r="AD496" s="310">
        <f t="shared" si="72"/>
        <v>1</v>
      </c>
      <c r="AE496" s="310">
        <f t="shared" si="73"/>
        <v>1</v>
      </c>
      <c r="AF496" s="585"/>
      <c r="AG496" s="632">
        <f t="shared" si="69"/>
        <v>0</v>
      </c>
    </row>
    <row r="497" spans="1:33" ht="45">
      <c r="A497" s="307" t="s">
        <v>653</v>
      </c>
      <c r="B497" s="307" t="s">
        <v>369</v>
      </c>
      <c r="C497" s="307" t="s">
        <v>252</v>
      </c>
      <c r="D497" s="315" t="s">
        <v>69</v>
      </c>
      <c r="E497" s="309">
        <v>12</v>
      </c>
      <c r="F497" s="301">
        <v>1</v>
      </c>
      <c r="G497" s="484">
        <v>1</v>
      </c>
      <c r="H497" s="188">
        <v>1</v>
      </c>
      <c r="I497" s="486">
        <v>1</v>
      </c>
      <c r="J497" s="188">
        <v>1</v>
      </c>
      <c r="K497" s="486">
        <v>1</v>
      </c>
      <c r="L497" s="188">
        <v>1</v>
      </c>
      <c r="M497" s="486">
        <v>1</v>
      </c>
      <c r="N497" s="188">
        <v>1</v>
      </c>
      <c r="O497" s="486">
        <v>1</v>
      </c>
      <c r="P497" s="188">
        <v>1</v>
      </c>
      <c r="Q497" s="486">
        <v>1</v>
      </c>
      <c r="R497" s="188">
        <v>1</v>
      </c>
      <c r="S497" s="486">
        <v>1</v>
      </c>
      <c r="T497" s="188">
        <v>1</v>
      </c>
      <c r="U497" s="486">
        <v>1</v>
      </c>
      <c r="V497" s="188">
        <v>1</v>
      </c>
      <c r="W497" s="486">
        <v>1</v>
      </c>
      <c r="X497" s="188">
        <v>1</v>
      </c>
      <c r="Y497" s="486">
        <v>1</v>
      </c>
      <c r="Z497" s="188">
        <v>1</v>
      </c>
      <c r="AA497" s="517">
        <v>1</v>
      </c>
      <c r="AB497" s="309">
        <v>1</v>
      </c>
      <c r="AC497" s="524">
        <v>1</v>
      </c>
      <c r="AD497" s="310">
        <f t="shared" si="72"/>
        <v>12</v>
      </c>
      <c r="AE497" s="310">
        <f t="shared" si="73"/>
        <v>12</v>
      </c>
      <c r="AF497" s="585" t="s">
        <v>903</v>
      </c>
      <c r="AG497" s="632">
        <f t="shared" si="69"/>
        <v>0</v>
      </c>
    </row>
    <row r="498" spans="1:33" ht="45">
      <c r="A498" s="307" t="s">
        <v>654</v>
      </c>
      <c r="B498" s="307" t="s">
        <v>369</v>
      </c>
      <c r="C498" s="307" t="s">
        <v>252</v>
      </c>
      <c r="D498" s="315" t="s">
        <v>192</v>
      </c>
      <c r="E498" s="309">
        <v>2</v>
      </c>
      <c r="F498" s="301"/>
      <c r="G498" s="484"/>
      <c r="H498" s="188"/>
      <c r="I498" s="486"/>
      <c r="J498" s="188"/>
      <c r="K498" s="486"/>
      <c r="L498" s="188"/>
      <c r="M498" s="486"/>
      <c r="N498" s="188"/>
      <c r="O498" s="486"/>
      <c r="P498" s="188">
        <v>1</v>
      </c>
      <c r="Q498" s="486"/>
      <c r="R498" s="188"/>
      <c r="S498" s="486"/>
      <c r="T498" s="188"/>
      <c r="U498" s="486"/>
      <c r="V498" s="188"/>
      <c r="W498" s="486"/>
      <c r="X498" s="188"/>
      <c r="Y498" s="486">
        <v>1</v>
      </c>
      <c r="Z498" s="188"/>
      <c r="AA498" s="517"/>
      <c r="AB498" s="309">
        <v>1</v>
      </c>
      <c r="AC498" s="524">
        <v>1</v>
      </c>
      <c r="AD498" s="310">
        <f t="shared" si="72"/>
        <v>2</v>
      </c>
      <c r="AE498" s="310">
        <f t="shared" si="73"/>
        <v>2</v>
      </c>
      <c r="AF498" s="585"/>
      <c r="AG498" s="632">
        <f t="shared" si="69"/>
        <v>0</v>
      </c>
    </row>
    <row r="499" spans="1:33" ht="45">
      <c r="A499" s="307" t="s">
        <v>655</v>
      </c>
      <c r="B499" s="307" t="s">
        <v>369</v>
      </c>
      <c r="C499" s="307" t="s">
        <v>252</v>
      </c>
      <c r="D499" s="315" t="s">
        <v>69</v>
      </c>
      <c r="E499" s="309">
        <v>1</v>
      </c>
      <c r="F499" s="301"/>
      <c r="G499" s="484"/>
      <c r="H499" s="188"/>
      <c r="I499" s="486"/>
      <c r="J499" s="188"/>
      <c r="K499" s="486"/>
      <c r="L499" s="188">
        <v>1</v>
      </c>
      <c r="M499" s="486">
        <v>1</v>
      </c>
      <c r="N499" s="188"/>
      <c r="O499" s="486"/>
      <c r="P499" s="188"/>
      <c r="Q499" s="486"/>
      <c r="R499" s="188"/>
      <c r="S499" s="486"/>
      <c r="T499" s="188"/>
      <c r="U499" s="486"/>
      <c r="V499" s="188"/>
      <c r="W499" s="486"/>
      <c r="X499" s="188"/>
      <c r="Y499" s="486"/>
      <c r="Z499" s="188"/>
      <c r="AA499" s="517"/>
      <c r="AB499" s="309"/>
      <c r="AC499" s="524"/>
      <c r="AD499" s="310">
        <f t="shared" si="72"/>
        <v>1</v>
      </c>
      <c r="AE499" s="310">
        <f t="shared" si="73"/>
        <v>1</v>
      </c>
      <c r="AF499" s="585"/>
      <c r="AG499" s="632">
        <f t="shared" si="69"/>
        <v>0</v>
      </c>
    </row>
    <row r="500" spans="1:33" ht="45">
      <c r="A500" s="307" t="s">
        <v>656</v>
      </c>
      <c r="B500" s="307" t="s">
        <v>369</v>
      </c>
      <c r="C500" s="307" t="s">
        <v>252</v>
      </c>
      <c r="D500" s="315" t="s">
        <v>69</v>
      </c>
      <c r="E500" s="309">
        <v>4</v>
      </c>
      <c r="F500" s="301">
        <v>1</v>
      </c>
      <c r="G500" s="484"/>
      <c r="H500" s="188"/>
      <c r="I500" s="486">
        <v>1</v>
      </c>
      <c r="J500" s="188"/>
      <c r="K500" s="486"/>
      <c r="L500" s="188">
        <v>1</v>
      </c>
      <c r="M500" s="486">
        <v>1</v>
      </c>
      <c r="N500" s="188"/>
      <c r="O500" s="486"/>
      <c r="P500" s="188"/>
      <c r="Q500" s="486"/>
      <c r="R500" s="188"/>
      <c r="S500" s="486">
        <v>1</v>
      </c>
      <c r="T500" s="188">
        <v>1</v>
      </c>
      <c r="U500" s="486"/>
      <c r="V500" s="188"/>
      <c r="W500" s="486"/>
      <c r="X500" s="188"/>
      <c r="Y500" s="486"/>
      <c r="Z500" s="188"/>
      <c r="AA500" s="517">
        <v>1</v>
      </c>
      <c r="AB500" s="309">
        <v>1</v>
      </c>
      <c r="AC500" s="524"/>
      <c r="AD500" s="310">
        <f t="shared" si="72"/>
        <v>4</v>
      </c>
      <c r="AE500" s="310">
        <f t="shared" si="73"/>
        <v>4</v>
      </c>
      <c r="AF500" s="585" t="s">
        <v>904</v>
      </c>
      <c r="AG500" s="632">
        <f t="shared" si="69"/>
        <v>0</v>
      </c>
    </row>
    <row r="501" spans="1:33" ht="45">
      <c r="A501" s="307" t="s">
        <v>657</v>
      </c>
      <c r="B501" s="307" t="s">
        <v>369</v>
      </c>
      <c r="C501" s="307" t="s">
        <v>252</v>
      </c>
      <c r="D501" s="315" t="s">
        <v>69</v>
      </c>
      <c r="E501" s="309">
        <v>1</v>
      </c>
      <c r="F501" s="301"/>
      <c r="G501" s="484"/>
      <c r="H501" s="188"/>
      <c r="I501" s="486"/>
      <c r="J501" s="188"/>
      <c r="K501" s="486"/>
      <c r="L501" s="188">
        <v>1</v>
      </c>
      <c r="M501" s="486"/>
      <c r="N501" s="188"/>
      <c r="O501" s="486">
        <v>1</v>
      </c>
      <c r="P501" s="188"/>
      <c r="Q501" s="486"/>
      <c r="R501" s="188"/>
      <c r="S501" s="486"/>
      <c r="T501" s="188"/>
      <c r="U501" s="486"/>
      <c r="V501" s="188"/>
      <c r="W501" s="486"/>
      <c r="X501" s="188"/>
      <c r="Y501" s="486"/>
      <c r="Z501" s="188"/>
      <c r="AA501" s="517"/>
      <c r="AB501" s="309"/>
      <c r="AC501" s="524"/>
      <c r="AD501" s="310">
        <f t="shared" si="72"/>
        <v>1</v>
      </c>
      <c r="AE501" s="310">
        <f t="shared" si="73"/>
        <v>1</v>
      </c>
      <c r="AF501" s="585"/>
      <c r="AG501" s="632">
        <f t="shared" si="69"/>
        <v>0</v>
      </c>
    </row>
    <row r="502" spans="1:33" ht="45">
      <c r="A502" s="307" t="s">
        <v>658</v>
      </c>
      <c r="B502" s="307" t="s">
        <v>369</v>
      </c>
      <c r="C502" s="307" t="s">
        <v>252</v>
      </c>
      <c r="D502" s="315" t="s">
        <v>69</v>
      </c>
      <c r="E502" s="309">
        <v>1</v>
      </c>
      <c r="F502" s="301"/>
      <c r="G502" s="484"/>
      <c r="H502" s="188"/>
      <c r="I502" s="486"/>
      <c r="J502" s="188"/>
      <c r="K502" s="486"/>
      <c r="L502" s="188">
        <v>1</v>
      </c>
      <c r="M502" s="486"/>
      <c r="N502" s="188"/>
      <c r="O502" s="486"/>
      <c r="P502" s="188"/>
      <c r="Q502" s="486"/>
      <c r="R502" s="188"/>
      <c r="S502" s="486"/>
      <c r="T502" s="188"/>
      <c r="U502" s="486">
        <v>1</v>
      </c>
      <c r="V502" s="188"/>
      <c r="W502" s="486"/>
      <c r="X502" s="188"/>
      <c r="Y502" s="486"/>
      <c r="Z502" s="188"/>
      <c r="AA502" s="517"/>
      <c r="AB502" s="309"/>
      <c r="AC502" s="524"/>
      <c r="AD502" s="310">
        <f t="shared" si="72"/>
        <v>1</v>
      </c>
      <c r="AE502" s="310">
        <f t="shared" si="73"/>
        <v>1</v>
      </c>
      <c r="AF502" s="585"/>
      <c r="AG502" s="632">
        <f t="shared" si="69"/>
        <v>0</v>
      </c>
    </row>
    <row r="503" spans="1:33" ht="75" customHeight="1">
      <c r="A503" s="307" t="s">
        <v>659</v>
      </c>
      <c r="B503" s="307" t="s">
        <v>369</v>
      </c>
      <c r="C503" s="307" t="s">
        <v>252</v>
      </c>
      <c r="D503" s="315" t="s">
        <v>259</v>
      </c>
      <c r="E503" s="309">
        <v>1</v>
      </c>
      <c r="F503" s="301"/>
      <c r="G503" s="484"/>
      <c r="H503" s="188"/>
      <c r="I503" s="486"/>
      <c r="J503" s="188"/>
      <c r="K503" s="486"/>
      <c r="L503" s="188">
        <v>1</v>
      </c>
      <c r="M503" s="486"/>
      <c r="N503" s="188"/>
      <c r="O503" s="486"/>
      <c r="P503" s="188"/>
      <c r="Q503" s="486"/>
      <c r="R503" s="188"/>
      <c r="S503" s="486"/>
      <c r="T503" s="188"/>
      <c r="U503" s="486"/>
      <c r="V503" s="188"/>
      <c r="W503" s="486">
        <v>1</v>
      </c>
      <c r="X503" s="188"/>
      <c r="Y503" s="486"/>
      <c r="Z503" s="188"/>
      <c r="AA503" s="517"/>
      <c r="AB503" s="309"/>
      <c r="AC503" s="524"/>
      <c r="AD503" s="310">
        <f t="shared" si="72"/>
        <v>1</v>
      </c>
      <c r="AE503" s="310">
        <f t="shared" si="73"/>
        <v>1</v>
      </c>
      <c r="AF503" s="585" t="s">
        <v>902</v>
      </c>
      <c r="AG503" s="632">
        <f t="shared" si="69"/>
        <v>0</v>
      </c>
    </row>
    <row r="504" spans="1:33" ht="45.75" thickBot="1">
      <c r="A504" s="307" t="s">
        <v>660</v>
      </c>
      <c r="B504" s="307" t="s">
        <v>369</v>
      </c>
      <c r="C504" s="307" t="s">
        <v>252</v>
      </c>
      <c r="D504" s="315" t="s">
        <v>69</v>
      </c>
      <c r="E504" s="309">
        <v>4</v>
      </c>
      <c r="F504" s="301">
        <v>1</v>
      </c>
      <c r="G504" s="484">
        <v>1</v>
      </c>
      <c r="H504" s="188"/>
      <c r="I504" s="486">
        <v>1</v>
      </c>
      <c r="J504" s="188"/>
      <c r="K504" s="486">
        <v>1</v>
      </c>
      <c r="L504" s="188">
        <v>1</v>
      </c>
      <c r="M504" s="486">
        <v>1</v>
      </c>
      <c r="N504" s="188"/>
      <c r="O504" s="486">
        <v>1</v>
      </c>
      <c r="P504" s="188"/>
      <c r="Q504" s="486">
        <v>1</v>
      </c>
      <c r="R504" s="188"/>
      <c r="S504" s="486">
        <v>1</v>
      </c>
      <c r="T504" s="188">
        <v>1</v>
      </c>
      <c r="U504" s="486">
        <v>1</v>
      </c>
      <c r="V504" s="188"/>
      <c r="W504" s="486"/>
      <c r="X504" s="188"/>
      <c r="Y504" s="486"/>
      <c r="Z504" s="188"/>
      <c r="AA504" s="517"/>
      <c r="AB504" s="309">
        <v>1</v>
      </c>
      <c r="AC504" s="526"/>
      <c r="AD504" s="310">
        <f t="shared" si="72"/>
        <v>4</v>
      </c>
      <c r="AE504" s="310">
        <f t="shared" si="73"/>
        <v>8</v>
      </c>
      <c r="AF504" s="585" t="s">
        <v>905</v>
      </c>
      <c r="AG504" s="632">
        <f t="shared" si="69"/>
        <v>0</v>
      </c>
    </row>
    <row r="505" spans="1:33" s="25" customFormat="1" ht="15.75" thickBot="1">
      <c r="A505" s="709" t="s">
        <v>90</v>
      </c>
      <c r="B505" s="709"/>
      <c r="C505" s="709"/>
      <c r="D505" s="709"/>
      <c r="E505" s="710"/>
      <c r="F505" s="711"/>
      <c r="G505" s="712"/>
      <c r="H505" s="713"/>
      <c r="I505" s="713"/>
      <c r="J505" s="713"/>
      <c r="K505" s="713"/>
      <c r="L505" s="713"/>
      <c r="M505" s="713"/>
      <c r="N505" s="713"/>
      <c r="O505" s="713"/>
      <c r="P505" s="713"/>
      <c r="Q505" s="713"/>
      <c r="R505" s="713"/>
      <c r="S505" s="713"/>
      <c r="T505" s="713"/>
      <c r="U505" s="713"/>
      <c r="V505" s="713"/>
      <c r="W505" s="713"/>
      <c r="X505" s="713"/>
      <c r="Y505" s="713"/>
      <c r="Z505" s="713"/>
      <c r="AA505" s="714"/>
      <c r="AB505" s="714"/>
      <c r="AC505" s="384"/>
      <c r="AD505" s="58"/>
      <c r="AE505" s="58"/>
      <c r="AF505" s="58"/>
      <c r="AG505" s="632">
        <f t="shared" si="69"/>
        <v>0</v>
      </c>
    </row>
    <row r="506" spans="1:33" ht="45">
      <c r="A506" s="135" t="s">
        <v>265</v>
      </c>
      <c r="B506" s="135" t="s">
        <v>369</v>
      </c>
      <c r="C506" s="135" t="s">
        <v>266</v>
      </c>
      <c r="D506" s="139" t="s">
        <v>190</v>
      </c>
      <c r="E506" s="137">
        <v>1</v>
      </c>
      <c r="F506" s="244"/>
      <c r="G506" s="545">
        <v>0.1</v>
      </c>
      <c r="H506" s="243"/>
      <c r="I506" s="544">
        <v>0.1</v>
      </c>
      <c r="J506" s="243"/>
      <c r="K506" s="544">
        <v>0.05</v>
      </c>
      <c r="L506" s="243"/>
      <c r="M506" s="544">
        <v>0.05</v>
      </c>
      <c r="N506" s="243"/>
      <c r="O506" s="544">
        <v>0.05</v>
      </c>
      <c r="P506" s="243">
        <v>1</v>
      </c>
      <c r="Q506" s="544">
        <v>0.05</v>
      </c>
      <c r="R506" s="243"/>
      <c r="S506" s="544">
        <v>0.2</v>
      </c>
      <c r="T506" s="243"/>
      <c r="U506" s="544">
        <v>0.2</v>
      </c>
      <c r="V506" s="243"/>
      <c r="W506" s="544">
        <v>0.2</v>
      </c>
      <c r="X506" s="243"/>
      <c r="Y506" s="444"/>
      <c r="Z506" s="243"/>
      <c r="AA506" s="529"/>
      <c r="AB506" s="137"/>
      <c r="AC506" s="532"/>
      <c r="AD506" s="316">
        <f aca="true" t="shared" si="74" ref="AD506:AE508">+F506+H506+J506+L506+N506+P506+R506+T506+V506+X506+Z506+AB506</f>
        <v>1</v>
      </c>
      <c r="AE506" s="316">
        <f t="shared" si="74"/>
        <v>1</v>
      </c>
      <c r="AF506" s="494"/>
      <c r="AG506" s="632">
        <f t="shared" si="69"/>
        <v>0</v>
      </c>
    </row>
    <row r="507" spans="1:33" ht="45">
      <c r="A507" s="135" t="s">
        <v>267</v>
      </c>
      <c r="B507" s="135" t="s">
        <v>369</v>
      </c>
      <c r="C507" s="135" t="s">
        <v>266</v>
      </c>
      <c r="D507" s="139" t="s">
        <v>271</v>
      </c>
      <c r="E507" s="137">
        <v>1</v>
      </c>
      <c r="F507" s="244"/>
      <c r="G507" s="442"/>
      <c r="H507" s="243"/>
      <c r="I507" s="444"/>
      <c r="J507" s="243">
        <v>1</v>
      </c>
      <c r="K507" s="444"/>
      <c r="L507" s="243"/>
      <c r="M507" s="444">
        <v>1</v>
      </c>
      <c r="N507" s="243"/>
      <c r="O507" s="444"/>
      <c r="P507" s="243"/>
      <c r="Q507" s="444"/>
      <c r="R507" s="243"/>
      <c r="S507" s="444"/>
      <c r="T507" s="243"/>
      <c r="U507" s="444"/>
      <c r="V507" s="243"/>
      <c r="W507" s="444"/>
      <c r="X507" s="243"/>
      <c r="Y507" s="444"/>
      <c r="Z507" s="243"/>
      <c r="AA507" s="529"/>
      <c r="AB507" s="137"/>
      <c r="AC507" s="533"/>
      <c r="AD507" s="316">
        <f t="shared" si="74"/>
        <v>1</v>
      </c>
      <c r="AE507" s="316">
        <f t="shared" si="74"/>
        <v>1</v>
      </c>
      <c r="AF507" s="494"/>
      <c r="AG507" s="632">
        <f t="shared" si="69"/>
        <v>0</v>
      </c>
    </row>
    <row r="508" spans="1:33" ht="45">
      <c r="A508" s="135" t="s">
        <v>268</v>
      </c>
      <c r="B508" s="135" t="s">
        <v>369</v>
      </c>
      <c r="C508" s="135" t="s">
        <v>266</v>
      </c>
      <c r="D508" s="139" t="s">
        <v>272</v>
      </c>
      <c r="E508" s="137">
        <v>1</v>
      </c>
      <c r="F508" s="244"/>
      <c r="G508" s="442"/>
      <c r="H508" s="243"/>
      <c r="I508" s="444"/>
      <c r="J508" s="243"/>
      <c r="K508" s="444"/>
      <c r="L508" s="243"/>
      <c r="M508" s="444"/>
      <c r="N508" s="243"/>
      <c r="O508" s="444"/>
      <c r="P508" s="243"/>
      <c r="Q508" s="444"/>
      <c r="R508" s="243"/>
      <c r="S508" s="444"/>
      <c r="T508" s="243"/>
      <c r="U508" s="444"/>
      <c r="V508" s="243"/>
      <c r="W508" s="444"/>
      <c r="X508" s="243">
        <v>1</v>
      </c>
      <c r="Y508" s="444"/>
      <c r="Z508" s="243"/>
      <c r="AA508" s="529"/>
      <c r="AB508" s="137"/>
      <c r="AC508" s="533"/>
      <c r="AD508" s="316">
        <f t="shared" si="74"/>
        <v>1</v>
      </c>
      <c r="AE508" s="316">
        <f t="shared" si="74"/>
        <v>0</v>
      </c>
      <c r="AF508" s="494" t="s">
        <v>987</v>
      </c>
      <c r="AG508" s="632">
        <f t="shared" si="69"/>
        <v>0</v>
      </c>
    </row>
    <row r="509" spans="1:33" ht="45">
      <c r="A509" s="135" t="s">
        <v>269</v>
      </c>
      <c r="B509" s="135" t="s">
        <v>369</v>
      </c>
      <c r="C509" s="135" t="s">
        <v>252</v>
      </c>
      <c r="D509" s="139" t="s">
        <v>273</v>
      </c>
      <c r="E509" s="136">
        <v>1</v>
      </c>
      <c r="F509" s="317">
        <v>1</v>
      </c>
      <c r="G509" s="543">
        <v>0.0833</v>
      </c>
      <c r="H509" s="318">
        <v>1</v>
      </c>
      <c r="I509" s="542">
        <v>0.0833</v>
      </c>
      <c r="J509" s="318">
        <v>1</v>
      </c>
      <c r="K509" s="542">
        <v>0.0833</v>
      </c>
      <c r="L509" s="318">
        <v>1</v>
      </c>
      <c r="M509" s="542">
        <v>0.0833</v>
      </c>
      <c r="N509" s="318">
        <v>1</v>
      </c>
      <c r="O509" s="542">
        <v>0.0833</v>
      </c>
      <c r="P509" s="318">
        <v>1</v>
      </c>
      <c r="Q509" s="542">
        <v>0.0833</v>
      </c>
      <c r="R509" s="318">
        <v>1</v>
      </c>
      <c r="S509" s="542">
        <v>0.0833</v>
      </c>
      <c r="T509" s="318">
        <v>1</v>
      </c>
      <c r="U509" s="542">
        <v>0.0833</v>
      </c>
      <c r="V509" s="318">
        <v>1</v>
      </c>
      <c r="W509" s="542">
        <v>0.0833</v>
      </c>
      <c r="X509" s="318">
        <v>1</v>
      </c>
      <c r="Y509" s="542">
        <v>0.0833</v>
      </c>
      <c r="Z509" s="318">
        <v>1</v>
      </c>
      <c r="AA509" s="662">
        <v>0.0833</v>
      </c>
      <c r="AB509" s="319">
        <v>1</v>
      </c>
      <c r="AC509" s="663">
        <v>0.0833</v>
      </c>
      <c r="AD509" s="320">
        <v>1</v>
      </c>
      <c r="AE509" s="320">
        <v>1</v>
      </c>
      <c r="AF509" s="494"/>
      <c r="AG509" s="632">
        <f t="shared" si="69"/>
        <v>0</v>
      </c>
    </row>
    <row r="510" spans="1:33" ht="45">
      <c r="A510" s="135" t="s">
        <v>270</v>
      </c>
      <c r="B510" s="135" t="s">
        <v>369</v>
      </c>
      <c r="C510" s="135" t="s">
        <v>252</v>
      </c>
      <c r="D510" s="139" t="s">
        <v>274</v>
      </c>
      <c r="E510" s="137">
        <v>1000</v>
      </c>
      <c r="F510" s="244"/>
      <c r="G510" s="442"/>
      <c r="H510" s="243">
        <v>100</v>
      </c>
      <c r="I510" s="444"/>
      <c r="J510" s="243">
        <v>100</v>
      </c>
      <c r="K510" s="444">
        <v>1000</v>
      </c>
      <c r="L510" s="243">
        <v>100</v>
      </c>
      <c r="M510" s="444"/>
      <c r="N510" s="243">
        <v>100</v>
      </c>
      <c r="O510" s="444"/>
      <c r="P510" s="243">
        <v>100</v>
      </c>
      <c r="Q510" s="444"/>
      <c r="R510" s="243">
        <v>100</v>
      </c>
      <c r="S510" s="444"/>
      <c r="T510" s="243">
        <v>100</v>
      </c>
      <c r="U510" s="444"/>
      <c r="V510" s="243">
        <v>100</v>
      </c>
      <c r="W510" s="444"/>
      <c r="X510" s="243">
        <v>100</v>
      </c>
      <c r="Y510" s="444"/>
      <c r="Z510" s="243">
        <v>100</v>
      </c>
      <c r="AA510" s="529"/>
      <c r="AB510" s="137"/>
      <c r="AC510" s="533"/>
      <c r="AD510" s="316">
        <f>+E510</f>
        <v>1000</v>
      </c>
      <c r="AE510" s="316">
        <f>+G510+I510+K510+M510+O510+Q510+S510+U510+W510+Y510+AA510+AC510</f>
        <v>1000</v>
      </c>
      <c r="AF510" s="494" t="s">
        <v>869</v>
      </c>
      <c r="AG510" s="632">
        <f t="shared" si="69"/>
        <v>0</v>
      </c>
    </row>
    <row r="511" spans="1:33" ht="45.75" thickBot="1">
      <c r="A511" s="135" t="s">
        <v>661</v>
      </c>
      <c r="B511" s="135" t="s">
        <v>369</v>
      </c>
      <c r="C511" s="135" t="s">
        <v>266</v>
      </c>
      <c r="D511" s="139" t="s">
        <v>275</v>
      </c>
      <c r="E511" s="137">
        <v>1</v>
      </c>
      <c r="F511" s="244"/>
      <c r="G511" s="442"/>
      <c r="H511" s="243"/>
      <c r="I511" s="444"/>
      <c r="J511" s="243"/>
      <c r="K511" s="444"/>
      <c r="L511" s="243"/>
      <c r="M511" s="444"/>
      <c r="N511" s="243"/>
      <c r="O511" s="444"/>
      <c r="P511" s="243">
        <v>1</v>
      </c>
      <c r="Q511" s="444"/>
      <c r="R511" s="243"/>
      <c r="S511" s="444"/>
      <c r="T511" s="243"/>
      <c r="U511" s="444"/>
      <c r="V511" s="243"/>
      <c r="W511" s="444"/>
      <c r="X511" s="243"/>
      <c r="Y511" s="444"/>
      <c r="Z511" s="243"/>
      <c r="AA511" s="529"/>
      <c r="AB511" s="137"/>
      <c r="AC511" s="533"/>
      <c r="AD511" s="316">
        <f>+F511+H511+J511+L511+N511+P511+R511+T511+V511+X511+Z511+AB511</f>
        <v>1</v>
      </c>
      <c r="AE511" s="316">
        <f>+G511+I511+K511+M511+O511+Q511+S511+U511+W511+Y511+AA511+AC511</f>
        <v>0</v>
      </c>
      <c r="AF511" s="494"/>
      <c r="AG511" s="632">
        <f t="shared" si="69"/>
        <v>0</v>
      </c>
    </row>
    <row r="512" spans="1:33" ht="15.75" thickBot="1">
      <c r="A512" s="709" t="s">
        <v>92</v>
      </c>
      <c r="B512" s="709"/>
      <c r="C512" s="709"/>
      <c r="D512" s="709"/>
      <c r="E512" s="709"/>
      <c r="F512" s="709"/>
      <c r="G512" s="709"/>
      <c r="H512" s="709"/>
      <c r="I512" s="709"/>
      <c r="J512" s="709"/>
      <c r="K512" s="709"/>
      <c r="L512" s="709"/>
      <c r="M512" s="709"/>
      <c r="N512" s="709"/>
      <c r="O512" s="709"/>
      <c r="P512" s="709"/>
      <c r="Q512" s="709"/>
      <c r="R512" s="709"/>
      <c r="S512" s="709"/>
      <c r="T512" s="709"/>
      <c r="U512" s="709"/>
      <c r="V512" s="709"/>
      <c r="W512" s="709"/>
      <c r="X512" s="709"/>
      <c r="Y512" s="709"/>
      <c r="Z512" s="709"/>
      <c r="AA512" s="709"/>
      <c r="AB512" s="710"/>
      <c r="AC512" s="379"/>
      <c r="AD512" s="58"/>
      <c r="AE512" s="58"/>
      <c r="AF512" s="58"/>
      <c r="AG512" s="632">
        <f t="shared" si="69"/>
        <v>0</v>
      </c>
    </row>
    <row r="513" spans="1:33" ht="45">
      <c r="A513" s="78" t="s">
        <v>276</v>
      </c>
      <c r="B513" s="78" t="s">
        <v>369</v>
      </c>
      <c r="C513" s="78" t="s">
        <v>252</v>
      </c>
      <c r="D513" s="79" t="s">
        <v>93</v>
      </c>
      <c r="E513" s="99" t="s">
        <v>255</v>
      </c>
      <c r="F513" s="77"/>
      <c r="G513" s="543">
        <v>0.0833</v>
      </c>
      <c r="H513" s="70"/>
      <c r="I513" s="543">
        <v>0.0833</v>
      </c>
      <c r="J513" s="70"/>
      <c r="K513" s="543">
        <v>0.0833</v>
      </c>
      <c r="L513" s="70"/>
      <c r="M513" s="664">
        <v>0.0833</v>
      </c>
      <c r="N513" s="665"/>
      <c r="O513" s="664">
        <v>0.0833</v>
      </c>
      <c r="P513" s="665"/>
      <c r="Q513" s="664">
        <v>0.0833</v>
      </c>
      <c r="R513" s="70"/>
      <c r="S513" s="485" t="s">
        <v>988</v>
      </c>
      <c r="T513" s="70"/>
      <c r="U513" s="485" t="s">
        <v>988</v>
      </c>
      <c r="V513" s="70"/>
      <c r="W513" s="664">
        <v>0.0833</v>
      </c>
      <c r="X513" s="70"/>
      <c r="Y513" s="485" t="s">
        <v>988</v>
      </c>
      <c r="Z513" s="70"/>
      <c r="AA513" s="516" t="s">
        <v>988</v>
      </c>
      <c r="AB513" s="140">
        <v>1</v>
      </c>
      <c r="AC513" s="666">
        <v>0.0833</v>
      </c>
      <c r="AD513" s="364">
        <v>1</v>
      </c>
      <c r="AE513" s="364">
        <v>1</v>
      </c>
      <c r="AF513" s="587"/>
      <c r="AG513" s="632">
        <f t="shared" si="69"/>
        <v>0</v>
      </c>
    </row>
    <row r="514" spans="1:33" ht="45">
      <c r="A514" s="135" t="s">
        <v>662</v>
      </c>
      <c r="B514" s="135" t="s">
        <v>369</v>
      </c>
      <c r="C514" s="135" t="s">
        <v>252</v>
      </c>
      <c r="D514" s="139" t="s">
        <v>93</v>
      </c>
      <c r="E514" s="136">
        <v>1</v>
      </c>
      <c r="F514" s="317"/>
      <c r="G514" s="588">
        <v>0.05</v>
      </c>
      <c r="H514" s="318"/>
      <c r="I514" s="528">
        <v>0.05</v>
      </c>
      <c r="J514" s="318"/>
      <c r="K514" s="528">
        <v>0.1</v>
      </c>
      <c r="L514" s="318"/>
      <c r="M514" s="528">
        <v>0.1</v>
      </c>
      <c r="N514" s="318"/>
      <c r="O514" s="528">
        <v>0.2</v>
      </c>
      <c r="P514" s="318"/>
      <c r="Q514" s="528">
        <v>0.2</v>
      </c>
      <c r="R514" s="318"/>
      <c r="S514" s="528"/>
      <c r="T514" s="318"/>
      <c r="U514" s="528"/>
      <c r="V514" s="318"/>
      <c r="W514" s="528">
        <v>0.1</v>
      </c>
      <c r="X514" s="318"/>
      <c r="Y514" s="528">
        <v>0.05</v>
      </c>
      <c r="Z514" s="318"/>
      <c r="AA514" s="530">
        <v>0.05</v>
      </c>
      <c r="AB514" s="319">
        <v>1</v>
      </c>
      <c r="AC514" s="534"/>
      <c r="AD514" s="320">
        <v>1</v>
      </c>
      <c r="AE514" s="320">
        <f>+G514+I514+K514+M514+O514+Q514+S514+U514+W514+Y514+AA514+AC514</f>
        <v>0.9</v>
      </c>
      <c r="AF514" s="494"/>
      <c r="AG514" s="632">
        <f t="shared" si="69"/>
        <v>0</v>
      </c>
    </row>
    <row r="515" spans="1:33" ht="45">
      <c r="A515" s="135" t="s">
        <v>663</v>
      </c>
      <c r="B515" s="135" t="s">
        <v>369</v>
      </c>
      <c r="C515" s="135" t="s">
        <v>252</v>
      </c>
      <c r="D515" s="139" t="s">
        <v>93</v>
      </c>
      <c r="E515" s="137" t="s">
        <v>277</v>
      </c>
      <c r="F515" s="244"/>
      <c r="G515" s="588">
        <v>0.05</v>
      </c>
      <c r="H515" s="318"/>
      <c r="I515" s="528">
        <v>0.05</v>
      </c>
      <c r="J515" s="318"/>
      <c r="K515" s="528">
        <v>0.1</v>
      </c>
      <c r="L515" s="318"/>
      <c r="M515" s="528">
        <v>0.1</v>
      </c>
      <c r="N515" s="318"/>
      <c r="O515" s="528">
        <v>0.2</v>
      </c>
      <c r="P515" s="318"/>
      <c r="Q515" s="528">
        <v>0.2</v>
      </c>
      <c r="R515" s="318"/>
      <c r="S515" s="528"/>
      <c r="T515" s="318"/>
      <c r="U515" s="528"/>
      <c r="V515" s="318"/>
      <c r="W515" s="528"/>
      <c r="X515" s="318"/>
      <c r="Y515" s="528"/>
      <c r="Z515" s="318"/>
      <c r="AA515" s="530"/>
      <c r="AB515" s="319">
        <v>0.7</v>
      </c>
      <c r="AC515" s="534"/>
      <c r="AD515" s="320">
        <v>0.7</v>
      </c>
      <c r="AE515" s="320">
        <f>+G515+I515+K515+M515+O515+Q515+S515+U515+W515+Y515+AA515+AC515</f>
        <v>0.7</v>
      </c>
      <c r="AF515" s="494"/>
      <c r="AG515" s="632">
        <f t="shared" si="69"/>
        <v>0</v>
      </c>
    </row>
    <row r="516" spans="1:33" ht="45.75" thickBot="1">
      <c r="A516" s="135" t="s">
        <v>278</v>
      </c>
      <c r="B516" s="135" t="s">
        <v>369</v>
      </c>
      <c r="C516" s="135" t="s">
        <v>252</v>
      </c>
      <c r="D516" s="139" t="s">
        <v>93</v>
      </c>
      <c r="E516" s="137" t="s">
        <v>255</v>
      </c>
      <c r="F516" s="244"/>
      <c r="G516" s="545">
        <v>0.3</v>
      </c>
      <c r="H516" s="243"/>
      <c r="I516" s="544">
        <v>0.1</v>
      </c>
      <c r="J516" s="243"/>
      <c r="K516" s="544">
        <v>0.1</v>
      </c>
      <c r="L516" s="243"/>
      <c r="M516" s="528">
        <v>0.2</v>
      </c>
      <c r="N516" s="318"/>
      <c r="O516" s="528">
        <v>0.1</v>
      </c>
      <c r="P516" s="318"/>
      <c r="Q516" s="528">
        <v>0.1</v>
      </c>
      <c r="R516" s="243"/>
      <c r="S516" s="444"/>
      <c r="T516" s="243"/>
      <c r="U516" s="444"/>
      <c r="V516" s="243"/>
      <c r="W516" s="544">
        <v>0.05</v>
      </c>
      <c r="X516" s="243"/>
      <c r="Y516" s="544">
        <v>0.05</v>
      </c>
      <c r="Z516" s="243"/>
      <c r="AA516" s="529"/>
      <c r="AB516" s="319">
        <v>1</v>
      </c>
      <c r="AC516" s="535"/>
      <c r="AD516" s="320">
        <v>1</v>
      </c>
      <c r="AE516" s="320">
        <f>+G516+I516+K516+M516+O516+Q516+S516+U516+W516+Y516+AA516+AC516</f>
        <v>1</v>
      </c>
      <c r="AF516" s="494"/>
      <c r="AG516" s="632">
        <f t="shared" si="69"/>
        <v>0</v>
      </c>
    </row>
    <row r="517" spans="1:33" ht="15.75" thickBot="1">
      <c r="A517" s="709" t="s">
        <v>96</v>
      </c>
      <c r="B517" s="709"/>
      <c r="C517" s="709"/>
      <c r="D517" s="709"/>
      <c r="E517" s="710"/>
      <c r="F517" s="711"/>
      <c r="G517" s="712"/>
      <c r="H517" s="713"/>
      <c r="I517" s="713"/>
      <c r="J517" s="713"/>
      <c r="K517" s="713"/>
      <c r="L517" s="713"/>
      <c r="M517" s="713"/>
      <c r="N517" s="713"/>
      <c r="O517" s="713"/>
      <c r="P517" s="713"/>
      <c r="Q517" s="713"/>
      <c r="R517" s="713"/>
      <c r="S517" s="713"/>
      <c r="T517" s="713"/>
      <c r="U517" s="713"/>
      <c r="V517" s="713"/>
      <c r="W517" s="713"/>
      <c r="X517" s="713"/>
      <c r="Y517" s="713"/>
      <c r="Z517" s="713"/>
      <c r="AA517" s="714"/>
      <c r="AB517" s="714"/>
      <c r="AC517" s="384"/>
      <c r="AD517" s="58"/>
      <c r="AE517" s="58"/>
      <c r="AF517" s="58"/>
      <c r="AG517" s="632">
        <f t="shared" si="69"/>
        <v>0</v>
      </c>
    </row>
    <row r="518" spans="1:33" ht="45">
      <c r="A518" s="78" t="s">
        <v>376</v>
      </c>
      <c r="B518" s="78" t="s">
        <v>369</v>
      </c>
      <c r="C518" s="78" t="s">
        <v>714</v>
      </c>
      <c r="D518" s="79" t="s">
        <v>377</v>
      </c>
      <c r="E518" s="99">
        <v>1</v>
      </c>
      <c r="F518" s="77"/>
      <c r="G518" s="483"/>
      <c r="H518" s="70"/>
      <c r="I518" s="485"/>
      <c r="J518" s="70"/>
      <c r="K518" s="485"/>
      <c r="L518" s="70">
        <v>1</v>
      </c>
      <c r="M518" s="485"/>
      <c r="N518" s="70"/>
      <c r="O518" s="485"/>
      <c r="P518" s="70"/>
      <c r="Q518" s="485">
        <v>1</v>
      </c>
      <c r="R518" s="70"/>
      <c r="S518" s="485"/>
      <c r="T518" s="70"/>
      <c r="U518" s="485"/>
      <c r="V518" s="70"/>
      <c r="W518" s="485"/>
      <c r="X518" s="70"/>
      <c r="Y518" s="485"/>
      <c r="Z518" s="70"/>
      <c r="AA518" s="516"/>
      <c r="AB518" s="99"/>
      <c r="AC518" s="492"/>
      <c r="AD518" s="81">
        <f>+F518+H518+J518+L518+N518+P518+R518+T518+V518+X518+Z518+AB518</f>
        <v>1</v>
      </c>
      <c r="AE518" s="605">
        <f>+G518+I518+K518+M518+O518+Q518+S518+U518+W518+Y518+AA518+AC518</f>
        <v>1</v>
      </c>
      <c r="AF518" s="606" t="s">
        <v>906</v>
      </c>
      <c r="AG518" s="632">
        <f t="shared" si="69"/>
        <v>0</v>
      </c>
    </row>
    <row r="519" spans="1:33" ht="45">
      <c r="A519" s="298" t="s">
        <v>664</v>
      </c>
      <c r="B519" s="298" t="s">
        <v>369</v>
      </c>
      <c r="C519" s="298" t="s">
        <v>739</v>
      </c>
      <c r="D519" s="299" t="s">
        <v>379</v>
      </c>
      <c r="E519" s="557">
        <v>1</v>
      </c>
      <c r="F519" s="558"/>
      <c r="G519" s="559">
        <v>0.05</v>
      </c>
      <c r="H519" s="560"/>
      <c r="I519" s="561">
        <v>0.05</v>
      </c>
      <c r="J519" s="560"/>
      <c r="K519" s="561">
        <v>0.1</v>
      </c>
      <c r="L519" s="560"/>
      <c r="M519" s="561">
        <v>0.1</v>
      </c>
      <c r="N519" s="560"/>
      <c r="O519" s="561">
        <v>0.1</v>
      </c>
      <c r="P519" s="560"/>
      <c r="Q519" s="561">
        <v>0.1</v>
      </c>
      <c r="R519" s="560"/>
      <c r="S519" s="561">
        <v>0.2</v>
      </c>
      <c r="T519" s="560"/>
      <c r="U519" s="561">
        <v>0.2</v>
      </c>
      <c r="V519" s="560"/>
      <c r="W519" s="561">
        <v>0.1</v>
      </c>
      <c r="X519" s="560"/>
      <c r="Y519" s="561"/>
      <c r="Z519" s="560"/>
      <c r="AA519" s="562"/>
      <c r="AB519" s="557"/>
      <c r="AC519" s="563"/>
      <c r="AD519" s="564">
        <v>1</v>
      </c>
      <c r="AE519" s="607">
        <f>+G519+I519+K519+M519+O519+Q519+S519+U519+W519+Y519+AA519+AC519</f>
        <v>0.9999999999999999</v>
      </c>
      <c r="AF519" s="608" t="s">
        <v>907</v>
      </c>
      <c r="AG519" s="632">
        <f t="shared" si="69"/>
        <v>0</v>
      </c>
    </row>
    <row r="520" spans="1:33" ht="45.75" thickBot="1">
      <c r="A520" s="298" t="s">
        <v>380</v>
      </c>
      <c r="B520" s="298" t="s">
        <v>369</v>
      </c>
      <c r="C520" s="298" t="s">
        <v>740</v>
      </c>
      <c r="D520" s="299" t="s">
        <v>381</v>
      </c>
      <c r="E520" s="557">
        <v>1</v>
      </c>
      <c r="F520" s="558"/>
      <c r="G520" s="559"/>
      <c r="H520" s="560"/>
      <c r="I520" s="561"/>
      <c r="J520" s="560"/>
      <c r="K520" s="561"/>
      <c r="L520" s="560"/>
      <c r="M520" s="561"/>
      <c r="N520" s="560"/>
      <c r="O520" s="561"/>
      <c r="P520" s="560"/>
      <c r="Q520" s="561"/>
      <c r="R520" s="560"/>
      <c r="S520" s="561"/>
      <c r="T520" s="560"/>
      <c r="U520" s="561"/>
      <c r="V520" s="560">
        <v>1</v>
      </c>
      <c r="W520" s="561">
        <v>1</v>
      </c>
      <c r="X520" s="560"/>
      <c r="Y520" s="561"/>
      <c r="Z520" s="560"/>
      <c r="AA520" s="562"/>
      <c r="AB520" s="557"/>
      <c r="AC520" s="565"/>
      <c r="AD520" s="564">
        <v>1</v>
      </c>
      <c r="AE520" s="607">
        <f>+G520+I520+K520+M520+O520+Q520+S520+U520+W520+Y520+AA520+AC520</f>
        <v>1</v>
      </c>
      <c r="AF520" s="585" t="s">
        <v>908</v>
      </c>
      <c r="AG520" s="632">
        <f t="shared" si="69"/>
        <v>0</v>
      </c>
    </row>
    <row r="521" spans="1:33" ht="15.75" thickBot="1">
      <c r="A521" s="709" t="s">
        <v>181</v>
      </c>
      <c r="B521" s="709"/>
      <c r="C521" s="709"/>
      <c r="D521" s="709"/>
      <c r="E521" s="710"/>
      <c r="F521" s="711"/>
      <c r="G521" s="712"/>
      <c r="H521" s="713"/>
      <c r="I521" s="713"/>
      <c r="J521" s="713"/>
      <c r="K521" s="713"/>
      <c r="L521" s="713"/>
      <c r="M521" s="713"/>
      <c r="N521" s="713"/>
      <c r="O521" s="713"/>
      <c r="P521" s="713"/>
      <c r="Q521" s="713"/>
      <c r="R521" s="713"/>
      <c r="S521" s="713"/>
      <c r="T521" s="713"/>
      <c r="U521" s="713"/>
      <c r="V521" s="713"/>
      <c r="W521" s="713"/>
      <c r="X521" s="713"/>
      <c r="Y521" s="713"/>
      <c r="Z521" s="713"/>
      <c r="AA521" s="714"/>
      <c r="AB521" s="714"/>
      <c r="AC521" s="384"/>
      <c r="AD521" s="58"/>
      <c r="AE521" s="58"/>
      <c r="AF521" s="58"/>
      <c r="AG521" s="632">
        <f t="shared" si="69"/>
        <v>0</v>
      </c>
    </row>
    <row r="522" spans="1:33" ht="33.75">
      <c r="A522" s="82" t="s">
        <v>883</v>
      </c>
      <c r="B522" s="82" t="s">
        <v>176</v>
      </c>
      <c r="C522" s="82" t="s">
        <v>735</v>
      </c>
      <c r="D522" s="83" t="s">
        <v>884</v>
      </c>
      <c r="E522" s="179">
        <v>1</v>
      </c>
      <c r="F522" s="244">
        <v>1</v>
      </c>
      <c r="G522" s="442">
        <v>1</v>
      </c>
      <c r="H522" s="243"/>
      <c r="I522" s="444"/>
      <c r="J522" s="243"/>
      <c r="K522" s="444"/>
      <c r="L522" s="243"/>
      <c r="M522" s="444"/>
      <c r="N522" s="243"/>
      <c r="O522" s="444"/>
      <c r="P522" s="243"/>
      <c r="Q522" s="444"/>
      <c r="R522" s="243"/>
      <c r="S522" s="444"/>
      <c r="T522" s="243"/>
      <c r="U522" s="444"/>
      <c r="V522" s="243"/>
      <c r="W522" s="444"/>
      <c r="X522" s="243"/>
      <c r="Y522" s="444"/>
      <c r="Z522" s="243"/>
      <c r="AA522" s="444"/>
      <c r="AB522" s="243"/>
      <c r="AC522" s="531"/>
      <c r="AD522" s="178">
        <f aca="true" t="shared" si="75" ref="AD522:AE524">+F522+H522+J522+L522+N522+P522+R522+T522+V522+X522+Z522+AB522</f>
        <v>1</v>
      </c>
      <c r="AE522" s="178">
        <f t="shared" si="75"/>
        <v>1</v>
      </c>
      <c r="AF522" s="494"/>
      <c r="AG522" s="632">
        <f t="shared" si="69"/>
        <v>0</v>
      </c>
    </row>
    <row r="523" spans="1:33" ht="78.75">
      <c r="A523" s="82" t="s">
        <v>780</v>
      </c>
      <c r="B523" s="82" t="s">
        <v>176</v>
      </c>
      <c r="C523" s="82" t="s">
        <v>675</v>
      </c>
      <c r="D523" s="83" t="s">
        <v>782</v>
      </c>
      <c r="E523" s="179">
        <v>2</v>
      </c>
      <c r="F523" s="244"/>
      <c r="G523" s="442"/>
      <c r="H523" s="243"/>
      <c r="I523" s="444">
        <v>1</v>
      </c>
      <c r="J523" s="243"/>
      <c r="K523" s="444"/>
      <c r="L523" s="243"/>
      <c r="M523" s="444">
        <v>1</v>
      </c>
      <c r="N523" s="243"/>
      <c r="O523" s="444"/>
      <c r="P523" s="243">
        <v>1</v>
      </c>
      <c r="Q523" s="444"/>
      <c r="R523" s="243"/>
      <c r="S523" s="444"/>
      <c r="T523" s="243"/>
      <c r="U523" s="444"/>
      <c r="V523" s="243"/>
      <c r="W523" s="444">
        <v>1</v>
      </c>
      <c r="X523" s="243"/>
      <c r="Y523" s="444"/>
      <c r="Z523" s="243"/>
      <c r="AA523" s="444"/>
      <c r="AB523" s="243">
        <v>1</v>
      </c>
      <c r="AC523" s="531">
        <v>1</v>
      </c>
      <c r="AD523" s="178">
        <f t="shared" si="75"/>
        <v>2</v>
      </c>
      <c r="AE523" s="178">
        <f t="shared" si="75"/>
        <v>4</v>
      </c>
      <c r="AF523" s="494" t="s">
        <v>989</v>
      </c>
      <c r="AG523" s="632">
        <f aca="true" t="shared" si="76" ref="AG523:AG530">E523-AD523</f>
        <v>0</v>
      </c>
    </row>
    <row r="524" spans="1:33" ht="79.5" thickBot="1">
      <c r="A524" s="94" t="s">
        <v>781</v>
      </c>
      <c r="B524" s="94" t="s">
        <v>176</v>
      </c>
      <c r="C524" s="94" t="s">
        <v>675</v>
      </c>
      <c r="D524" s="95" t="s">
        <v>784</v>
      </c>
      <c r="E524" s="227">
        <v>6</v>
      </c>
      <c r="F524" s="228"/>
      <c r="G524" s="536"/>
      <c r="H524" s="229"/>
      <c r="I524" s="537"/>
      <c r="J524" s="229">
        <v>1</v>
      </c>
      <c r="K524" s="537"/>
      <c r="L524" s="229"/>
      <c r="M524" s="537"/>
      <c r="N524" s="229">
        <v>1</v>
      </c>
      <c r="O524" s="537">
        <v>5</v>
      </c>
      <c r="P524" s="229"/>
      <c r="Q524" s="537"/>
      <c r="R524" s="229">
        <v>1</v>
      </c>
      <c r="S524" s="537"/>
      <c r="T524" s="229">
        <v>1</v>
      </c>
      <c r="U524" s="537"/>
      <c r="V524" s="229">
        <v>1</v>
      </c>
      <c r="W524" s="537">
        <v>16</v>
      </c>
      <c r="X524" s="229"/>
      <c r="Y524" s="537"/>
      <c r="Z524" s="229">
        <v>1</v>
      </c>
      <c r="AA524" s="537"/>
      <c r="AB524" s="229"/>
      <c r="AC524" s="538">
        <v>9</v>
      </c>
      <c r="AD524" s="329">
        <f t="shared" si="75"/>
        <v>6</v>
      </c>
      <c r="AE524" s="329">
        <f t="shared" si="75"/>
        <v>30</v>
      </c>
      <c r="AF524" s="583" t="s">
        <v>990</v>
      </c>
      <c r="AG524" s="632">
        <f t="shared" si="76"/>
        <v>0</v>
      </c>
    </row>
    <row r="525" spans="1:33" ht="20.25" customHeight="1">
      <c r="A525" s="330"/>
      <c r="B525" s="330"/>
      <c r="C525" s="330"/>
      <c r="D525" s="331"/>
      <c r="E525" s="332"/>
      <c r="F525" s="333"/>
      <c r="G525" s="333"/>
      <c r="H525" s="333"/>
      <c r="I525" s="333"/>
      <c r="J525" s="333"/>
      <c r="K525" s="333"/>
      <c r="L525" s="333"/>
      <c r="M525" s="333"/>
      <c r="N525" s="333"/>
      <c r="O525" s="333"/>
      <c r="P525" s="333"/>
      <c r="Q525" s="333"/>
      <c r="R525" s="333"/>
      <c r="S525" s="333"/>
      <c r="T525" s="333"/>
      <c r="U525" s="333"/>
      <c r="V525" s="333"/>
      <c r="W525" s="333"/>
      <c r="X525" s="333"/>
      <c r="Y525" s="333"/>
      <c r="Z525" s="333"/>
      <c r="AA525" s="333"/>
      <c r="AB525" s="333"/>
      <c r="AC525" s="333"/>
      <c r="AD525" s="334"/>
      <c r="AE525" s="334"/>
      <c r="AF525" s="63"/>
      <c r="AG525" s="632">
        <f t="shared" si="76"/>
        <v>0</v>
      </c>
    </row>
    <row r="526" spans="1:33" s="24" customFormat="1" ht="16.5" customHeight="1">
      <c r="A526" s="731" t="s">
        <v>382</v>
      </c>
      <c r="B526" s="731"/>
      <c r="C526" s="731"/>
      <c r="D526" s="731"/>
      <c r="E526" s="731"/>
      <c r="F526" s="731"/>
      <c r="G526" s="731"/>
      <c r="H526" s="731"/>
      <c r="I526" s="731"/>
      <c r="J526" s="731"/>
      <c r="K526" s="731"/>
      <c r="L526" s="731"/>
      <c r="M526" s="731"/>
      <c r="N526" s="731"/>
      <c r="O526" s="731"/>
      <c r="P526" s="731"/>
      <c r="Q526" s="731"/>
      <c r="R526" s="731"/>
      <c r="S526" s="731"/>
      <c r="T526" s="731"/>
      <c r="U526" s="731"/>
      <c r="V526" s="731"/>
      <c r="W526" s="731"/>
      <c r="X526" s="731"/>
      <c r="Y526" s="731"/>
      <c r="Z526" s="731"/>
      <c r="AA526" s="731"/>
      <c r="AB526" s="731"/>
      <c r="AC526" s="731"/>
      <c r="AD526" s="731"/>
      <c r="AE526" s="731"/>
      <c r="AF526" s="731"/>
      <c r="AG526" s="632">
        <f t="shared" si="76"/>
        <v>0</v>
      </c>
    </row>
    <row r="527" spans="1:33" ht="33.75">
      <c r="A527" s="82" t="s">
        <v>383</v>
      </c>
      <c r="B527" s="82" t="s">
        <v>712</v>
      </c>
      <c r="C527" s="82" t="s">
        <v>675</v>
      </c>
      <c r="D527" s="84" t="s">
        <v>183</v>
      </c>
      <c r="E527" s="527">
        <v>48</v>
      </c>
      <c r="F527" s="589">
        <v>4</v>
      </c>
      <c r="G527" s="444">
        <v>4</v>
      </c>
      <c r="H527" s="590">
        <v>4</v>
      </c>
      <c r="I527" s="444">
        <v>4</v>
      </c>
      <c r="J527" s="590">
        <v>4</v>
      </c>
      <c r="K527" s="444">
        <v>4</v>
      </c>
      <c r="L527" s="590">
        <v>4</v>
      </c>
      <c r="M527" s="444"/>
      <c r="N527" s="590">
        <v>4</v>
      </c>
      <c r="O527" s="444"/>
      <c r="P527" s="590">
        <v>4</v>
      </c>
      <c r="Q527" s="444"/>
      <c r="R527" s="590">
        <v>4</v>
      </c>
      <c r="S527" s="444">
        <v>4</v>
      </c>
      <c r="T527" s="590">
        <v>4</v>
      </c>
      <c r="U527" s="444">
        <v>4</v>
      </c>
      <c r="V527" s="590">
        <v>4</v>
      </c>
      <c r="W527" s="444">
        <v>4</v>
      </c>
      <c r="X527" s="590">
        <v>4</v>
      </c>
      <c r="Y527" s="444">
        <v>4</v>
      </c>
      <c r="Z527" s="590">
        <v>4</v>
      </c>
      <c r="AA527" s="444">
        <v>4</v>
      </c>
      <c r="AB527" s="415">
        <v>4</v>
      </c>
      <c r="AC527" s="533">
        <v>4</v>
      </c>
      <c r="AD527" s="178">
        <f aca="true" t="shared" si="77" ref="AD527:AE529">+F527+H527+J527+L527+N527+P527+R527+T527+V527+X527+Z527+AB527</f>
        <v>48</v>
      </c>
      <c r="AE527" s="178">
        <f t="shared" si="77"/>
        <v>36</v>
      </c>
      <c r="AF527" s="122"/>
      <c r="AG527" s="632">
        <f t="shared" si="76"/>
        <v>0</v>
      </c>
    </row>
    <row r="528" spans="1:33" ht="33.75">
      <c r="A528" s="82" t="s">
        <v>788</v>
      </c>
      <c r="B528" s="82" t="s">
        <v>370</v>
      </c>
      <c r="C528" s="82" t="s">
        <v>675</v>
      </c>
      <c r="D528" s="83" t="s">
        <v>384</v>
      </c>
      <c r="E528" s="179">
        <v>24</v>
      </c>
      <c r="F528" s="589">
        <v>2</v>
      </c>
      <c r="G528" s="444">
        <v>2</v>
      </c>
      <c r="H528" s="590">
        <v>2</v>
      </c>
      <c r="I528" s="444">
        <v>4</v>
      </c>
      <c r="J528" s="590">
        <v>2</v>
      </c>
      <c r="K528" s="444">
        <v>7</v>
      </c>
      <c r="L528" s="590">
        <v>2</v>
      </c>
      <c r="M528" s="444">
        <v>3</v>
      </c>
      <c r="N528" s="590">
        <v>2</v>
      </c>
      <c r="O528" s="444">
        <v>3</v>
      </c>
      <c r="P528" s="590">
        <v>2</v>
      </c>
      <c r="Q528" s="444">
        <v>4</v>
      </c>
      <c r="R528" s="590">
        <v>2</v>
      </c>
      <c r="S528" s="444">
        <v>2</v>
      </c>
      <c r="T528" s="590">
        <v>2</v>
      </c>
      <c r="U528" s="444">
        <v>2</v>
      </c>
      <c r="V528" s="590">
        <v>2</v>
      </c>
      <c r="W528" s="444">
        <v>2</v>
      </c>
      <c r="X528" s="590">
        <v>2</v>
      </c>
      <c r="Y528" s="444"/>
      <c r="Z528" s="590">
        <v>2</v>
      </c>
      <c r="AA528" s="444"/>
      <c r="AB528" s="415">
        <v>2</v>
      </c>
      <c r="AC528" s="533"/>
      <c r="AD528" s="178">
        <f t="shared" si="77"/>
        <v>24</v>
      </c>
      <c r="AE528" s="178">
        <f t="shared" si="77"/>
        <v>29</v>
      </c>
      <c r="AF528" s="122"/>
      <c r="AG528" s="632">
        <f t="shared" si="76"/>
        <v>0</v>
      </c>
    </row>
    <row r="529" spans="1:33" ht="33.75">
      <c r="A529" s="82" t="s">
        <v>385</v>
      </c>
      <c r="B529" s="82" t="s">
        <v>370</v>
      </c>
      <c r="C529" s="82" t="s">
        <v>675</v>
      </c>
      <c r="D529" s="83" t="s">
        <v>386</v>
      </c>
      <c r="E529" s="179">
        <v>12</v>
      </c>
      <c r="F529" s="589">
        <v>1</v>
      </c>
      <c r="G529" s="444"/>
      <c r="H529" s="590">
        <v>1</v>
      </c>
      <c r="I529" s="444"/>
      <c r="J529" s="590">
        <v>1</v>
      </c>
      <c r="K529" s="444">
        <v>2</v>
      </c>
      <c r="L529" s="590">
        <v>1</v>
      </c>
      <c r="M529" s="444">
        <v>2</v>
      </c>
      <c r="N529" s="590">
        <v>1</v>
      </c>
      <c r="O529" s="444">
        <v>2</v>
      </c>
      <c r="P529" s="590">
        <v>1</v>
      </c>
      <c r="Q529" s="444">
        <v>1</v>
      </c>
      <c r="R529" s="590">
        <v>1</v>
      </c>
      <c r="S529" s="444">
        <v>1</v>
      </c>
      <c r="T529" s="590">
        <v>1</v>
      </c>
      <c r="U529" s="444">
        <v>1</v>
      </c>
      <c r="V529" s="590">
        <v>1</v>
      </c>
      <c r="W529" s="444">
        <v>1</v>
      </c>
      <c r="X529" s="590">
        <v>1</v>
      </c>
      <c r="Y529" s="444">
        <v>1</v>
      </c>
      <c r="Z529" s="590">
        <v>1</v>
      </c>
      <c r="AA529" s="444">
        <v>1</v>
      </c>
      <c r="AB529" s="415">
        <v>1</v>
      </c>
      <c r="AC529" s="533"/>
      <c r="AD529" s="178">
        <f t="shared" si="77"/>
        <v>12</v>
      </c>
      <c r="AE529" s="178">
        <f t="shared" si="77"/>
        <v>12</v>
      </c>
      <c r="AF529" s="122" t="s">
        <v>870</v>
      </c>
      <c r="AG529" s="632">
        <f t="shared" si="76"/>
        <v>0</v>
      </c>
    </row>
    <row r="530" spans="1:33" ht="11.25">
      <c r="A530" s="82"/>
      <c r="B530" s="82"/>
      <c r="C530" s="82"/>
      <c r="D530" s="83"/>
      <c r="E530" s="179"/>
      <c r="F530" s="244"/>
      <c r="G530" s="442"/>
      <c r="H530" s="243"/>
      <c r="I530" s="444"/>
      <c r="J530" s="243"/>
      <c r="K530" s="444"/>
      <c r="L530" s="243"/>
      <c r="M530" s="444"/>
      <c r="N530" s="243"/>
      <c r="O530" s="444"/>
      <c r="P530" s="243"/>
      <c r="Q530" s="444"/>
      <c r="R530" s="243"/>
      <c r="S530" s="444"/>
      <c r="T530" s="243"/>
      <c r="U530" s="444"/>
      <c r="V530" s="243"/>
      <c r="W530" s="444"/>
      <c r="X530" s="243"/>
      <c r="Y530" s="444"/>
      <c r="Z530" s="243"/>
      <c r="AA530" s="444"/>
      <c r="AB530" s="243"/>
      <c r="AC530" s="415"/>
      <c r="AD530" s="178"/>
      <c r="AE530" s="178"/>
      <c r="AF530" s="103"/>
      <c r="AG530" s="632">
        <f t="shared" si="76"/>
        <v>0</v>
      </c>
    </row>
    <row r="531" ht="11.25">
      <c r="A531" s="56" t="s">
        <v>741</v>
      </c>
    </row>
    <row r="532" ht="11.25">
      <c r="A532" s="56" t="s">
        <v>169</v>
      </c>
    </row>
    <row r="534" ht="11.25">
      <c r="A534" s="56"/>
    </row>
    <row r="535" ht="11.25">
      <c r="A535" s="56"/>
    </row>
    <row r="536" ht="11.25">
      <c r="A536" s="56"/>
    </row>
    <row r="537" ht="11.25">
      <c r="A537" s="56"/>
    </row>
    <row r="538" ht="11.25">
      <c r="A538" s="56"/>
    </row>
  </sheetData>
  <sheetProtection/>
  <mergeCells count="94">
    <mergeCell ref="F517:AB517"/>
    <mergeCell ref="F449:AB449"/>
    <mergeCell ref="F428:AB428"/>
    <mergeCell ref="A512:AB512"/>
    <mergeCell ref="A517:E517"/>
    <mergeCell ref="A230:D230"/>
    <mergeCell ref="F456:AB456"/>
    <mergeCell ref="F483:AB483"/>
    <mergeCell ref="A344:B344"/>
    <mergeCell ref="F390:AB390"/>
    <mergeCell ref="A526:AF526"/>
    <mergeCell ref="F7:AB7"/>
    <mergeCell ref="A276:E276"/>
    <mergeCell ref="A8:D8"/>
    <mergeCell ref="A38:D38"/>
    <mergeCell ref="A209:E209"/>
    <mergeCell ref="A223:D223"/>
    <mergeCell ref="F494:AB494"/>
    <mergeCell ref="F505:AB505"/>
    <mergeCell ref="F42:AB42"/>
    <mergeCell ref="A474:AF474"/>
    <mergeCell ref="A428:E428"/>
    <mergeCell ref="A190:E190"/>
    <mergeCell ref="A237:E237"/>
    <mergeCell ref="A208:E208"/>
    <mergeCell ref="A198:E198"/>
    <mergeCell ref="A273:E273"/>
    <mergeCell ref="A339:B339"/>
    <mergeCell ref="F444:AB444"/>
    <mergeCell ref="F243:AF243"/>
    <mergeCell ref="F62:AB62"/>
    <mergeCell ref="F67:N67"/>
    <mergeCell ref="P67:X67"/>
    <mergeCell ref="Z67:AF67"/>
    <mergeCell ref="F190:AF190"/>
    <mergeCell ref="A259:E259"/>
    <mergeCell ref="F208:AF208"/>
    <mergeCell ref="A62:E62"/>
    <mergeCell ref="A63:E63"/>
    <mergeCell ref="A189:AF189"/>
    <mergeCell ref="A308:B308"/>
    <mergeCell ref="F250:AF250"/>
    <mergeCell ref="F259:AF259"/>
    <mergeCell ref="C2:AF2"/>
    <mergeCell ref="C3:AD3"/>
    <mergeCell ref="F46:AB46"/>
    <mergeCell ref="A7:E7"/>
    <mergeCell ref="A42:E42"/>
    <mergeCell ref="A6:AF6"/>
    <mergeCell ref="F63:AF63"/>
    <mergeCell ref="A494:E494"/>
    <mergeCell ref="A46:E46"/>
    <mergeCell ref="A369:AF369"/>
    <mergeCell ref="F198:AF198"/>
    <mergeCell ref="A250:E250"/>
    <mergeCell ref="F237:AF237"/>
    <mergeCell ref="A483:E483"/>
    <mergeCell ref="A243:E243"/>
    <mergeCell ref="F410:AB410"/>
    <mergeCell ref="A380:AF380"/>
    <mergeCell ref="A505:E505"/>
    <mergeCell ref="A390:E390"/>
    <mergeCell ref="A410:E410"/>
    <mergeCell ref="A291:AF291"/>
    <mergeCell ref="A389:AF389"/>
    <mergeCell ref="A307:AF307"/>
    <mergeCell ref="A316:B316"/>
    <mergeCell ref="A326:B326"/>
    <mergeCell ref="A335:B335"/>
    <mergeCell ref="A456:E456"/>
    <mergeCell ref="A521:E521"/>
    <mergeCell ref="F521:AB521"/>
    <mergeCell ref="A444:E444"/>
    <mergeCell ref="A449:E449"/>
    <mergeCell ref="A475:E475"/>
    <mergeCell ref="A4:A5"/>
    <mergeCell ref="B4:B5"/>
    <mergeCell ref="C4:C5"/>
    <mergeCell ref="D4:D5"/>
    <mergeCell ref="E4:E5"/>
    <mergeCell ref="F4:G4"/>
    <mergeCell ref="H4:I4"/>
    <mergeCell ref="J4:K4"/>
    <mergeCell ref="L4:M4"/>
    <mergeCell ref="N4:O4"/>
    <mergeCell ref="P4:Q4"/>
    <mergeCell ref="R4:S4"/>
    <mergeCell ref="AE4:AE5"/>
    <mergeCell ref="T4:U4"/>
    <mergeCell ref="V4:W4"/>
    <mergeCell ref="X4:Y4"/>
    <mergeCell ref="Z4:AA4"/>
    <mergeCell ref="AB4:AC4"/>
    <mergeCell ref="AD4:AD5"/>
  </mergeCells>
  <printOptions/>
  <pageMargins left="0.3937007874015748" right="0.1968503937007874" top="0.07874015748031496" bottom="0.07874015748031496" header="0.31496062992125984" footer="0.31496062992125984"/>
  <pageSetup fitToHeight="0" fitToWidth="1" horizontalDpi="600" verticalDpi="600" orientation="landscape" paperSize="5" scale="60" r:id="rId1"/>
  <rowBreaks count="4" manualBreakCount="4">
    <brk id="290" max="255" man="1"/>
    <brk id="368" max="255" man="1"/>
    <brk id="388" max="255" man="1"/>
    <brk id="473" max="255" man="1"/>
  </rowBreaks>
  <ignoredErrors>
    <ignoredError sqref="AD41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cvargas</dc:creator>
  <cp:keywords/>
  <dc:description/>
  <cp:lastModifiedBy>Ricardo Aguilera Wilches</cp:lastModifiedBy>
  <cp:lastPrinted>2015-02-17T18:38:48Z</cp:lastPrinted>
  <dcterms:created xsi:type="dcterms:W3CDTF">2011-12-16T19:48:41Z</dcterms:created>
  <dcterms:modified xsi:type="dcterms:W3CDTF">2016-02-11T21:48:47Z</dcterms:modified>
  <cp:category/>
  <cp:version/>
  <cp:contentType/>
  <cp:contentStatus/>
</cp:coreProperties>
</file>