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4"/>
  </bookViews>
  <sheets>
    <sheet name="Carretero Recursos" sheetId="1" state="hidden" r:id="rId1"/>
    <sheet name="Otros Recursos" sheetId="2" state="hidden" r:id="rId2"/>
    <sheet name="Metas Institucionales" sheetId="3" r:id="rId3"/>
    <sheet name="Ejecuciòn Recursos" sheetId="4" r:id="rId4"/>
    <sheet name="Metas por Proyecto" sheetId="5" r:id="rId5"/>
  </sheets>
  <definedNames>
    <definedName name="_xlnm.Print_Area" localSheetId="0">'Carretero Recursos'!$A$1:$P$38</definedName>
    <definedName name="_xlnm.Print_Area" localSheetId="3">'Ejecuciòn Recursos'!$A$1:$I$43</definedName>
    <definedName name="_xlnm.Print_Area" localSheetId="2">'Metas Institucionales'!$A$1:$S$170</definedName>
    <definedName name="_xlnm.Print_Area" localSheetId="4">'Metas por Proyecto'!$D$5:$AD$239</definedName>
    <definedName name="_xlnm.Print_Area" localSheetId="1">'Otros Recursos'!$A$1:$O$41</definedName>
    <definedName name="_xlnm.Print_Titles" localSheetId="3">'Ejecuciòn Recursos'!$A:$D,'Ejecuciòn Recursos'!$1:$4</definedName>
    <definedName name="_xlnm.Print_Titles" localSheetId="2">'Metas Institucionales'!$2:$3</definedName>
    <definedName name="_xlnm.Print_Titles" localSheetId="4">'Metas por Proyecto'!$A:$C,'Metas por Proyecto'!$2:$4</definedName>
  </definedNames>
  <calcPr fullCalcOnLoad="1"/>
</workbook>
</file>

<file path=xl/sharedStrings.xml><?xml version="1.0" encoding="utf-8"?>
<sst xmlns="http://schemas.openxmlformats.org/spreadsheetml/2006/main" count="976" uniqueCount="460">
  <si>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</si>
  <si>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</si>
  <si>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</si>
  <si>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</si>
  <si>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</si>
  <si>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</si>
  <si>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</si>
  <si>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</si>
  <si>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</si>
  <si>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</si>
  <si>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</si>
  <si>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</si>
  <si>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</si>
  <si>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</si>
  <si>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</si>
  <si>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</si>
  <si>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</si>
  <si>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</si>
  <si>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</si>
  <si>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</si>
  <si>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</si>
  <si>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</si>
  <si>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</si>
  <si>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</si>
  <si>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</si>
  <si>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</si>
  <si>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</si>
  <si>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</si>
  <si>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</si>
  <si>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</si>
  <si>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</si>
  <si>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</si>
  <si>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</si>
  <si>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</si>
  <si>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</si>
  <si>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</si>
  <si>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</si>
  <si>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</si>
  <si>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</si>
  <si>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</si>
  <si>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</si>
  <si>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</si>
  <si>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</si>
  <si>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</si>
  <si>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</si>
  <si>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</si>
  <si>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</si>
  <si>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</si>
  <si>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</si>
  <si>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</si>
  <si>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</si>
  <si>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</si>
  <si>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</si>
  <si>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</si>
  <si>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</si>
  <si>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</si>
  <si>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</si>
  <si>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</si>
  <si>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</si>
  <si>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</si>
  <si>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</si>
  <si>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</si>
  <si>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</si>
  <si>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</si>
  <si>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</si>
  <si>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</si>
  <si>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Revisión Informe Mensual interventoria de Pacifico</t>
  </si>
  <si>
    <t xml:space="preserve"> Informe mensual </t>
  </si>
  <si>
    <t>Revisión Informe Mensual interventoria  de Atlántico</t>
  </si>
  <si>
    <t>Tramo Sur -Red Férrea Atlántico- tramos desafectados.</t>
  </si>
  <si>
    <t>Km -mantenidos</t>
  </si>
  <si>
    <t>Tn-transportadas</t>
  </si>
  <si>
    <t>Actividad</t>
  </si>
  <si>
    <t>Informe</t>
  </si>
  <si>
    <t>Auditoria</t>
  </si>
  <si>
    <t>GRUPO INTERNO DE TRABAJO FERREO</t>
  </si>
  <si>
    <t>Informes</t>
  </si>
  <si>
    <t>Formato</t>
  </si>
  <si>
    <t>GRUPO INTERNO DE TRABAJO PORTUARIO</t>
  </si>
  <si>
    <t>Taller para periodistas</t>
  </si>
  <si>
    <t>OFICINA DE COMUNICACIONES</t>
  </si>
  <si>
    <t>informes</t>
  </si>
  <si>
    <t>Convenio</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</si>
  <si>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</si>
  <si>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</si>
  <si>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</si>
  <si>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</si>
  <si>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</si>
  <si>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</si>
  <si>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Carga masiva de extractos en el sistema de información SIIF Nación II</t>
  </si>
  <si>
    <t>Elaboración de Boletines de Tesorería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</si>
  <si>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</si>
  <si>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</si>
  <si>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</si>
  <si>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</si>
  <si>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</si>
  <si>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</si>
  <si>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</si>
  <si>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</si>
  <si>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</si>
  <si>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</si>
  <si>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</si>
  <si>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</si>
  <si>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</si>
  <si>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</si>
  <si>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</si>
  <si>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</si>
  <si>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</si>
  <si>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</si>
  <si>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</si>
  <si>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Documento</t>
  </si>
  <si>
    <t>1_Malla Vial del Meta</t>
  </si>
  <si>
    <t>Km</t>
  </si>
  <si>
    <t>2_Siberia El Vino Villeta</t>
  </si>
  <si>
    <t>Puente</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</si>
  <si>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</si>
  <si>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</si>
  <si>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</si>
  <si>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</si>
  <si>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</si>
  <si>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</si>
  <si>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</si>
  <si>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</si>
  <si>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Mantenimiento rutinario en todo abscisado según alcance manual operación.</t>
  </si>
  <si>
    <t>Predios</t>
  </si>
  <si>
    <t>9_Desarrollo Vial del Oriente de Medellín -DEVIMED</t>
  </si>
  <si>
    <t>Mantenimiento (297.1 km)</t>
  </si>
  <si>
    <t>10_Armenia Pereira Manizales</t>
  </si>
  <si>
    <t>11_Malla Vial del Valle del Cauca y Cauca</t>
  </si>
  <si>
    <t>Rehabilitación</t>
  </si>
  <si>
    <t>Tramo Norte Red Férrea Atlántico</t>
  </si>
  <si>
    <t>Acta</t>
  </si>
  <si>
    <t>eliminar</t>
  </si>
  <si>
    <t>Informes mensuales del plan de compras</t>
  </si>
  <si>
    <t>RIESGOS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</si>
  <si>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</si>
  <si>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</si>
  <si>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</si>
  <si>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</si>
  <si>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</si>
  <si>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</si>
  <si>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</si>
  <si>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</si>
  <si>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</si>
  <si>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</si>
  <si>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</si>
  <si>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Informes de seguimiento</t>
  </si>
  <si>
    <t>Comités de Archivo</t>
  </si>
  <si>
    <t>Proceso de poblamiento de la planta de personal</t>
  </si>
  <si>
    <t>Red Férrea Pacifico</t>
  </si>
  <si>
    <t>Un</t>
  </si>
  <si>
    <t xml:space="preserve">Mantenimiento rutinario a los 82,4 km. Longitud desde Bogotá (Puente El Cortijo) (PR 145+000) hasta el Intercambiador vial de Guaduas - Villeta (PR 64+000) </t>
  </si>
  <si>
    <t>Avance en la construcción Anillo Vial Crespo general</t>
  </si>
  <si>
    <t>VICEPRESIDENCIA DE GESTION CONTRACTUAL</t>
  </si>
  <si>
    <t>VICEPRESIDENCIA DE ESTRUCTURACION Y ADJUDICACION</t>
  </si>
  <si>
    <t>GRUPO INTERNO DE TRABAJO CARRETERO</t>
  </si>
  <si>
    <t>VICEPRESIDENCIA JURIDICA</t>
  </si>
  <si>
    <t>VICEPRESIDENCIA DE PLANEACION, RIESGOS Y ENTORNO</t>
  </si>
  <si>
    <t>VICEPRESIDENCIA ADMINISTRATIVA Y FINANCIERA</t>
  </si>
  <si>
    <t>UNIDAD DE MEDIDA</t>
  </si>
  <si>
    <t>META AÑO</t>
  </si>
  <si>
    <t>Mejoramiento</t>
  </si>
  <si>
    <t>Construcción calzada sencilla</t>
  </si>
  <si>
    <t>Asesorias</t>
  </si>
  <si>
    <t>Elaboración de informe de seguimiento a la ejecución presupuestal</t>
  </si>
  <si>
    <t>Realización de reuniones de seguimiento presupuestal</t>
  </si>
  <si>
    <t>Programación mensual del PAC</t>
  </si>
  <si>
    <t>Elaboración de boletines de tesoreria</t>
  </si>
  <si>
    <t>Plan</t>
  </si>
  <si>
    <t>OFICINA DE CONTROL INTERNO</t>
  </si>
  <si>
    <t>Meta</t>
  </si>
  <si>
    <t xml:space="preserve">Mantenimiento rutinario </t>
  </si>
  <si>
    <t>Adecuación de sede, muebles y enseres</t>
  </si>
  <si>
    <t>Socialización de proyectos</t>
  </si>
  <si>
    <t>Sistema de Información Geografico y de gestión institucional</t>
  </si>
  <si>
    <t>Digitalización archivo de gestión</t>
  </si>
  <si>
    <t>Apoyo misional</t>
  </si>
  <si>
    <t>113-600-125</t>
  </si>
  <si>
    <t>Mejoramiento Apoyo estatal para los nuevos Proyectos de Concesión</t>
  </si>
  <si>
    <t>113-600-129</t>
  </si>
  <si>
    <t>Mejoramiento, Mantenimiento de la Concesión Ruta Caribe, municipio de Barranquilla, departamento del Atlántico</t>
  </si>
  <si>
    <t>113-600-130</t>
  </si>
  <si>
    <t>Mejoramiento, Mantenimiento Concesión Córdoba - Sucre</t>
  </si>
  <si>
    <t>113-600-131</t>
  </si>
  <si>
    <t>113-600-132</t>
  </si>
  <si>
    <t>Mejoramiento, mantenimiento de la  Concesión Cartagena - Barranquilla</t>
  </si>
  <si>
    <t>113-601-005</t>
  </si>
  <si>
    <t>113-601-003</t>
  </si>
  <si>
    <t>Mejoramiento Autopista Bogotá - Villavicencio</t>
  </si>
  <si>
    <t>Mejoramiento Transversal de Las Américas</t>
  </si>
  <si>
    <t>113-601-006</t>
  </si>
  <si>
    <t>530-600- 003</t>
  </si>
  <si>
    <t>Apoyo a la gestión del Estado, obras complementarias y compra de predios. Contratos de Concesión</t>
  </si>
  <si>
    <t>113-605-007</t>
  </si>
  <si>
    <t>113-607-001</t>
  </si>
  <si>
    <t>520-600-002</t>
  </si>
  <si>
    <t>Interventoria Red Férrea del Atlántico</t>
  </si>
  <si>
    <t>Interventoria Red Férrea del Pacífico</t>
  </si>
  <si>
    <t>Mantenimiento rutinario- calzada sencilla</t>
  </si>
  <si>
    <t>Mantenimiento Rutinario</t>
  </si>
  <si>
    <t>Observaciones</t>
  </si>
  <si>
    <t>Puentes peatonales</t>
  </si>
  <si>
    <t>Obras de Protecciòn</t>
  </si>
  <si>
    <t>Puentes vehiculares</t>
  </si>
  <si>
    <t>Construcciòn calzada sencilla</t>
  </si>
  <si>
    <t>Obras complementarias</t>
  </si>
  <si>
    <t>Proyecto</t>
  </si>
  <si>
    <t>Total</t>
  </si>
  <si>
    <t>Bogotá - Villavicencio</t>
  </si>
  <si>
    <t>Zona Metropolitana de Bucaramanga</t>
  </si>
  <si>
    <t>Area Metropolitana de Cucuta</t>
  </si>
  <si>
    <t>Bosa - Granada - Girardot</t>
  </si>
  <si>
    <t>Nación</t>
  </si>
  <si>
    <t>Propios</t>
  </si>
  <si>
    <t>Rubro presupuestal</t>
  </si>
  <si>
    <t>Apropiación Presupuestal</t>
  </si>
  <si>
    <t>Tipo Recursos</t>
  </si>
  <si>
    <t>VICEPRESIDENCIA DE ESTRUCTURACIÓN Y ADJUDICACIÓN</t>
  </si>
  <si>
    <t>VICEPRESIDENCIA DE PLANEACIÓN, RIESGOS Y ENTORNO</t>
  </si>
  <si>
    <t>VICEPRESIDENCIA JURÍDICA</t>
  </si>
  <si>
    <t>VICEPRESIDENCIA DE GESTIÓN CONTRACTUAL</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</si>
  <si>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</si>
  <si>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</si>
  <si>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</si>
  <si>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</si>
  <si>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</si>
  <si>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</si>
  <si>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</si>
  <si>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</si>
  <si>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</si>
  <si>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</si>
  <si>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</si>
  <si>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</si>
  <si>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</si>
  <si>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</si>
  <si>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</si>
  <si>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</si>
  <si>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</si>
  <si>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</si>
  <si>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Construcciòn Doble Calzada</t>
  </si>
  <si>
    <t>Unidad de Medida</t>
  </si>
  <si>
    <t xml:space="preserve">                              OFICINA CONTROL INTERNO</t>
  </si>
  <si>
    <t xml:space="preserve">                              OFICINA DE COMUNICACIONES</t>
  </si>
  <si>
    <t>Mantenimiento rutinario y operación del proyectos. Vías (Villavicencio - Granada; Villavicencio - Puerto López; Villavicencio - Cumaral)</t>
  </si>
  <si>
    <t>Nación / Propios</t>
  </si>
  <si>
    <t>520-600-001</t>
  </si>
  <si>
    <t>Rehabilitación de Vías Férreas a Nivel Nacional a traves del Sistema de Concesiones</t>
  </si>
  <si>
    <t>PLAN DE ACCION 2013</t>
  </si>
  <si>
    <t>Santa Marta - Riohacha - Paraguachon</t>
  </si>
  <si>
    <t>Cartagena - Barranquilla</t>
  </si>
  <si>
    <t>Zipaquira - Palenque</t>
  </si>
  <si>
    <t>Briceño - Tunja - Sogamoso</t>
  </si>
  <si>
    <t>Pereira - La Victoria</t>
  </si>
  <si>
    <t>Cordoba - Sucre</t>
  </si>
  <si>
    <t>Otros Recursos - Pago Deudas</t>
  </si>
  <si>
    <t>Pago predios variante Cartago</t>
  </si>
  <si>
    <t>Adición Contrato FENOCO</t>
  </si>
  <si>
    <t>113-600-134</t>
  </si>
  <si>
    <t>Mejoramiento Apoyo estatal Proyecto de Concesión Ruta del Sol Sector I Nacional</t>
  </si>
  <si>
    <t>113-600-135</t>
  </si>
  <si>
    <t>Mejoramiento Apoyo estatal Proyecto de Concesión Ruta del Sol Sector III Nacional</t>
  </si>
  <si>
    <t>113-600-136</t>
  </si>
  <si>
    <t>Mejoramiento Apoyo estatal Proyecto de Concesión Ruta del Sol Sector II Nacional</t>
  </si>
  <si>
    <t>113-600-137</t>
  </si>
  <si>
    <t>Rehabilitación y mantenimiento del corredor Zipaquira - Bucaramanga (Palenque) y Tunja - Villa Pinzón</t>
  </si>
  <si>
    <t>113-600-138</t>
  </si>
  <si>
    <t>Mantenimiento al proyecto de concesión Loboguerrero - Buga, Valle del Cauca</t>
  </si>
  <si>
    <t>Mejoramiento Autopista de La Montaña, Región Nacional. Previo Concepto DNP</t>
  </si>
  <si>
    <t>RAW - Grupo Interno de Trabajo de Planeación</t>
  </si>
  <si>
    <t>Compra de predios variante Cartago</t>
  </si>
  <si>
    <t>Proceso licitatorio tramos desafectados</t>
  </si>
  <si>
    <t>Licitación</t>
  </si>
  <si>
    <t>Contratación nuevas interventorias portuarias</t>
  </si>
  <si>
    <t>Interventoria</t>
  </si>
  <si>
    <t>Visitas de supervisión</t>
  </si>
  <si>
    <t>Revisión cumplimiento plan de inversiones</t>
  </si>
  <si>
    <t>Desarrollo de los estudios requeridos para la contratación de los proyectos de concesión de cuarta generación}</t>
  </si>
  <si>
    <t>Estudios</t>
  </si>
  <si>
    <t>Desarrollo de las asesorias y consultorías necesarias para la gestión de la Agencia</t>
  </si>
  <si>
    <t>Suscripción de convenios otras entidades del estado para el fortalecimiento de la gestión de la Agencia</t>
  </si>
  <si>
    <t>Elaborar la Resolución por medio de la cual se reglamenta el trámite de Permiso de ocupación temporal en vías Férreas y Carreteras.</t>
  </si>
  <si>
    <t>Resolución Aprobada</t>
  </si>
  <si>
    <t xml:space="preserve">Emisión de conceptos jurídicos en materias relacionadas con modificaciones a los Contratos, declaraciones de incumplimiento, declaracion y aplicación de cláusulas excepcionales, imposición de multas y sanciones por incumplimiento contractual,  asi como los demas temas relacionados con el desarrollo de los Contratos de Concesión y demás formas de Asociación Público Privado a cargo del Grupo Interno de Trabajo de Asesoría Gestión Contractual </t>
  </si>
  <si>
    <t>Conceptos emitidos</t>
  </si>
  <si>
    <t>Informe mensual por cada Concesión vial de los temas tratados en los comités primarios (Supervisor; Financiero, Abogado, Predial y el Socio-Ambiental) y que se encuentren a cargo del Grupo Interno de Trabajo de Asesoría Gestión Contractual</t>
  </si>
  <si>
    <t>Adelantar los procesos de selección radicados en la Gerencia de Contratación de conformidad con la normatividad vigente</t>
  </si>
  <si>
    <t>Procesos tramitados</t>
  </si>
  <si>
    <t>Reuniones  del comité asesor de asuntos contractuales - Grupo Interno de Trabajo de Contratación .</t>
  </si>
  <si>
    <t>Establecer una estrategia para la prevención e identificación de la colusión- Grupo Interno de Trabajo de Contratación.</t>
  </si>
  <si>
    <t>Estrategia Implementada</t>
  </si>
  <si>
    <t>Actualizacion de los procedimientos y el manual de contratación</t>
  </si>
  <si>
    <t>Procedimientos y Manual Actualizados</t>
  </si>
  <si>
    <t>Implementación sistema de indicadores jurídicos</t>
  </si>
  <si>
    <t>Indicadores implementados</t>
  </si>
  <si>
    <t>Elaboración de un Procedimiento relacionado con las funciones y actividades que se desarrollan por parte de la Vicepresidencia de Planeación, Riesgos y Entorno en lo relativo a la revisión técnica, jurídica y social de las carpetas prediales que son remitidas por los concesionarios</t>
  </si>
  <si>
    <t>Elaboración de un Procedimiento relacionado con las funciones y actividades que se desarrollan por parte de la Vicepresidencia de Planeación, Riesgos y Entorno en lo relativo a la revisión técnica, jurídica y social de las carpetas prediales que son remitidas por los concesionarios y a la ordenación del pago por concepto de la adquisición de predios y la gestión predial.</t>
  </si>
  <si>
    <t xml:space="preserve">Procedimiento </t>
  </si>
  <si>
    <t>Institucionalización y funcionamiento de un Comité de Gestión Predial de la Vicepresidencia de Planeación, Riesgos y Entorno y de la Vicepresidencia Juridica</t>
  </si>
  <si>
    <t>Resolución Aprobada y actas de reunión</t>
  </si>
  <si>
    <t>Informe trimestral respecto de los Tribunales de Arbitramento relacionados con las concesiones en los cuales la Agencia Nacional de Infraestructura actue como demandante y/o demandada</t>
  </si>
  <si>
    <t xml:space="preserve">PLAN DE INFORMES DE LEY - PIL </t>
  </si>
  <si>
    <t xml:space="preserve">PLAN DE ENLACE CON ENTES DE CONTROL - PEEC </t>
  </si>
  <si>
    <t>PLAN DE EVALUACION INDEPENDIENTE - PEI</t>
  </si>
  <si>
    <t>Auditoría</t>
  </si>
  <si>
    <t xml:space="preserve">PLAN DE FOMENTO DE CULTURA - PFC </t>
  </si>
  <si>
    <t>PLAN DE  VALORACIÓN Y ADMINISTRACIÓN DE RIESGOS - PVAR</t>
  </si>
  <si>
    <t>Rendiciones de Cuentas de la Agencia</t>
  </si>
  <si>
    <t>Realización de WEBCAM con temas de la Agencia</t>
  </si>
  <si>
    <t>Conformación archivo visual de las concesiones</t>
  </si>
  <si>
    <t>Participación Congreso CCI</t>
  </si>
  <si>
    <t>Rendición de cuentas sectorial</t>
  </si>
  <si>
    <t>Encuentro con comunicadores de concesiones</t>
  </si>
  <si>
    <t>Participación en feria de Puertos</t>
  </si>
  <si>
    <t>Evento</t>
  </si>
  <si>
    <t>Archivo</t>
  </si>
  <si>
    <t>Taller</t>
  </si>
  <si>
    <t>Revisión y presentación  de la valoración de contingentes a MHCP Ministerio de Hacienda y Crédito Público y el CPP Comparador Público Privado a DNP Departamento Nacional de Planeación, de proyectos estructurados por Fonade o Fondo de adaptación.</t>
  </si>
  <si>
    <t>1</t>
  </si>
  <si>
    <t>Metodología para seguimiento y reporte de eventos por cambio climático.</t>
  </si>
  <si>
    <t>Metodología para el manejo en el Fondo de Contingencias.</t>
  </si>
  <si>
    <t>Metodología para la calificación de riesgos de los proyectos de infraestructura  (capacidad de repago del servicio de la deuda).</t>
  </si>
  <si>
    <t>Política / metodología para la gestión de riesgos institucionales (operativos) de la entidad.</t>
  </si>
  <si>
    <t>Consultoría para el estudio de amenazas y vulnerabilidad de la red concesionada a cargo de la ANI (Fase I)</t>
  </si>
  <si>
    <t>Politica</t>
  </si>
  <si>
    <t>Metodologia</t>
  </si>
  <si>
    <t>Política para el manejo del Fondo de Contingencias Contractuales de las Entidades Estatales.</t>
  </si>
  <si>
    <t>Elaboración Anteproyecto de presupuesto 2014</t>
  </si>
  <si>
    <t>Seguimiento al Plan de Acción Anual</t>
  </si>
  <si>
    <t>Informe avance metas SISMEG</t>
  </si>
  <si>
    <t>Actualización de Proyectos en el SUIFP</t>
  </si>
  <si>
    <t>Seguimiento a proyectos en SPI</t>
  </si>
  <si>
    <t>Trámites presupuestales (vigencias futuras, traslados)</t>
  </si>
  <si>
    <t>Trámite</t>
  </si>
  <si>
    <t>Informes de coyuntura</t>
  </si>
  <si>
    <t>Formulación Politica de Reversiones</t>
  </si>
  <si>
    <t>Politica aprobada</t>
  </si>
  <si>
    <t>Formulación de la Planeación Estratégica de la Agencia</t>
  </si>
  <si>
    <t>Aprobación de los procesos y procedimientos de la Agencia</t>
  </si>
  <si>
    <t>Mapa de procesos</t>
  </si>
  <si>
    <t>Preauditoría del Sistema de Gestion de Calidad</t>
  </si>
  <si>
    <t>Implementación del Sistema de Gestión del Conocimiento</t>
  </si>
  <si>
    <t>Avance Plan</t>
  </si>
  <si>
    <t>Implementación del modelo de seguimiento y monitoreo</t>
  </si>
  <si>
    <t>Implementar los criterios de TRANSPARENCIA POR COLOMBIA en los procesos de rendición de cuentas</t>
  </si>
  <si>
    <t>Recopilación y elaboración de estudios de caso</t>
  </si>
  <si>
    <t>Programa de divulgación de experiencias</t>
  </si>
  <si>
    <t>Implementación Banco de Proyectos de Inversión</t>
  </si>
  <si>
    <t>Banco</t>
  </si>
  <si>
    <t>GRUPO INTERNO DE TRABAJO GESTION SOCIAL Y AMBIENTAL</t>
  </si>
  <si>
    <t>Reuniones Comité Interinstitucional (ANI-ANLA-otros)</t>
  </si>
  <si>
    <t xml:space="preserve">Apoyo a la VPE en los temas Ambientales </t>
  </si>
  <si>
    <t>informes y/o documentos</t>
  </si>
  <si>
    <t>Formulacion propuesta de política de Peajes Especiales</t>
  </si>
  <si>
    <t>Seguimiento al cumplimiento del Convenio MININTERIOR - Consultas previas</t>
  </si>
  <si>
    <t xml:space="preserve">Implementación  formato de Seguimiento a los temas Socio Ambientales a los proyectos en desarrollo </t>
  </si>
  <si>
    <t>Seguimiento al componente socioambiental en los proyectos en ejecución</t>
  </si>
  <si>
    <t>GRUPO INTERNO DE TRABAJO GESTION PREDIAL</t>
  </si>
  <si>
    <t>Suscripción de un Convenio interadministrativo con el INSTITUTO GEOGRAFICO AGUSTIN CODAZZI</t>
  </si>
  <si>
    <t>Suscripción de un Convenio interadministrativo con la SUPERINTENDENCIA DE NOTARIADO Y REGISTRO</t>
  </si>
  <si>
    <t>Suscripción de un Convenio interadministrativo con el INSTITUTO COLOMBIANO DE TIERRAS - INCODER</t>
  </si>
  <si>
    <t>Elaboración de un Procedimiento relacionado con las funciones y actividades que se desarrollan por parte de la Vicepresidencia de Planeación, Riesgos y Entorno en lo relativo a la ordenación del pago por concepto de la adquisición de predios y la gestión predial desarrollada por los concesionarios</t>
  </si>
  <si>
    <t>Institucionalización y funcionamiento de un Comité Predial</t>
  </si>
  <si>
    <t>Revisión Técnica de los informes prediales presentados por los estructuradores de las nuevas concesiones a licitar por parte de la ANI</t>
  </si>
  <si>
    <t xml:space="preserve">Consolidación periódica de la información de los predios adquiridos por la ANI en los proyectos concesionados, para efectos de ser incorporada en la contabilidad predial de la ANI, teniendo en cuenta los parámetros establecidos por CISA </t>
  </si>
  <si>
    <t>GRUPO INTERNO DE TRABAJO DE SISTEMAS</t>
  </si>
  <si>
    <t xml:space="preserve">Fortalecimiento de la infraestructura tecnológica que soporta el funcionamiento de la Agencia </t>
  </si>
  <si>
    <t>Infraestructura adquirida</t>
  </si>
  <si>
    <t>Actualización del licenciamiento de software de la Agencia</t>
  </si>
  <si>
    <t>Licencias adquiridas</t>
  </si>
  <si>
    <t>Desarrollo e implementación del sistema de Información, seguimiento y control para la ANI</t>
  </si>
  <si>
    <t>Sistema desarrollado</t>
  </si>
  <si>
    <t xml:space="preserve">Capacitaciones a los usuarios de la ANI en el nuevo sistema de información, seguimiento y control </t>
  </si>
  <si>
    <t>número de capacitaciones</t>
  </si>
  <si>
    <t>Diseñar un sistema de seguimiento y control del plan de adquisiciones</t>
  </si>
  <si>
    <t>Sistema diseñado</t>
  </si>
  <si>
    <t>Construcción de Bodega para Archivo</t>
  </si>
  <si>
    <t>Bodega construida</t>
  </si>
  <si>
    <t>Programa SENDEROS Estudiantes en práctica</t>
  </si>
  <si>
    <t>Estudiantes vinculados</t>
  </si>
  <si>
    <t>Realizar inventario de Bienes</t>
  </si>
  <si>
    <t>Inventario</t>
  </si>
  <si>
    <t>Cambio de placas inventario de bienes</t>
  </si>
  <si>
    <t>Bienes identificados</t>
  </si>
  <si>
    <t>Planta ocupada</t>
  </si>
  <si>
    <t>Convenio CNSC- OPEC</t>
  </si>
  <si>
    <t>Actualización de la Tabla de Retención Documental a todas las dependicias</t>
  </si>
  <si>
    <t>TDR</t>
  </si>
  <si>
    <t>Boletín</t>
  </si>
  <si>
    <t>Carga en el sistema</t>
  </si>
  <si>
    <t>Control de la ejecución presupuestal: 
- ingresos 
- reservas
- Gastos</t>
  </si>
  <si>
    <t>Ejecución</t>
  </si>
  <si>
    <t>Construcción segunda calzada El Chuscal - La Vega</t>
  </si>
  <si>
    <t>Construccion de obras de Proteccion Marina en el sector de los Muchachitos</t>
  </si>
  <si>
    <t>Gl</t>
  </si>
  <si>
    <t>Avance construcción segunda calzada Sectores IA, II, IIA, III, IIIA y IV</t>
  </si>
  <si>
    <t>Construcción segunda calzada - Entrada Tierra Baja - Marahuaco</t>
  </si>
  <si>
    <t>Adquisición predios variante GUAMO-ESPINAL</t>
  </si>
  <si>
    <t>Construcción intersección a desnivel Circacia 1</t>
  </si>
  <si>
    <t>Construcción puente peatonal Artesanos</t>
  </si>
  <si>
    <t>Rehabilitación calzada La Paila - Calarcá</t>
  </si>
  <si>
    <t>Reconstrucción Puente Vehicular</t>
  </si>
  <si>
    <t>Construcción puentes peatonales</t>
  </si>
  <si>
    <t>Terminación Retorno, Tramo 4 Te del Salto-Alto de Rosas</t>
  </si>
  <si>
    <t>Construcción segunda calzada</t>
  </si>
  <si>
    <t>Construcción calzada sencilla via Cipres</t>
  </si>
  <si>
    <t>Construccion mirador Cerritos</t>
  </si>
  <si>
    <t>Construccion cicloruta</t>
  </si>
  <si>
    <t>Construccion de un puente peatonal en el sector T aeropuerto-Lebrija</t>
  </si>
  <si>
    <t>Construcción obras complementarias</t>
  </si>
  <si>
    <t>Ampliacion del puente peatonal Mateo Gomez</t>
  </si>
  <si>
    <t>Construccion de Doble Calzada</t>
  </si>
  <si>
    <t>Construccion de calzada sencilla</t>
  </si>
  <si>
    <t>12_Briceño Tunja Sogamoso</t>
  </si>
  <si>
    <t>13_Bosa Granada Girardot</t>
  </si>
  <si>
    <t>14_Pereira La Victoria</t>
  </si>
  <si>
    <t>15_Zona Metropolitana de Bucaramanga</t>
  </si>
  <si>
    <t>16_Rumichaca Pasto Chachagûí</t>
  </si>
  <si>
    <t>17_Córdoba Sucre</t>
  </si>
  <si>
    <t>18_Área Metropolitana de Cúcuta</t>
  </si>
  <si>
    <t>19_Ruta Caribe</t>
  </si>
  <si>
    <t>20_Girardot Ibagué Cajamarca</t>
  </si>
  <si>
    <t>21_Ruta del Sol 1</t>
  </si>
  <si>
    <t>22_Ruta del Sol 2</t>
  </si>
  <si>
    <t>23_Ruta del Sol 3</t>
  </si>
  <si>
    <t>24_Transversal de las Américas</t>
  </si>
  <si>
    <t>Construccción puentes peatonales</t>
  </si>
  <si>
    <t>Mejoramiento calzada existente</t>
  </si>
  <si>
    <t>Construcción intersecciones</t>
  </si>
  <si>
    <t>Rehabilitacion y/o mejoramiento Calzada sencilla existente</t>
  </si>
  <si>
    <t>Construcción puente vehicular</t>
  </si>
  <si>
    <t>Informe de Seguimiento</t>
  </si>
  <si>
    <t>Rehabilitación calzada sencilla</t>
  </si>
  <si>
    <t>Construcción Segunda calzada Mediacanoa - Loboguerrero</t>
  </si>
  <si>
    <t>Construccion de Segunda Calzada</t>
  </si>
  <si>
    <t>Construcción segunda Calzada</t>
  </si>
  <si>
    <t>Construcción puentes vehiculares</t>
  </si>
  <si>
    <t>Construccción puentes vehiculares</t>
  </si>
  <si>
    <t>Construcción de puentes vehiculares</t>
  </si>
  <si>
    <t>Construcciòn segunda calzada</t>
  </si>
  <si>
    <t>PAGOS 2013</t>
  </si>
  <si>
    <t xml:space="preserve">                                             SEGUIMIENTO ACTIVIDADES PLAN DE ACCION 2013</t>
  </si>
  <si>
    <t>Avance</t>
  </si>
  <si>
    <t>1er trimestre</t>
  </si>
  <si>
    <t>2do trimestre</t>
  </si>
  <si>
    <t>3er triemstre</t>
  </si>
  <si>
    <t>4o trimestre</t>
  </si>
  <si>
    <t>Mejoramiento Concesión Armenia - Pereira - Manizales</t>
  </si>
  <si>
    <t>PLAN DE ASESORIA Y ACOMPAÑAMIENTO - (PAA)</t>
  </si>
  <si>
    <t>Desarrollo de los estudios requeridos para la contratación de los proyectos de concesión de cuarta generación</t>
  </si>
  <si>
    <t>31/06/2013</t>
  </si>
  <si>
    <t>Se ha incluido la prevención de la Colusión dentro del Convenio con la Secretaría de Trasnparencia de la Presidencia de la República, el cual se encuentra para firma de las partes.</t>
  </si>
  <si>
    <t xml:space="preserve">                                                                                                                       Comités realizados :                                                                                                                                 • Acta No. 1 del 15 de enero de 2013
• Acta No. 2 del 23 de enero de 2013
• Acta No. 3 del 18 de febrero de 2013
• Acta No. 4 del 22 de febrero de 2013
• Acta No. 5 del 8 de marzo de 2013
• Acta No. 6 del 19 de marzo de 2013
• Acta No. 7 del 22 de marzo de 2013
• Actas 8 y 9
• Acta No. 10 del 12 de abril de 2013
• Acta No.11 del 22 de abril de 2013
• Acta No. 12 del 30 de abril de 2013
• Acta No. 13 del 9 de mayo de 2013
• Acta No. 14 del 14 de mayo de 2013
• Acta No. 15 del 16 de mayo de 2013
• Acta No. 16 del 24 de mayo de 2013
• Acta No. 17 del 24 de mayo de 2013 (Comité extraordinario)
• Acta No. 18 del 30 de mayo de 2013
• Acta No. 19 del 7 de junio de 2013
• Acta No. 20 del 14 de junio de 2013
• Acta No. 21 del 20 de junio de 2013
• Acta No. 22 del 24 de junio de 2013 (Comité extraordinario)
• Acta No. 23 del 24 de junio de 2013</t>
  </si>
  <si>
    <t>En el primer semestre de 2013 se han iniciado 123 procesos  por un valor de $ 19.478.180.843.984,00. De este valor los procesos más representativos son las Asociaciones Público Privada de los cuales se han adelantado 11 procesos por un valor de $18.890.955.165.206,00 equivalente al 97% de la totalidad de los procesos; se han adelantado 10 procesos de Concurso de Méritos por un valor de $ 36.793.363.176,00; 9 procesos de Mínima Cuantía por un valor de $ 353.002.756,00; 5 procesos de Licitación Pública por un valor de $ 539.295.013.718,00; 4 procesos de Selección Abreviada, de los cuales 3 son de menor cuantía y 1 por Subasta inversa por un valor de $1.305.271.626.
Igualmente se han celebrado 84 contratos por contratación directa por un valor de$9.479.027.502,00.</t>
  </si>
  <si>
    <t>Los indicadores fueron remitidos a la Vicepresidencia de Planeación Riesgos y Entorno – Grupo interno de trabajo de planeación, en las fechas establecidas en el Plan de Acción, esto teniendo en cuenta que dentro del Sistema de Gestión de Calidad se están consolidando los indicadores de la Agencia.  Planeación ha reportado una ficha única para la formulación de indicadores desde el mes de junio, razón por la cual se están definiendo conjuntamente los indicadores a implementar.</t>
  </si>
  <si>
    <t xml:space="preserve">Para el cumplimiento de esta meta se tiene programado el mes de septiembre ya que se encuentan en proceso de recopilación de los datos que se requiere para la elaboracióny posterior determinación de los alcances y parametros que correspondan a cada area en concordancia con lo dispuesto en las Resoluciones No.493 de 2012 y la Resolución 399 de 2013 </t>
  </si>
  <si>
    <t>Durante los 5 primeros meses se colaborara en las gestiones para la estructuración del Comité asi como el tramite para sus suscripción y se paraticipara en los meses restantes en las sesiones respectivas.</t>
  </si>
  <si>
    <t xml:space="preserve">A la fecha no se he enviado reporte por parte del Grupo en mención </t>
  </si>
  <si>
    <t>MANUAL:  Se expidió la Resolución 308 de 2013, y que entró en vigencia el 15 de julio de 2013.  Sin embargo el 17 de julio  se expidió el Decreto 1510 que deroga integramente el decreto 734 de 2012, razón por la que se decidió suspender el Manual en tanto, se estudian las acciones a seguir.  PROCESOS - PROCEDIMIENTOS: Procesos y procedimientos establecidos para cada modalidad de selección actualizados.  Deben incluirse en el Sistema de Gestión de la ANI. Se expidió la Resolución 308 de 2013, y que entró en vigencia el 15 de julio de 2013.  Sin embargo el 17 de julio  se expidió el Decreto 1510 que deroga integramente el decreto 734 de 2012, razón por la que se deben actualziar los procedimientos al nuevo decreto, se estudian las acciones a seguir. . PROTOCOLOS: Actualmente se está utilizando los protocolos de seguridad y manejo de la informaciónen las precalificaciones en proceso (Este protocolo incluye el manejo de información con terceros participantes en las respuestas a observaciones o verificación en los procesos de APP), así como un protocolo de seguridad para la sala de evaluación . Falta la inclusión en el Sistema Integrado de Calidad..  LISTAS DE CHEQUEO:  Se están impelementando.  Falta la aprobación del Comité de Contratación y su inclusión en el Sistema Integrado de Calidad. Actualmente se está utilizando la lista de chequeo diferenciada para cada proceso al igual que el manejo documental de observaciones y respuestas. ESTANDARIZACIÓN DE DOCUMENTOS: Se ha participado en la estandarización del documento de invitación a precalificar que se está usando actualmente en los procesos vigentes. los pliegos estándar ya se elaboraron para IP´s y los documentos de invitación a precalificar ya están siendo usados en los procesos abiertos de la Agencia.  La minuta del contrato de APP se encuentra radicada en el Ministerio de Hacienda para su revisión. FLUJOGRAMAS: En uso flujogramas para precalificación de APP de prosperidad y Victorias tempranas.</t>
  </si>
  <si>
    <t>En la presente vigencia no va a realizar el convenio debido a que no se van a realizar los concursos</t>
  </si>
  <si>
    <t>Procedimiento</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</si>
</sst>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 #,##0.00_ ;_ * \-#,##0.00_ ;_ * &quot;-&quot;??_ ;_ @_ "/>
    <numFmt numFmtId="175" formatCode="_ * #,##0_ ;_ * \-#,##0_ ;_ * &quot;-&quot;??_ ;_ @_ "/>
    <numFmt numFmtId="176" formatCode="#,##0.0"/>
    <numFmt numFmtId="177" formatCode="0.0000000"/>
    <numFmt numFmtId="178" formatCode="0.000000"/>
    <numFmt numFmtId="179" formatCode="0.00000"/>
    <numFmt numFmtId="180" formatCode="0.0000"/>
    <numFmt numFmtId="181" formatCode="0.000"/>
    <numFmt numFmtId="182" formatCode="0.0"/>
    <numFmt numFmtId="183" formatCode="&quot;$&quot;#,##0;\-&quot;$&quot;#,##0"/>
    <numFmt numFmtId="184" formatCode="0.00000000"/>
    <numFmt numFmtId="185" formatCode="0.0000000000"/>
    <numFmt numFmtId="186" formatCode="0.000000000"/>
    <numFmt numFmtId="187" formatCode="0.0%"/>
    <numFmt numFmtId="188" formatCode="_(&quot;$&quot;\ * #,##0.0_);_(&quot;$&quot;\ * \(#,##0.0\);_(&quot;$&quot;\ *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 #,##0_ ;_ * \(#,##0\)_ ;_ * &quot;-&quot;??_ ;_ @_ "/>
    <numFmt numFmtId="194" formatCode="_ [$€-2]\ * #,##0.00_ ;_ [$€-2]\ * \-#,##0.00_ ;_ [$€-2]\ * &quot;-&quot;??_ "/>
    <numFmt numFmtId="195" formatCode="#,##0_ ;[Red]\-#,##0\ "/>
    <numFmt numFmtId="196" formatCode="\$#,##0.00\ ;\(\$#,##0.00\)"/>
    <numFmt numFmtId="197" formatCode="#,##0.0_);\(#,##0.0\)"/>
    <numFmt numFmtId="198" formatCode="#,##0_);\(#,##0\);&quot;-&quot;"/>
    <numFmt numFmtId="199" formatCode="#,##0.00_);\(#,##0.00\);&quot;-&quot;"/>
    <numFmt numFmtId="200" formatCode="#,##0.0_);\(#,##0.0\);&quot;-&quot;"/>
    <numFmt numFmtId="201" formatCode="[$-1240A]&quot;$&quot;\ #,##0.00;\(&quot;$&quot;\ #,##0.00\)"/>
    <numFmt numFmtId="202" formatCode="dd/mm/yyyy;@"/>
    <numFmt numFmtId="203" formatCode="d/mm/yyyy;@"/>
  </numFmts>
  <fonts count="86">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10"/>
      <name val="Calibri"/>
      <family val="2"/>
    </font>
    <font>
      <b/>
      <sz val="8"/>
      <color indexed="8"/>
      <name val="Calibri"/>
      <family val="2"/>
    </font>
    <font>
      <b/>
      <sz val="8"/>
      <name val="Calibri"/>
      <family val="2"/>
    </font>
    <font>
      <sz val="12"/>
      <name val="Calibri"/>
      <family val="2"/>
    </font>
    <font>
      <sz val="7"/>
      <color indexed="8"/>
      <name val="Calibri"/>
      <family val="2"/>
    </font>
    <font>
      <sz val="10"/>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b/>
      <sz val="8"/>
      <color theme="1"/>
      <name val="Calibri"/>
      <family val="2"/>
    </font>
    <font>
      <sz val="8"/>
      <color rgb="FF000000"/>
      <name val="Calibri"/>
      <family val="2"/>
    </font>
    <font>
      <sz val="7"/>
      <color theme="1"/>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499969989061355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thin"/>
    </border>
    <border>
      <left>
        <color indexed="63"/>
      </left>
      <right style="thin"/>
      <top style="thin"/>
      <botto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thin"/>
      <top style="hair"/>
      <bottom style="medium"/>
    </border>
    <border>
      <left style="thin"/>
      <right style="thin"/>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color indexed="63"/>
      </right>
      <top>
        <color indexed="63"/>
      </top>
      <bottom>
        <color indexed="63"/>
      </bottom>
    </border>
    <border>
      <left style="thin"/>
      <right style="medium"/>
      <top style="hair"/>
      <bottom style="medium"/>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thin"/>
      <top style="thin"/>
      <bottom style="hair"/>
    </border>
    <border>
      <left style="thin"/>
      <right style="medium"/>
      <top style="thin"/>
      <bottom style="hair"/>
    </border>
    <border>
      <left style="medium"/>
      <right style="medium"/>
      <top style="thin"/>
      <bottom style="hair"/>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style="medium"/>
      <top style="thin"/>
      <bottom style="thin"/>
    </border>
    <border>
      <left>
        <color indexed="63"/>
      </left>
      <right style="thin"/>
      <top style="thin"/>
      <bottom style="hair"/>
    </border>
    <border>
      <left style="medium"/>
      <right style="thin"/>
      <top style="hair"/>
      <bottom style="thin"/>
    </border>
    <border>
      <left>
        <color indexed="63"/>
      </left>
      <right style="thin"/>
      <top style="hair"/>
      <bottom style="thin"/>
    </border>
    <border>
      <left style="thin"/>
      <right style="medium"/>
      <top style="hair"/>
      <bottom style="thin"/>
    </border>
    <border>
      <left>
        <color indexed="63"/>
      </left>
      <right style="thin"/>
      <top>
        <color indexed="63"/>
      </top>
      <bottom>
        <color indexed="63"/>
      </bottom>
    </border>
    <border>
      <left>
        <color indexed="63"/>
      </left>
      <right style="medium"/>
      <top style="medium"/>
      <bottom>
        <color indexed="63"/>
      </bottom>
    </border>
    <border>
      <left>
        <color indexed="63"/>
      </left>
      <right style="thin"/>
      <top style="medium"/>
      <bottom style="hair"/>
    </border>
    <border>
      <left>
        <color indexed="63"/>
      </left>
      <right style="thin"/>
      <top style="hair"/>
      <bottom style="hair"/>
    </border>
    <border>
      <left>
        <color indexed="63"/>
      </left>
      <right style="thin"/>
      <top style="medium"/>
      <bottom style="thin"/>
    </border>
    <border>
      <left>
        <color indexed="63"/>
      </left>
      <right style="thin"/>
      <top style="thin"/>
      <bottom style="medium"/>
    </border>
    <border>
      <left style="thin"/>
      <right/>
      <top style="medium"/>
      <bottom style="thin"/>
    </border>
    <border>
      <left style="thin"/>
      <right/>
      <top style="thin"/>
      <bottom style="thin"/>
    </border>
    <border>
      <left style="thin"/>
      <right>
        <color indexed="63"/>
      </right>
      <top style="thin"/>
      <bottom style="medium"/>
    </border>
    <border>
      <left/>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medium"/>
      <bottom style="hair"/>
    </border>
    <border>
      <left>
        <color indexed="63"/>
      </left>
      <right style="medium"/>
      <top style="hair"/>
      <bottom style="hair"/>
    </border>
    <border>
      <left style="medium"/>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hair"/>
    </border>
    <border>
      <left>
        <color indexed="63"/>
      </left>
      <right style="medium"/>
      <top style="thin"/>
      <bottom style="hair"/>
    </border>
    <border>
      <left>
        <color indexed="63"/>
      </left>
      <right style="thin"/>
      <top style="hair"/>
      <bottom style="medium"/>
    </border>
    <border>
      <left>
        <color indexed="63"/>
      </left>
      <right style="medium"/>
      <top>
        <color indexed="63"/>
      </top>
      <bottom style="hair"/>
    </border>
    <border>
      <left>
        <color indexed="63"/>
      </left>
      <right style="medium"/>
      <top style="hair"/>
      <bottom style="mediu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color indexed="63"/>
      </bottom>
    </border>
    <border>
      <left>
        <color indexed="63"/>
      </left>
      <right style="thin"/>
      <top>
        <color indexed="63"/>
      </top>
      <bottom style="hair"/>
    </border>
    <border>
      <left style="thin"/>
      <right>
        <color indexed="63"/>
      </right>
      <top>
        <color indexed="63"/>
      </top>
      <bottom style="hair"/>
    </border>
    <border>
      <left style="medium"/>
      <right style="medium"/>
      <top>
        <color indexed="63"/>
      </top>
      <bottom>
        <color indexed="63"/>
      </bottom>
    </border>
    <border>
      <left style="medium"/>
      <right style="medium"/>
      <top style="hair"/>
      <bottom style="thin"/>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style="thin"/>
      <right style="thin"/>
      <top style="thin"/>
      <bottom/>
    </border>
    <border>
      <left style="thin"/>
      <right style="thin"/>
      <top/>
      <bottom style="thin"/>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3" fontId="4" fillId="0" borderId="0" applyFon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9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5"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61"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2" fillId="21" borderId="5" applyNumberFormat="0" applyAlignment="0" applyProtection="0"/>
    <xf numFmtId="0" fontId="2" fillId="0" borderId="0" applyNumberFormat="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5" fillId="0" borderId="8" applyNumberFormat="0" applyFill="0" applyAlignment="0" applyProtection="0"/>
    <xf numFmtId="0" fontId="68" fillId="0" borderId="9" applyNumberFormat="0" applyFill="0" applyAlignment="0" applyProtection="0"/>
    <xf numFmtId="0" fontId="6" fillId="0" borderId="0" applyProtection="0">
      <alignment/>
    </xf>
    <xf numFmtId="196"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682">
    <xf numFmtId="0" fontId="0" fillId="0" borderId="0" xfId="0" applyFont="1" applyAlignment="1">
      <alignment/>
    </xf>
    <xf numFmtId="0" fontId="69" fillId="0" borderId="11" xfId="0" applyFont="1" applyFill="1" applyBorder="1" applyAlignment="1">
      <alignment vertical="center"/>
    </xf>
    <xf numFmtId="0" fontId="70" fillId="0" borderId="0" xfId="0" applyFont="1" applyAlignment="1">
      <alignment vertical="center" wrapText="1"/>
    </xf>
    <xf numFmtId="0" fontId="29" fillId="0" borderId="11" xfId="64" applyFont="1" applyFill="1" applyBorder="1" applyAlignment="1">
      <alignment horizontal="center" vertical="center" wrapText="1"/>
      <protection/>
    </xf>
    <xf numFmtId="0" fontId="0" fillId="0" borderId="0" xfId="0" applyAlignment="1">
      <alignment vertical="center"/>
    </xf>
    <xf numFmtId="172" fontId="70" fillId="0" borderId="11" xfId="60" applyNumberFormat="1" applyFont="1" applyBorder="1" applyAlignment="1">
      <alignment vertical="center"/>
    </xf>
    <xf numFmtId="0" fontId="71" fillId="0" borderId="0" xfId="0" applyFont="1" applyAlignment="1">
      <alignment vertical="center"/>
    </xf>
    <xf numFmtId="0" fontId="69" fillId="33" borderId="11" xfId="0" applyFont="1" applyFill="1" applyBorder="1" applyAlignment="1">
      <alignment vertical="center"/>
    </xf>
    <xf numFmtId="0" fontId="29" fillId="0" borderId="11" xfId="64" applyFont="1" applyFill="1" applyBorder="1" applyAlignment="1">
      <alignment vertical="center" wrapText="1"/>
      <protection/>
    </xf>
    <xf numFmtId="0" fontId="72" fillId="0" borderId="11" xfId="0" applyFont="1" applyBorder="1" applyAlignment="1">
      <alignment horizontal="center" vertical="center"/>
    </xf>
    <xf numFmtId="0" fontId="68" fillId="0" borderId="0" xfId="0" applyFont="1" applyAlignment="1">
      <alignment vertical="center"/>
    </xf>
    <xf numFmtId="172" fontId="70" fillId="33" borderId="11" xfId="60" applyNumberFormat="1" applyFont="1" applyFill="1" applyBorder="1" applyAlignment="1">
      <alignment vertical="center"/>
    </xf>
    <xf numFmtId="172" fontId="3" fillId="33" borderId="11" xfId="0" applyNumberFormat="1" applyFont="1" applyFill="1" applyBorder="1" applyAlignment="1">
      <alignment vertical="center" wrapText="1"/>
    </xf>
    <xf numFmtId="172" fontId="73" fillId="33" borderId="11" xfId="0" applyNumberFormat="1" applyFont="1" applyFill="1" applyBorder="1" applyAlignment="1">
      <alignment vertical="center"/>
    </xf>
    <xf numFmtId="172" fontId="73" fillId="0" borderId="11" xfId="0" applyNumberFormat="1" applyFont="1" applyBorder="1" applyAlignment="1">
      <alignment vertical="center"/>
    </xf>
    <xf numFmtId="0" fontId="69" fillId="0" borderId="11" xfId="0" applyFont="1" applyFill="1" applyBorder="1" applyAlignment="1">
      <alignment vertical="center" wrapText="1"/>
    </xf>
    <xf numFmtId="0" fontId="74" fillId="0" borderId="11" xfId="0" applyFont="1" applyFill="1" applyBorder="1" applyAlignment="1">
      <alignment horizontal="right" vertical="center" wrapText="1"/>
    </xf>
    <xf numFmtId="172" fontId="72" fillId="0" borderId="11" xfId="60" applyNumberFormat="1" applyFont="1" applyBorder="1" applyAlignment="1">
      <alignment vertical="center"/>
    </xf>
    <xf numFmtId="172" fontId="73" fillId="0" borderId="11" xfId="60" applyNumberFormat="1" applyFont="1" applyBorder="1" applyAlignment="1">
      <alignment vertical="center"/>
    </xf>
    <xf numFmtId="0" fontId="70" fillId="0" borderId="0" xfId="0" applyFont="1" applyAlignment="1">
      <alignment/>
    </xf>
    <xf numFmtId="0" fontId="70" fillId="0" borderId="0" xfId="0" applyFont="1" applyAlignment="1">
      <alignment vertical="center"/>
    </xf>
    <xf numFmtId="0" fontId="75" fillId="0" borderId="0" xfId="0" applyFont="1" applyAlignment="1">
      <alignment vertical="center" wrapText="1"/>
    </xf>
    <xf numFmtId="0" fontId="75" fillId="0" borderId="0" xfId="0" applyFont="1" applyFill="1" applyAlignment="1">
      <alignment vertical="center" wrapText="1"/>
    </xf>
    <xf numFmtId="0" fontId="75" fillId="0" borderId="0" xfId="0" applyFont="1" applyAlignment="1">
      <alignment horizontal="center" vertical="center" wrapText="1"/>
    </xf>
    <xf numFmtId="0" fontId="0" fillId="0" borderId="0" xfId="0" applyFont="1" applyAlignment="1">
      <alignment vertical="center" wrapText="1"/>
    </xf>
    <xf numFmtId="0" fontId="76" fillId="0" borderId="0" xfId="0" applyFont="1" applyFill="1" applyAlignment="1">
      <alignment vertical="center" wrapText="1"/>
    </xf>
    <xf numFmtId="0" fontId="76" fillId="34" borderId="12" xfId="0" applyFont="1" applyFill="1" applyBorder="1" applyAlignment="1">
      <alignment vertical="center" wrapText="1"/>
    </xf>
    <xf numFmtId="0" fontId="76" fillId="34" borderId="13" xfId="0" applyFont="1" applyFill="1" applyBorder="1" applyAlignment="1">
      <alignment vertical="center" wrapText="1"/>
    </xf>
    <xf numFmtId="0" fontId="76" fillId="0" borderId="0" xfId="0" applyFont="1" applyAlignment="1">
      <alignment vertical="center" wrapText="1"/>
    </xf>
    <xf numFmtId="0" fontId="75" fillId="0" borderId="0" xfId="0" applyFont="1" applyAlignment="1">
      <alignment vertical="center"/>
    </xf>
    <xf numFmtId="0" fontId="36" fillId="0" borderId="14" xfId="0" applyFont="1" applyFill="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8" fillId="0" borderId="0" xfId="0" applyFont="1" applyAlignment="1">
      <alignment vertical="center"/>
    </xf>
    <xf numFmtId="0" fontId="77" fillId="0" borderId="11" xfId="0" applyFont="1" applyBorder="1" applyAlignment="1">
      <alignment vertical="center"/>
    </xf>
    <xf numFmtId="0" fontId="77" fillId="0" borderId="11" xfId="0" applyFont="1" applyBorder="1" applyAlignment="1">
      <alignment vertical="center" wrapText="1"/>
    </xf>
    <xf numFmtId="0" fontId="77" fillId="15" borderId="11" xfId="0" applyFont="1" applyFill="1" applyBorder="1" applyAlignment="1">
      <alignment vertical="center"/>
    </xf>
    <xf numFmtId="0" fontId="77" fillId="15" borderId="11" xfId="0" applyFont="1" applyFill="1" applyBorder="1" applyAlignment="1">
      <alignment horizontal="center" vertical="center"/>
    </xf>
    <xf numFmtId="0" fontId="77" fillId="15" borderId="0" xfId="0" applyFont="1" applyFill="1" applyAlignment="1">
      <alignment vertical="center"/>
    </xf>
    <xf numFmtId="0" fontId="77" fillId="15" borderId="11" xfId="0" applyFont="1" applyFill="1" applyBorder="1" applyAlignment="1">
      <alignment vertical="center" wrapText="1"/>
    </xf>
    <xf numFmtId="0" fontId="79" fillId="34" borderId="15" xfId="0" applyFont="1" applyFill="1" applyBorder="1" applyAlignment="1">
      <alignment vertical="center" wrapText="1"/>
    </xf>
    <xf numFmtId="0" fontId="75" fillId="0" borderId="16" xfId="0" applyFont="1" applyBorder="1" applyAlignment="1">
      <alignment horizontal="center" vertical="center" wrapText="1"/>
    </xf>
    <xf numFmtId="0" fontId="40" fillId="0" borderId="11" xfId="64" applyFont="1" applyFill="1" applyBorder="1" applyAlignment="1">
      <alignment horizontal="center" vertical="center" wrapText="1"/>
      <protection/>
    </xf>
    <xf numFmtId="0" fontId="78" fillId="0" borderId="11" xfId="0" applyFont="1" applyBorder="1" applyAlignment="1">
      <alignment horizontal="center" vertical="center"/>
    </xf>
    <xf numFmtId="0" fontId="77" fillId="0" borderId="0" xfId="0" applyFont="1" applyAlignment="1">
      <alignment/>
    </xf>
    <xf numFmtId="0" fontId="77" fillId="33" borderId="11" xfId="0" applyFont="1" applyFill="1" applyBorder="1" applyAlignment="1">
      <alignment vertical="center" wrapText="1"/>
    </xf>
    <xf numFmtId="172" fontId="77" fillId="33" borderId="11" xfId="60" applyNumberFormat="1" applyFont="1" applyFill="1" applyBorder="1" applyAlignment="1">
      <alignment vertical="center"/>
    </xf>
    <xf numFmtId="172" fontId="77" fillId="0" borderId="0" xfId="0" applyNumberFormat="1" applyFont="1" applyAlignment="1">
      <alignment/>
    </xf>
    <xf numFmtId="172" fontId="80" fillId="33" borderId="11" xfId="60" applyNumberFormat="1" applyFont="1" applyFill="1" applyBorder="1" applyAlignment="1">
      <alignment vertical="center"/>
    </xf>
    <xf numFmtId="0" fontId="78" fillId="0" borderId="11" xfId="0" applyFont="1" applyBorder="1" applyAlignment="1">
      <alignment horizontal="center"/>
    </xf>
    <xf numFmtId="0" fontId="78" fillId="0" borderId="11" xfId="0" applyFont="1" applyBorder="1" applyAlignment="1">
      <alignment vertical="center" wrapText="1"/>
    </xf>
    <xf numFmtId="172" fontId="78" fillId="0" borderId="11" xfId="0" applyNumberFormat="1" applyFont="1" applyBorder="1" applyAlignment="1">
      <alignment vertical="center"/>
    </xf>
    <xf numFmtId="172" fontId="70" fillId="0" borderId="11" xfId="60" applyNumberFormat="1" applyFont="1" applyFill="1" applyBorder="1" applyAlignment="1">
      <alignment vertical="center"/>
    </xf>
    <xf numFmtId="0" fontId="78" fillId="33" borderId="11" xfId="0" applyFont="1" applyFill="1" applyBorder="1" applyAlignment="1">
      <alignment vertical="center" wrapText="1"/>
    </xf>
    <xf numFmtId="172" fontId="78" fillId="33" borderId="11" xfId="60" applyNumberFormat="1" applyFont="1" applyFill="1" applyBorder="1" applyAlignment="1">
      <alignment vertical="center"/>
    </xf>
    <xf numFmtId="172" fontId="78" fillId="0" borderId="11" xfId="0" applyNumberFormat="1" applyFont="1" applyBorder="1" applyAlignment="1">
      <alignment/>
    </xf>
    <xf numFmtId="0" fontId="76" fillId="0" borderId="0" xfId="0" applyFont="1" applyFill="1" applyAlignment="1">
      <alignment vertical="center"/>
    </xf>
    <xf numFmtId="0" fontId="79" fillId="34" borderId="11" xfId="0" applyFont="1" applyFill="1" applyBorder="1" applyAlignment="1">
      <alignment horizontal="center" vertical="center"/>
    </xf>
    <xf numFmtId="0" fontId="42" fillId="34" borderId="17" xfId="64" applyFont="1" applyFill="1" applyBorder="1" applyAlignment="1">
      <alignment horizontal="center" vertical="center" wrapText="1"/>
      <protection/>
    </xf>
    <xf numFmtId="0" fontId="42" fillId="34" borderId="11" xfId="64" applyFont="1" applyFill="1" applyBorder="1" applyAlignment="1">
      <alignment horizontal="center" vertical="center" wrapText="1"/>
      <protection/>
    </xf>
    <xf numFmtId="0" fontId="81" fillId="0" borderId="0" xfId="0" applyFont="1" applyFill="1" applyAlignment="1">
      <alignment vertical="center"/>
    </xf>
    <xf numFmtId="0" fontId="44" fillId="0" borderId="11" xfId="64" applyFont="1" applyFill="1" applyBorder="1" applyAlignment="1">
      <alignment vertical="center" wrapText="1"/>
      <protection/>
    </xf>
    <xf numFmtId="0" fontId="75" fillId="0" borderId="0" xfId="0" applyFont="1" applyFill="1" applyAlignment="1">
      <alignment vertical="center"/>
    </xf>
    <xf numFmtId="0" fontId="44" fillId="0" borderId="11" xfId="64" applyFont="1" applyFill="1" applyBorder="1" applyAlignment="1">
      <alignment horizontal="center" vertical="center" wrapText="1"/>
      <protection/>
    </xf>
    <xf numFmtId="172" fontId="75" fillId="0" borderId="0" xfId="0" applyNumberFormat="1" applyFont="1" applyFill="1" applyAlignment="1">
      <alignment vertical="center"/>
    </xf>
    <xf numFmtId="0" fontId="36" fillId="0" borderId="17" xfId="64" applyFont="1" applyFill="1" applyBorder="1" applyAlignment="1">
      <alignment horizontal="left" vertical="center" wrapText="1" indent="1"/>
      <protection/>
    </xf>
    <xf numFmtId="0" fontId="75" fillId="0" borderId="18" xfId="0" applyFont="1" applyFill="1" applyBorder="1" applyAlignment="1">
      <alignment horizontal="left" vertical="center" indent="1"/>
    </xf>
    <xf numFmtId="0" fontId="0" fillId="34" borderId="12" xfId="0" applyFont="1" applyFill="1" applyBorder="1" applyAlignment="1">
      <alignment vertical="center" wrapText="1"/>
    </xf>
    <xf numFmtId="0" fontId="79" fillId="0" borderId="0" xfId="0" applyFont="1" applyFill="1" applyAlignment="1">
      <alignment horizontal="center" vertical="center"/>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9" fillId="0" borderId="0" xfId="0" applyFont="1" applyFill="1" applyAlignment="1">
      <alignment horizontal="center" vertical="center"/>
    </xf>
    <xf numFmtId="0" fontId="77" fillId="0" borderId="0" xfId="0" applyFont="1" applyFill="1" applyAlignment="1">
      <alignment vertical="center"/>
    </xf>
    <xf numFmtId="0" fontId="40" fillId="33" borderId="11" xfId="64" applyFont="1" applyFill="1" applyBorder="1" applyAlignment="1">
      <alignment horizontal="center" vertical="center" wrapText="1"/>
      <protection/>
    </xf>
    <xf numFmtId="0" fontId="78" fillId="33" borderId="11" xfId="0" applyFont="1" applyFill="1" applyBorder="1" applyAlignment="1">
      <alignment horizontal="center" vertical="center" wrapText="1"/>
    </xf>
    <xf numFmtId="198" fontId="40" fillId="33" borderId="11" xfId="64" applyNumberFormat="1" applyFont="1" applyFill="1" applyBorder="1" applyAlignment="1">
      <alignment horizontal="center" vertical="center" wrapText="1"/>
      <protection/>
    </xf>
    <xf numFmtId="198" fontId="75" fillId="0" borderId="11" xfId="60" applyNumberFormat="1" applyFont="1" applyFill="1" applyBorder="1" applyAlignment="1">
      <alignment vertical="center"/>
    </xf>
    <xf numFmtId="198" fontId="81" fillId="0" borderId="11" xfId="0" applyNumberFormat="1" applyFont="1" applyFill="1" applyBorder="1" applyAlignment="1">
      <alignment horizontal="center" vertical="center"/>
    </xf>
    <xf numFmtId="198" fontId="75" fillId="0" borderId="11" xfId="60" applyNumberFormat="1" applyFont="1" applyFill="1" applyBorder="1" applyAlignment="1">
      <alignment horizontal="center" vertical="center"/>
    </xf>
    <xf numFmtId="0" fontId="75" fillId="35" borderId="11" xfId="0" applyFont="1" applyFill="1" applyBorder="1" applyAlignment="1">
      <alignment vertical="center"/>
    </xf>
    <xf numFmtId="0" fontId="75" fillId="35" borderId="17" xfId="0" applyFont="1" applyFill="1" applyBorder="1" applyAlignment="1">
      <alignment horizontal="left" vertical="center" indent="1"/>
    </xf>
    <xf numFmtId="198" fontId="75" fillId="35" borderId="11" xfId="60" applyNumberFormat="1" applyFont="1" applyFill="1" applyBorder="1" applyAlignment="1">
      <alignment vertical="center"/>
    </xf>
    <xf numFmtId="198" fontId="75" fillId="35" borderId="11" xfId="60" applyNumberFormat="1" applyFont="1" applyFill="1" applyBorder="1" applyAlignment="1">
      <alignment horizontal="center" vertical="center"/>
    </xf>
    <xf numFmtId="198" fontId="36" fillId="35" borderId="11" xfId="0" applyNumberFormat="1" applyFont="1" applyFill="1" applyBorder="1" applyAlignment="1">
      <alignment vertical="center" wrapText="1"/>
    </xf>
    <xf numFmtId="198" fontId="75" fillId="35" borderId="11" xfId="0" applyNumberFormat="1" applyFont="1" applyFill="1" applyBorder="1" applyAlignment="1">
      <alignment vertical="center"/>
    </xf>
    <xf numFmtId="0" fontId="75" fillId="35" borderId="18" xfId="0" applyFont="1" applyFill="1" applyBorder="1" applyAlignment="1">
      <alignment horizontal="left" vertical="center" indent="1"/>
    </xf>
    <xf numFmtId="0" fontId="79" fillId="0" borderId="0" xfId="0" applyFont="1" applyAlignment="1">
      <alignment vertical="center"/>
    </xf>
    <xf numFmtId="15" fontId="77" fillId="0" borderId="0" xfId="0" applyNumberFormat="1" applyFont="1" applyAlignment="1">
      <alignment vertical="center"/>
    </xf>
    <xf numFmtId="0" fontId="36" fillId="0" borderId="0" xfId="0" applyFont="1" applyFill="1" applyBorder="1" applyAlignment="1">
      <alignment horizontal="center" vertical="center"/>
    </xf>
    <xf numFmtId="15" fontId="44" fillId="0" borderId="0" xfId="0" applyNumberFormat="1" applyFont="1" applyFill="1" applyBorder="1" applyAlignment="1">
      <alignment vertical="center" wrapText="1"/>
    </xf>
    <xf numFmtId="0" fontId="36" fillId="0" borderId="19" xfId="0" applyFont="1" applyFill="1" applyBorder="1" applyAlignment="1">
      <alignment horizontal="center" vertical="center"/>
    </xf>
    <xf numFmtId="0" fontId="42" fillId="36" borderId="20" xfId="0" applyFont="1" applyFill="1" applyBorder="1" applyAlignment="1">
      <alignment horizontal="center" vertical="center" wrapText="1"/>
    </xf>
    <xf numFmtId="0" fontId="42" fillId="36" borderId="21" xfId="0" applyFont="1" applyFill="1" applyBorder="1" applyAlignment="1">
      <alignment horizontal="center" vertical="center" wrapText="1"/>
    </xf>
    <xf numFmtId="0" fontId="42" fillId="36" borderId="22" xfId="0" applyFont="1" applyFill="1" applyBorder="1" applyAlignment="1">
      <alignment horizontal="center" vertical="center" wrapText="1"/>
    </xf>
    <xf numFmtId="0" fontId="44" fillId="37" borderId="15" xfId="0" applyFont="1" applyFill="1" applyBorder="1" applyAlignment="1">
      <alignment horizontal="center" vertical="center"/>
    </xf>
    <xf numFmtId="0" fontId="45" fillId="0" borderId="0" xfId="0" applyFont="1" applyBorder="1" applyAlignment="1">
      <alignment horizontal="center" vertical="center"/>
    </xf>
    <xf numFmtId="0" fontId="36" fillId="0" borderId="23" xfId="0" applyFont="1" applyFill="1" applyBorder="1" applyAlignment="1">
      <alignment horizontal="left" vertical="center" wrapText="1" inden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75" fillId="0" borderId="26" xfId="0" applyFont="1" applyFill="1" applyBorder="1" applyAlignment="1">
      <alignment horizontal="center" vertical="center"/>
    </xf>
    <xf numFmtId="0" fontId="75" fillId="0" borderId="26" xfId="0" applyFont="1" applyFill="1" applyBorder="1" applyAlignment="1">
      <alignment vertical="center"/>
    </xf>
    <xf numFmtId="0" fontId="36" fillId="0" borderId="27" xfId="0" applyFont="1" applyFill="1" applyBorder="1" applyAlignment="1">
      <alignment horizontal="left" vertical="center" wrapText="1" indent="1"/>
    </xf>
    <xf numFmtId="0" fontId="36" fillId="0" borderId="28" xfId="0" applyFont="1" applyFill="1" applyBorder="1" applyAlignment="1">
      <alignment horizontal="center" vertical="center"/>
    </xf>
    <xf numFmtId="0" fontId="36" fillId="0" borderId="29"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30" xfId="0" applyFont="1" applyFill="1" applyBorder="1" applyAlignment="1">
      <alignment vertical="center"/>
    </xf>
    <xf numFmtId="0" fontId="36" fillId="0" borderId="27" xfId="0" applyFont="1" applyFill="1" applyBorder="1" applyAlignment="1">
      <alignment horizontal="center" vertical="center"/>
    </xf>
    <xf numFmtId="0" fontId="36" fillId="0" borderId="31" xfId="0" applyFont="1" applyFill="1" applyBorder="1" applyAlignment="1">
      <alignment horizontal="left" vertical="center" wrapText="1" indent="1"/>
    </xf>
    <xf numFmtId="0" fontId="36" fillId="0" borderId="32" xfId="0" applyFont="1" applyFill="1" applyBorder="1" applyAlignment="1">
      <alignment horizontal="center" vertical="center"/>
    </xf>
    <xf numFmtId="0" fontId="75" fillId="0" borderId="33" xfId="0" applyFont="1" applyFill="1" applyBorder="1" applyAlignment="1">
      <alignment vertical="center"/>
    </xf>
    <xf numFmtId="0" fontId="36" fillId="0" borderId="23" xfId="0" applyFont="1" applyFill="1" applyBorder="1" applyAlignment="1">
      <alignment horizontal="center" vertical="center"/>
    </xf>
    <xf numFmtId="0" fontId="36" fillId="0" borderId="23" xfId="0" applyFont="1" applyBorder="1" applyAlignment="1">
      <alignment horizontal="left" vertical="center" wrapText="1" indent="1"/>
    </xf>
    <xf numFmtId="0" fontId="36" fillId="0" borderId="24" xfId="0" applyFont="1" applyBorder="1" applyAlignment="1">
      <alignment horizontal="center" vertical="center" wrapText="1"/>
    </xf>
    <xf numFmtId="0" fontId="36" fillId="0" borderId="34"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36" fillId="0" borderId="27" xfId="0" applyFont="1" applyBorder="1" applyAlignment="1">
      <alignment horizontal="left" vertical="center" wrapText="1" indent="1"/>
    </xf>
    <xf numFmtId="0" fontId="36" fillId="0" borderId="28" xfId="0" applyFont="1" applyBorder="1" applyAlignment="1">
      <alignment horizontal="center" vertical="center" wrapText="1"/>
    </xf>
    <xf numFmtId="0" fontId="36" fillId="0" borderId="3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30" xfId="0" applyFont="1" applyBorder="1" applyAlignment="1">
      <alignment horizontal="center" vertical="center" wrapText="1"/>
    </xf>
    <xf numFmtId="4" fontId="36" fillId="0" borderId="35" xfId="0" applyNumberFormat="1" applyFont="1" applyFill="1" applyBorder="1" applyAlignment="1">
      <alignment horizontal="center" vertical="center" wrapText="1"/>
    </xf>
    <xf numFmtId="4" fontId="36" fillId="0" borderId="27" xfId="0" applyNumberFormat="1" applyFont="1" applyFill="1" applyBorder="1" applyAlignment="1">
      <alignment horizontal="center" vertical="center" wrapText="1"/>
    </xf>
    <xf numFmtId="4" fontId="36" fillId="0" borderId="28" xfId="0" applyNumberFormat="1" applyFont="1" applyFill="1" applyBorder="1" applyAlignment="1">
      <alignment horizontal="center" vertical="center" wrapText="1"/>
    </xf>
    <xf numFmtId="4" fontId="36" fillId="0" borderId="29" xfId="0" applyNumberFormat="1" applyFont="1" applyFill="1" applyBorder="1" applyAlignment="1">
      <alignment horizontal="center" vertical="center" wrapText="1"/>
    </xf>
    <xf numFmtId="2" fontId="75" fillId="0" borderId="30" xfId="0" applyNumberFormat="1" applyFont="1" applyBorder="1" applyAlignment="1">
      <alignment horizontal="center" vertical="center" wrapText="1"/>
    </xf>
    <xf numFmtId="3" fontId="36" fillId="0" borderId="35" xfId="0" applyNumberFormat="1" applyFont="1" applyFill="1" applyBorder="1" applyAlignment="1">
      <alignment horizontal="center" vertical="center" wrapText="1"/>
    </xf>
    <xf numFmtId="3" fontId="36" fillId="0" borderId="27" xfId="0" applyNumberFormat="1" applyFont="1" applyFill="1" applyBorder="1" applyAlignment="1">
      <alignment horizontal="center" vertical="center" wrapText="1"/>
    </xf>
    <xf numFmtId="3" fontId="36" fillId="0" borderId="28" xfId="0" applyNumberFormat="1" applyFont="1" applyFill="1" applyBorder="1" applyAlignment="1">
      <alignment horizontal="center" vertical="center" wrapText="1"/>
    </xf>
    <xf numFmtId="3" fontId="36" fillId="0" borderId="29" xfId="0" applyNumberFormat="1" applyFont="1" applyFill="1" applyBorder="1" applyAlignment="1">
      <alignment horizontal="center" vertical="center" wrapText="1"/>
    </xf>
    <xf numFmtId="3" fontId="36" fillId="0" borderId="30" xfId="0" applyNumberFormat="1" applyFont="1" applyFill="1" applyBorder="1" applyAlignment="1">
      <alignment horizontal="center" vertical="center" wrapText="1"/>
    </xf>
    <xf numFmtId="0" fontId="36" fillId="0" borderId="31" xfId="0" applyFont="1" applyBorder="1" applyAlignment="1">
      <alignment horizontal="left" vertical="center" wrapText="1" indent="1"/>
    </xf>
    <xf numFmtId="0" fontId="36" fillId="0" borderId="32"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36" fillId="0" borderId="24" xfId="0" applyFont="1" applyBorder="1" applyAlignment="1">
      <alignment horizontal="center" vertical="center"/>
    </xf>
    <xf numFmtId="0" fontId="36" fillId="0" borderId="34"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8" xfId="0" applyFont="1" applyBorder="1" applyAlignment="1">
      <alignment horizontal="center" vertical="center"/>
    </xf>
    <xf numFmtId="0" fontId="36" fillId="0" borderId="35"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3" xfId="0" applyFont="1" applyFill="1" applyBorder="1" applyAlignment="1">
      <alignment horizontal="center" vertical="center"/>
    </xf>
    <xf numFmtId="0" fontId="44" fillId="0" borderId="24" xfId="0" applyFont="1" applyFill="1" applyBorder="1" applyAlignment="1">
      <alignment horizontal="center" vertical="center"/>
    </xf>
    <xf numFmtId="0" fontId="75" fillId="0" borderId="26" xfId="0" applyFont="1" applyFill="1" applyBorder="1" applyAlignment="1">
      <alignment vertical="center" wrapText="1"/>
    </xf>
    <xf numFmtId="2" fontId="36" fillId="0" borderId="27" xfId="0" applyNumberFormat="1" applyFont="1" applyFill="1" applyBorder="1" applyAlignment="1">
      <alignment horizontal="center" vertical="center"/>
    </xf>
    <xf numFmtId="2" fontId="36" fillId="0" borderId="28" xfId="0" applyNumberFormat="1" applyFont="1" applyFill="1" applyBorder="1" applyAlignment="1">
      <alignment horizontal="center" vertical="center"/>
    </xf>
    <xf numFmtId="2" fontId="75" fillId="0" borderId="30" xfId="0" applyNumberFormat="1" applyFont="1" applyFill="1" applyBorder="1" applyAlignment="1">
      <alignment horizontal="center" vertical="center"/>
    </xf>
    <xf numFmtId="0" fontId="75" fillId="0" borderId="30" xfId="0" applyFont="1" applyFill="1" applyBorder="1" applyAlignment="1">
      <alignment vertical="center" wrapText="1"/>
    </xf>
    <xf numFmtId="0" fontId="75" fillId="0" borderId="33" xfId="0" applyFont="1" applyFill="1" applyBorder="1" applyAlignment="1">
      <alignment vertical="center" wrapText="1"/>
    </xf>
    <xf numFmtId="0" fontId="75" fillId="0" borderId="23" xfId="0" applyFont="1" applyBorder="1" applyAlignment="1">
      <alignment horizontal="left" vertical="center" wrapText="1" indent="1"/>
    </xf>
    <xf numFmtId="0" fontId="75" fillId="0" borderId="34" xfId="0" applyFont="1" applyFill="1" applyBorder="1" applyAlignment="1">
      <alignment horizontal="center" vertical="center" wrapText="1"/>
    </xf>
    <xf numFmtId="0" fontId="75" fillId="0" borderId="27" xfId="0" applyFont="1" applyBorder="1" applyAlignment="1">
      <alignment horizontal="left" vertical="center" wrapText="1" indent="1"/>
    </xf>
    <xf numFmtId="0" fontId="75" fillId="0" borderId="35" xfId="0" applyFont="1" applyFill="1" applyBorder="1" applyAlignment="1">
      <alignment horizontal="center" vertical="center" wrapText="1"/>
    </xf>
    <xf numFmtId="0" fontId="75" fillId="0" borderId="31" xfId="0" applyFont="1" applyBorder="1" applyAlignment="1">
      <alignment horizontal="left" vertical="center" wrapText="1" indent="1"/>
    </xf>
    <xf numFmtId="49" fontId="36" fillId="0" borderId="24"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49" fontId="36" fillId="0" borderId="32" xfId="0" applyNumberFormat="1" applyFont="1" applyBorder="1" applyAlignment="1">
      <alignment horizontal="center" vertical="center" wrapText="1"/>
    </xf>
    <xf numFmtId="0" fontId="36" fillId="0" borderId="24"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75" fillId="0" borderId="30" xfId="0" applyFont="1" applyFill="1" applyBorder="1" applyAlignment="1">
      <alignment horizontal="center" vertical="center" wrapText="1"/>
    </xf>
    <xf numFmtId="0" fontId="36" fillId="0" borderId="32" xfId="0" applyFont="1" applyBorder="1" applyAlignment="1">
      <alignment horizontal="center" vertical="center"/>
    </xf>
    <xf numFmtId="0" fontId="75" fillId="0" borderId="34" xfId="0" applyFont="1" applyBorder="1" applyAlignment="1">
      <alignment horizontal="center" vertical="center" wrapText="1"/>
    </xf>
    <xf numFmtId="0" fontId="75" fillId="0" borderId="26" xfId="0" applyFont="1" applyBorder="1" applyAlignment="1">
      <alignment vertical="center" wrapText="1"/>
    </xf>
    <xf numFmtId="0" fontId="75" fillId="0" borderId="36" xfId="0" applyFont="1" applyBorder="1" applyAlignment="1">
      <alignment horizontal="center" vertical="center" wrapText="1"/>
    </xf>
    <xf numFmtId="0" fontId="75" fillId="0" borderId="33" xfId="0" applyFont="1" applyBorder="1" applyAlignment="1">
      <alignment vertical="center" wrapText="1"/>
    </xf>
    <xf numFmtId="0" fontId="75" fillId="0" borderId="35" xfId="0" applyFont="1" applyBorder="1" applyAlignment="1">
      <alignment horizontal="center" vertical="center" wrapText="1"/>
    </xf>
    <xf numFmtId="0" fontId="75" fillId="0" borderId="30" xfId="0" applyFont="1" applyBorder="1" applyAlignment="1">
      <alignment vertical="center" wrapText="1"/>
    </xf>
    <xf numFmtId="9" fontId="36" fillId="0" borderId="35" xfId="0" applyNumberFormat="1" applyFont="1" applyFill="1" applyBorder="1" applyAlignment="1">
      <alignment horizontal="center" vertical="center" wrapText="1"/>
    </xf>
    <xf numFmtId="0" fontId="36" fillId="38" borderId="14" xfId="64" applyFont="1" applyFill="1" applyBorder="1" applyAlignment="1">
      <alignment horizontal="justify" vertical="center" wrapText="1"/>
      <protection/>
    </xf>
    <xf numFmtId="0" fontId="36" fillId="38" borderId="19" xfId="64" applyFont="1" applyFill="1" applyBorder="1" applyAlignment="1">
      <alignment horizontal="center" vertical="center" wrapText="1"/>
      <protection/>
    </xf>
    <xf numFmtId="0" fontId="36" fillId="38" borderId="37" xfId="64" applyFont="1" applyFill="1" applyBorder="1" applyAlignment="1">
      <alignment horizontal="center" vertical="center" wrapText="1"/>
      <protection/>
    </xf>
    <xf numFmtId="0" fontId="36" fillId="0" borderId="37" xfId="0" applyFont="1" applyFill="1" applyBorder="1" applyAlignment="1">
      <alignment horizontal="center" vertical="center"/>
    </xf>
    <xf numFmtId="0" fontId="36" fillId="0" borderId="23" xfId="64" applyFont="1" applyBorder="1" applyAlignment="1">
      <alignment horizontal="left" vertical="center" wrapText="1" indent="1"/>
      <protection/>
    </xf>
    <xf numFmtId="0" fontId="36" fillId="0" borderId="24" xfId="64" applyFont="1" applyBorder="1" applyAlignment="1">
      <alignment horizontal="center" vertical="center" wrapText="1"/>
      <protection/>
    </xf>
    <xf numFmtId="0" fontId="36" fillId="0" borderId="27" xfId="64" applyFont="1" applyBorder="1" applyAlignment="1">
      <alignment horizontal="left" vertical="center" wrapText="1" indent="1"/>
      <protection/>
    </xf>
    <xf numFmtId="0" fontId="36" fillId="0" borderId="28" xfId="64" applyFont="1" applyBorder="1" applyAlignment="1">
      <alignment horizontal="center" vertical="center" wrapText="1"/>
      <protection/>
    </xf>
    <xf numFmtId="9" fontId="36" fillId="0" borderId="35" xfId="0" applyNumberFormat="1" applyFont="1" applyFill="1" applyBorder="1" applyAlignment="1">
      <alignment horizontal="center" vertical="center"/>
    </xf>
    <xf numFmtId="0" fontId="36" fillId="0" borderId="35" xfId="0" applyNumberFormat="1" applyFont="1" applyFill="1" applyBorder="1" applyAlignment="1">
      <alignment horizontal="center" vertical="center"/>
    </xf>
    <xf numFmtId="0" fontId="82" fillId="0" borderId="24" xfId="0" applyFont="1" applyBorder="1" applyAlignment="1">
      <alignment horizontal="center" vertical="center"/>
    </xf>
    <xf numFmtId="0" fontId="82" fillId="0" borderId="28" xfId="0" applyFont="1" applyBorder="1" applyAlignment="1">
      <alignment horizontal="center" vertical="center"/>
    </xf>
    <xf numFmtId="9" fontId="36" fillId="0" borderId="34" xfId="0" applyNumberFormat="1" applyFont="1" applyFill="1" applyBorder="1" applyAlignment="1">
      <alignment horizontal="center" vertical="center"/>
    </xf>
    <xf numFmtId="9" fontId="75" fillId="0" borderId="30" xfId="70" applyFont="1" applyBorder="1" applyAlignment="1">
      <alignment horizontal="center" vertical="center" wrapText="1"/>
    </xf>
    <xf numFmtId="9" fontId="36" fillId="0" borderId="28"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0" fontId="83" fillId="0" borderId="0" xfId="0" applyFont="1" applyAlignment="1">
      <alignment vertical="center"/>
    </xf>
    <xf numFmtId="199" fontId="36" fillId="0" borderId="25" xfId="0" applyNumberFormat="1" applyFont="1" applyFill="1" applyBorder="1" applyAlignment="1">
      <alignment horizontal="center" vertical="center"/>
    </xf>
    <xf numFmtId="199" fontId="36" fillId="0" borderId="23" xfId="0" applyNumberFormat="1" applyFont="1" applyFill="1" applyBorder="1" applyAlignment="1">
      <alignment horizontal="center" vertical="center"/>
    </xf>
    <xf numFmtId="199" fontId="36" fillId="0" borderId="24" xfId="0" applyNumberFormat="1" applyFont="1" applyFill="1" applyBorder="1" applyAlignment="1">
      <alignment horizontal="center" vertical="center"/>
    </xf>
    <xf numFmtId="199" fontId="75" fillId="0" borderId="26" xfId="0" applyNumberFormat="1" applyFont="1" applyFill="1" applyBorder="1" applyAlignment="1">
      <alignment horizontal="center" vertical="center"/>
    </xf>
    <xf numFmtId="199" fontId="36" fillId="0" borderId="29" xfId="0" applyNumberFormat="1" applyFont="1" applyFill="1" applyBorder="1" applyAlignment="1">
      <alignment horizontal="center" vertical="center"/>
    </xf>
    <xf numFmtId="199" fontId="36" fillId="0" borderId="27" xfId="0" applyNumberFormat="1" applyFont="1" applyFill="1" applyBorder="1" applyAlignment="1">
      <alignment horizontal="center" vertical="center"/>
    </xf>
    <xf numFmtId="199" fontId="36" fillId="0" borderId="28" xfId="0" applyNumberFormat="1" applyFont="1" applyFill="1" applyBorder="1" applyAlignment="1">
      <alignment horizontal="center" vertical="center"/>
    </xf>
    <xf numFmtId="199" fontId="75" fillId="0" borderId="30" xfId="0" applyNumberFormat="1" applyFont="1" applyFill="1" applyBorder="1" applyAlignment="1">
      <alignment horizontal="center" vertical="center"/>
    </xf>
    <xf numFmtId="199" fontId="36" fillId="0" borderId="38" xfId="0" applyNumberFormat="1" applyFont="1" applyFill="1" applyBorder="1" applyAlignment="1">
      <alignment horizontal="center" vertical="center"/>
    </xf>
    <xf numFmtId="199" fontId="36" fillId="0" borderId="31" xfId="0" applyNumberFormat="1" applyFont="1" applyFill="1" applyBorder="1" applyAlignment="1">
      <alignment horizontal="center" vertical="center"/>
    </xf>
    <xf numFmtId="199" fontId="36" fillId="0" borderId="32" xfId="0" applyNumberFormat="1" applyFont="1" applyFill="1" applyBorder="1" applyAlignment="1">
      <alignment horizontal="center" vertical="center"/>
    </xf>
    <xf numFmtId="199" fontId="75" fillId="0" borderId="33" xfId="0" applyNumberFormat="1" applyFont="1" applyFill="1" applyBorder="1" applyAlignment="1">
      <alignment horizontal="center" vertical="center"/>
    </xf>
    <xf numFmtId="199" fontId="44" fillId="0" borderId="24" xfId="0" applyNumberFormat="1" applyFont="1" applyFill="1" applyBorder="1" applyAlignment="1">
      <alignment horizontal="center" vertical="center"/>
    </xf>
    <xf numFmtId="0" fontId="79" fillId="39" borderId="11" xfId="0" applyFont="1" applyFill="1" applyBorder="1" applyAlignment="1">
      <alignment horizontal="center" vertical="center"/>
    </xf>
    <xf numFmtId="0" fontId="79" fillId="39" borderId="11" xfId="0" applyFont="1" applyFill="1" applyBorder="1" applyAlignment="1">
      <alignment horizontal="center" vertical="center" wrapText="1"/>
    </xf>
    <xf numFmtId="0" fontId="76" fillId="0" borderId="0" xfId="0" applyFont="1" applyAlignment="1">
      <alignment vertical="center"/>
    </xf>
    <xf numFmtId="0" fontId="76" fillId="0" borderId="39" xfId="0" applyFont="1" applyBorder="1" applyAlignment="1">
      <alignment vertical="center"/>
    </xf>
    <xf numFmtId="0" fontId="76" fillId="0" borderId="39" xfId="0" applyFont="1" applyBorder="1" applyAlignment="1">
      <alignment horizontal="center" vertical="center"/>
    </xf>
    <xf numFmtId="37" fontId="76" fillId="0" borderId="39" xfId="0" applyNumberFormat="1" applyFont="1" applyFill="1" applyBorder="1" applyAlignment="1">
      <alignment horizontal="center" vertical="center"/>
    </xf>
    <xf numFmtId="0" fontId="76" fillId="0" borderId="28" xfId="0" applyFont="1" applyBorder="1" applyAlignment="1">
      <alignment vertical="center"/>
    </xf>
    <xf numFmtId="0" fontId="76" fillId="0" borderId="28" xfId="0" applyFont="1" applyBorder="1" applyAlignment="1">
      <alignment horizontal="center" vertical="center"/>
    </xf>
    <xf numFmtId="37" fontId="76" fillId="0" borderId="28" xfId="0" applyNumberFormat="1" applyFont="1" applyFill="1" applyBorder="1" applyAlignment="1">
      <alignment horizontal="center" vertical="center"/>
    </xf>
    <xf numFmtId="0" fontId="76" fillId="0" borderId="40" xfId="0" applyFont="1" applyBorder="1" applyAlignment="1">
      <alignment vertical="center" wrapText="1"/>
    </xf>
    <xf numFmtId="0" fontId="76" fillId="0" borderId="40" xfId="0" applyFont="1" applyBorder="1" applyAlignment="1">
      <alignment horizontal="center" vertical="center"/>
    </xf>
    <xf numFmtId="37" fontId="76" fillId="0" borderId="40" xfId="0" applyNumberFormat="1" applyFont="1" applyFill="1" applyBorder="1" applyAlignment="1">
      <alignment horizontal="center" vertical="center"/>
    </xf>
    <xf numFmtId="0" fontId="76" fillId="0" borderId="39" xfId="0" applyFont="1" applyBorder="1" applyAlignment="1">
      <alignment horizontal="left" vertical="center"/>
    </xf>
    <xf numFmtId="0" fontId="76" fillId="0" borderId="28" xfId="0" applyFont="1" applyBorder="1" applyAlignment="1">
      <alignment horizontal="left" vertical="center"/>
    </xf>
    <xf numFmtId="0" fontId="76" fillId="0" borderId="40" xfId="0" applyFont="1" applyBorder="1" applyAlignment="1">
      <alignment horizontal="left" vertical="center"/>
    </xf>
    <xf numFmtId="0" fontId="76" fillId="0" borderId="39" xfId="0" applyFont="1" applyBorder="1" applyAlignment="1">
      <alignment vertical="center" wrapText="1"/>
    </xf>
    <xf numFmtId="0" fontId="76" fillId="0" borderId="28" xfId="0" applyFont="1" applyBorder="1" applyAlignment="1">
      <alignment vertical="center" wrapText="1"/>
    </xf>
    <xf numFmtId="0" fontId="76" fillId="0" borderId="28" xfId="0" applyFont="1" applyBorder="1" applyAlignment="1">
      <alignment horizontal="center" vertical="center" wrapText="1"/>
    </xf>
    <xf numFmtId="0" fontId="76" fillId="0" borderId="11" xfId="0" applyFont="1" applyBorder="1" applyAlignment="1">
      <alignment vertical="center"/>
    </xf>
    <xf numFmtId="0" fontId="76" fillId="0" borderId="11" xfId="0" applyFont="1" applyBorder="1" applyAlignment="1">
      <alignment horizontal="center" vertical="center"/>
    </xf>
    <xf numFmtId="0" fontId="76" fillId="0" borderId="40" xfId="0" applyFont="1" applyBorder="1" applyAlignment="1">
      <alignment vertical="center"/>
    </xf>
    <xf numFmtId="0" fontId="76" fillId="0" borderId="40" xfId="0" applyFont="1" applyBorder="1" applyAlignment="1">
      <alignment horizontal="center" vertical="center" wrapText="1"/>
    </xf>
    <xf numFmtId="0" fontId="76" fillId="0" borderId="39" xfId="0" applyFont="1" applyBorder="1" applyAlignment="1">
      <alignment horizontal="center" vertical="center" wrapText="1"/>
    </xf>
    <xf numFmtId="39" fontId="76" fillId="0" borderId="39" xfId="0" applyNumberFormat="1" applyFont="1" applyFill="1" applyBorder="1" applyAlignment="1">
      <alignment horizontal="right" vertical="center"/>
    </xf>
    <xf numFmtId="39" fontId="76" fillId="0" borderId="28" xfId="0" applyNumberFormat="1" applyFont="1" applyFill="1" applyBorder="1" applyAlignment="1">
      <alignment horizontal="right" vertical="center"/>
    </xf>
    <xf numFmtId="37" fontId="76" fillId="0" borderId="28" xfId="0" applyNumberFormat="1" applyFont="1" applyFill="1" applyBorder="1" applyAlignment="1">
      <alignment horizontal="right" vertical="center"/>
    </xf>
    <xf numFmtId="37" fontId="76" fillId="0" borderId="40" xfId="0" applyNumberFormat="1" applyFont="1" applyFill="1" applyBorder="1" applyAlignment="1">
      <alignment horizontal="right" vertical="center"/>
    </xf>
    <xf numFmtId="0" fontId="76" fillId="0" borderId="39"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40" xfId="0" applyFont="1" applyFill="1" applyBorder="1" applyAlignment="1">
      <alignment vertical="center"/>
    </xf>
    <xf numFmtId="0" fontId="76" fillId="0" borderId="40" xfId="0" applyFont="1" applyFill="1" applyBorder="1" applyAlignment="1">
      <alignment horizontal="center" vertical="center"/>
    </xf>
    <xf numFmtId="0" fontId="79" fillId="0" borderId="0" xfId="0" applyFont="1" applyAlignment="1">
      <alignment horizontal="center" vertical="center"/>
    </xf>
    <xf numFmtId="0" fontId="68" fillId="0" borderId="0" xfId="0" applyFont="1" applyAlignment="1">
      <alignment horizontal="centerContinuous" vertical="center"/>
    </xf>
    <xf numFmtId="0" fontId="77" fillId="0" borderId="0" xfId="0" applyFont="1" applyAlignment="1">
      <alignment horizontal="centerContinuous" vertical="center"/>
    </xf>
    <xf numFmtId="0" fontId="72" fillId="0" borderId="0" xfId="0" applyFont="1" applyFill="1" applyAlignment="1">
      <alignment horizontal="centerContinuous" vertical="center"/>
    </xf>
    <xf numFmtId="0" fontId="76" fillId="0" borderId="0" xfId="0" applyFont="1" applyFill="1" applyAlignment="1">
      <alignment horizontal="centerContinuous" vertical="center"/>
    </xf>
    <xf numFmtId="15" fontId="79" fillId="0" borderId="0" xfId="0" applyNumberFormat="1" applyFont="1" applyFill="1" applyAlignment="1">
      <alignment horizontal="center" vertical="center"/>
    </xf>
    <xf numFmtId="0" fontId="73" fillId="0" borderId="0" xfId="0" applyFont="1" applyAlignment="1">
      <alignment horizontal="center" vertical="center"/>
    </xf>
    <xf numFmtId="9" fontId="76" fillId="0" borderId="28" xfId="70" applyFont="1" applyFill="1" applyBorder="1" applyAlignment="1">
      <alignment horizontal="center" vertical="center"/>
    </xf>
    <xf numFmtId="9" fontId="76" fillId="0" borderId="39" xfId="70" applyFont="1" applyFill="1" applyBorder="1" applyAlignment="1">
      <alignment horizontal="center" vertical="center"/>
    </xf>
    <xf numFmtId="0" fontId="36" fillId="0" borderId="41" xfId="0" applyFont="1" applyFill="1" applyBorder="1" applyAlignment="1">
      <alignment horizontal="center" vertical="center"/>
    </xf>
    <xf numFmtId="0" fontId="36" fillId="0" borderId="42" xfId="0" applyFont="1" applyFill="1" applyBorder="1" applyAlignment="1">
      <alignment horizontal="center" vertical="center"/>
    </xf>
    <xf numFmtId="0" fontId="36" fillId="0" borderId="43" xfId="0" applyFont="1" applyFill="1" applyBorder="1" applyAlignment="1">
      <alignment horizontal="center" vertical="center"/>
    </xf>
    <xf numFmtId="0" fontId="75" fillId="0" borderId="44" xfId="0" applyFont="1" applyBorder="1" applyAlignment="1">
      <alignment horizontal="center" vertical="center" wrapText="1"/>
    </xf>
    <xf numFmtId="0" fontId="36" fillId="0" borderId="45" xfId="0" applyFont="1" applyFill="1" applyBorder="1" applyAlignment="1">
      <alignment horizontal="center" vertical="center"/>
    </xf>
    <xf numFmtId="198" fontId="40" fillId="35" borderId="11" xfId="64" applyNumberFormat="1" applyFont="1" applyFill="1" applyBorder="1" applyAlignment="1">
      <alignment horizontal="center" vertical="center" wrapText="1"/>
      <protection/>
    </xf>
    <xf numFmtId="198" fontId="75" fillId="0" borderId="0" xfId="0" applyNumberFormat="1" applyFont="1" applyFill="1" applyAlignment="1">
      <alignment vertical="center"/>
    </xf>
    <xf numFmtId="0" fontId="75" fillId="0" borderId="18" xfId="0" applyFont="1" applyFill="1" applyBorder="1" applyAlignment="1">
      <alignment horizontal="left" vertical="center" wrapText="1" indent="1"/>
    </xf>
    <xf numFmtId="198" fontId="40" fillId="35" borderId="0" xfId="64" applyNumberFormat="1" applyFont="1" applyFill="1" applyBorder="1" applyAlignment="1">
      <alignment horizontal="center" vertical="center" wrapText="1"/>
      <protection/>
    </xf>
    <xf numFmtId="2" fontId="75" fillId="0" borderId="28" xfId="0" applyNumberFormat="1" applyFont="1" applyBorder="1" applyAlignment="1">
      <alignment horizontal="center" vertical="center" wrapText="1"/>
    </xf>
    <xf numFmtId="9" fontId="36" fillId="0" borderId="27" xfId="0" applyNumberFormat="1" applyFont="1" applyFill="1" applyBorder="1" applyAlignment="1">
      <alignment horizontal="center" vertical="center"/>
    </xf>
    <xf numFmtId="9" fontId="75" fillId="0" borderId="30" xfId="0" applyNumberFormat="1" applyFont="1" applyBorder="1" applyAlignment="1">
      <alignment horizontal="center" vertical="center" wrapText="1"/>
    </xf>
    <xf numFmtId="0" fontId="36" fillId="0" borderId="41" xfId="0" applyFont="1" applyBorder="1" applyAlignment="1">
      <alignment horizontal="left" vertical="center" wrapText="1" indent="1"/>
    </xf>
    <xf numFmtId="49" fontId="36" fillId="0" borderId="42" xfId="0" applyNumberFormat="1" applyFont="1" applyBorder="1" applyAlignment="1">
      <alignment horizontal="center" vertical="center" wrapText="1"/>
    </xf>
    <xf numFmtId="0" fontId="75" fillId="0" borderId="30" xfId="70" applyNumberFormat="1" applyFont="1" applyBorder="1" applyAlignment="1">
      <alignment horizontal="center" vertical="center" wrapText="1"/>
    </xf>
    <xf numFmtId="0" fontId="36" fillId="0" borderId="35" xfId="0" applyNumberFormat="1" applyFont="1" applyFill="1" applyBorder="1" applyAlignment="1">
      <alignment horizontal="center" vertical="center" wrapText="1"/>
    </xf>
    <xf numFmtId="0" fontId="75" fillId="0" borderId="33" xfId="70" applyNumberFormat="1" applyFont="1" applyBorder="1" applyAlignment="1">
      <alignment horizontal="center" vertical="center" wrapText="1"/>
    </xf>
    <xf numFmtId="9" fontId="36" fillId="0" borderId="24" xfId="0" applyNumberFormat="1" applyFont="1" applyFill="1" applyBorder="1" applyAlignment="1">
      <alignment horizontal="center" vertical="center"/>
    </xf>
    <xf numFmtId="9" fontId="75" fillId="0" borderId="26" xfId="0" applyNumberFormat="1" applyFont="1" applyBorder="1" applyAlignment="1">
      <alignment horizontal="center" vertical="center" wrapText="1"/>
    </xf>
    <xf numFmtId="43" fontId="36" fillId="0" borderId="23" xfId="0" applyNumberFormat="1" applyFont="1" applyBorder="1" applyAlignment="1">
      <alignment horizontal="left" vertical="center" wrapText="1" indent="1"/>
    </xf>
    <xf numFmtId="43" fontId="36" fillId="0" borderId="24" xfId="0" applyNumberFormat="1" applyFont="1" applyBorder="1" applyAlignment="1">
      <alignment horizontal="center" vertical="center" wrapText="1"/>
    </xf>
    <xf numFmtId="43" fontId="36" fillId="0" borderId="23" xfId="0" applyNumberFormat="1" applyFont="1" applyFill="1" applyBorder="1" applyAlignment="1">
      <alignment horizontal="center" vertical="center"/>
    </xf>
    <xf numFmtId="43" fontId="36" fillId="0" borderId="24" xfId="0" applyNumberFormat="1" applyFont="1" applyFill="1" applyBorder="1" applyAlignment="1">
      <alignment horizontal="center" vertical="center"/>
    </xf>
    <xf numFmtId="2" fontId="36" fillId="0" borderId="29" xfId="0" applyNumberFormat="1" applyFont="1" applyFill="1" applyBorder="1" applyAlignment="1">
      <alignment horizontal="center" vertical="center"/>
    </xf>
    <xf numFmtId="199" fontId="36" fillId="0" borderId="46" xfId="0" applyNumberFormat="1" applyFont="1" applyFill="1" applyBorder="1" applyAlignment="1">
      <alignment horizontal="center" vertical="center"/>
    </xf>
    <xf numFmtId="199" fontId="36" fillId="0" borderId="47" xfId="0" applyNumberFormat="1" applyFont="1" applyFill="1" applyBorder="1" applyAlignment="1">
      <alignment horizontal="center" vertical="center"/>
    </xf>
    <xf numFmtId="199" fontId="36" fillId="0" borderId="48" xfId="0" applyNumberFormat="1" applyFont="1" applyFill="1" applyBorder="1" applyAlignment="1">
      <alignment horizontal="center" vertical="center"/>
    </xf>
    <xf numFmtId="0" fontId="75" fillId="0" borderId="49" xfId="0" applyFont="1" applyFill="1" applyBorder="1" applyAlignment="1">
      <alignment vertical="center"/>
    </xf>
    <xf numFmtId="0" fontId="36" fillId="0" borderId="41" xfId="0" applyFont="1" applyFill="1" applyBorder="1" applyAlignment="1">
      <alignment horizontal="left" vertical="center" wrapText="1" indent="1"/>
    </xf>
    <xf numFmtId="199" fontId="36" fillId="0" borderId="50" xfId="0" applyNumberFormat="1" applyFont="1" applyFill="1" applyBorder="1" applyAlignment="1">
      <alignment horizontal="center" vertical="center"/>
    </xf>
    <xf numFmtId="199" fontId="36" fillId="0" borderId="41" xfId="0" applyNumberFormat="1" applyFont="1" applyFill="1" applyBorder="1" applyAlignment="1">
      <alignment horizontal="center" vertical="center"/>
    </xf>
    <xf numFmtId="199" fontId="36" fillId="0" borderId="42" xfId="0" applyNumberFormat="1" applyFont="1" applyFill="1" applyBorder="1" applyAlignment="1">
      <alignment horizontal="center" vertical="center"/>
    </xf>
    <xf numFmtId="199" fontId="75" fillId="0" borderId="44" xfId="0" applyNumberFormat="1" applyFont="1" applyFill="1" applyBorder="1" applyAlignment="1">
      <alignment horizontal="center" vertical="center"/>
    </xf>
    <xf numFmtId="0" fontId="75" fillId="0" borderId="44" xfId="0" applyFont="1" applyFill="1" applyBorder="1" applyAlignment="1">
      <alignment vertical="center" wrapText="1"/>
    </xf>
    <xf numFmtId="0" fontId="36" fillId="0" borderId="51" xfId="0" applyFont="1" applyFill="1" applyBorder="1" applyAlignment="1">
      <alignment horizontal="left" vertical="center" wrapText="1" indent="1"/>
    </xf>
    <xf numFmtId="0" fontId="36" fillId="0" borderId="52" xfId="0" applyFont="1" applyFill="1" applyBorder="1" applyAlignment="1">
      <alignment horizontal="center" vertical="center"/>
    </xf>
    <xf numFmtId="199" fontId="36" fillId="0" borderId="53" xfId="0" applyNumberFormat="1" applyFont="1" applyFill="1" applyBorder="1" applyAlignment="1">
      <alignment horizontal="center" vertical="center"/>
    </xf>
    <xf numFmtId="199" fontId="36" fillId="0" borderId="51" xfId="0" applyNumberFormat="1" applyFont="1" applyFill="1" applyBorder="1" applyAlignment="1">
      <alignment horizontal="center" vertical="center"/>
    </xf>
    <xf numFmtId="199" fontId="36" fillId="0" borderId="52" xfId="0" applyNumberFormat="1" applyFont="1" applyFill="1" applyBorder="1" applyAlignment="1">
      <alignment horizontal="center" vertical="center"/>
    </xf>
    <xf numFmtId="199" fontId="75" fillId="0" borderId="54" xfId="0" applyNumberFormat="1" applyFont="1" applyFill="1" applyBorder="1" applyAlignment="1">
      <alignment horizontal="center" vertical="center"/>
    </xf>
    <xf numFmtId="0" fontId="75" fillId="0" borderId="54" xfId="0" applyFont="1" applyFill="1" applyBorder="1" applyAlignment="1">
      <alignment vertical="center" wrapText="1"/>
    </xf>
    <xf numFmtId="0" fontId="36" fillId="0" borderId="55" xfId="0" applyFont="1" applyFill="1" applyBorder="1" applyAlignment="1">
      <alignment horizontal="left" vertical="center" wrapText="1" indent="1"/>
    </xf>
    <xf numFmtId="0" fontId="36" fillId="0" borderId="56" xfId="0" applyFont="1" applyFill="1" applyBorder="1" applyAlignment="1">
      <alignment horizontal="center" vertical="center" wrapText="1"/>
    </xf>
    <xf numFmtId="199" fontId="36" fillId="0" borderId="57" xfId="0" applyNumberFormat="1" applyFont="1" applyFill="1" applyBorder="1" applyAlignment="1">
      <alignment horizontal="center" vertical="center" wrapText="1"/>
    </xf>
    <xf numFmtId="199" fontId="36" fillId="0" borderId="55" xfId="0" applyNumberFormat="1" applyFont="1" applyFill="1" applyBorder="1" applyAlignment="1">
      <alignment horizontal="center" vertical="center" wrapText="1"/>
    </xf>
    <xf numFmtId="199" fontId="36" fillId="0" borderId="56" xfId="0" applyNumberFormat="1" applyFont="1" applyFill="1" applyBorder="1" applyAlignment="1">
      <alignment horizontal="center" vertical="center" wrapText="1"/>
    </xf>
    <xf numFmtId="199" fontId="75" fillId="0" borderId="58" xfId="0" applyNumberFormat="1" applyFont="1" applyFill="1" applyBorder="1" applyAlignment="1">
      <alignment horizontal="center" vertical="center"/>
    </xf>
    <xf numFmtId="0" fontId="75" fillId="0" borderId="58" xfId="0" applyFont="1" applyFill="1" applyBorder="1" applyAlignment="1">
      <alignment vertical="center"/>
    </xf>
    <xf numFmtId="0" fontId="36" fillId="0" borderId="59" xfId="0" applyFont="1" applyFill="1" applyBorder="1" applyAlignment="1">
      <alignment horizontal="left" vertical="center" wrapText="1" indent="1"/>
    </xf>
    <xf numFmtId="0" fontId="36" fillId="0" borderId="39" xfId="0" applyFont="1" applyFill="1" applyBorder="1" applyAlignment="1">
      <alignment horizontal="center" vertical="center"/>
    </xf>
    <xf numFmtId="0" fontId="36" fillId="0" borderId="60" xfId="0" applyFont="1" applyFill="1" applyBorder="1" applyAlignment="1">
      <alignment horizontal="center" vertical="center"/>
    </xf>
    <xf numFmtId="0" fontId="36" fillId="0" borderId="59" xfId="0" applyFont="1" applyFill="1" applyBorder="1" applyAlignment="1">
      <alignment horizontal="center" vertical="center"/>
    </xf>
    <xf numFmtId="0" fontId="75" fillId="0" borderId="61" xfId="0" applyFont="1" applyFill="1" applyBorder="1" applyAlignment="1">
      <alignment horizontal="center" vertical="center"/>
    </xf>
    <xf numFmtId="0" fontId="75" fillId="0" borderId="61" xfId="0" applyFont="1" applyFill="1" applyBorder="1" applyAlignment="1">
      <alignment vertical="center" wrapText="1"/>
    </xf>
    <xf numFmtId="0" fontId="75" fillId="0" borderId="62" xfId="0" applyFont="1" applyFill="1" applyBorder="1" applyAlignment="1">
      <alignment vertical="center"/>
    </xf>
    <xf numFmtId="0" fontId="75" fillId="0" borderId="44" xfId="0" applyFont="1" applyFill="1" applyBorder="1" applyAlignment="1">
      <alignment vertical="center"/>
    </xf>
    <xf numFmtId="0" fontId="36" fillId="0" borderId="63" xfId="0" applyFont="1" applyFill="1" applyBorder="1" applyAlignment="1">
      <alignment horizontal="left" vertical="center" wrapText="1" indent="1"/>
    </xf>
    <xf numFmtId="0" fontId="36" fillId="0" borderId="64" xfId="0" applyFont="1" applyFill="1" applyBorder="1" applyAlignment="1">
      <alignment horizontal="center" vertical="center"/>
    </xf>
    <xf numFmtId="2" fontId="36" fillId="0" borderId="63" xfId="0" applyNumberFormat="1" applyFont="1" applyFill="1" applyBorder="1" applyAlignment="1">
      <alignment horizontal="center" vertical="center"/>
    </xf>
    <xf numFmtId="0" fontId="75" fillId="0" borderId="65" xfId="0" applyFont="1" applyFill="1" applyBorder="1" applyAlignment="1">
      <alignment vertical="center"/>
    </xf>
    <xf numFmtId="0" fontId="75" fillId="0" borderId="66" xfId="0" applyFont="1" applyFill="1" applyBorder="1" applyAlignment="1">
      <alignment vertical="center"/>
    </xf>
    <xf numFmtId="199" fontId="36" fillId="0" borderId="64" xfId="0" applyNumberFormat="1" applyFont="1" applyFill="1" applyBorder="1" applyAlignment="1">
      <alignment horizontal="center" vertical="center"/>
    </xf>
    <xf numFmtId="199" fontId="36" fillId="0" borderId="44" xfId="0" applyNumberFormat="1" applyFont="1" applyFill="1" applyBorder="1" applyAlignment="1">
      <alignment horizontal="center" vertical="center"/>
    </xf>
    <xf numFmtId="0" fontId="75" fillId="0" borderId="66" xfId="0" applyFont="1" applyFill="1" applyBorder="1" applyAlignment="1">
      <alignment vertical="center" wrapText="1"/>
    </xf>
    <xf numFmtId="0" fontId="75" fillId="0" borderId="65" xfId="0" applyFont="1" applyFill="1" applyBorder="1" applyAlignment="1">
      <alignment vertical="center" wrapText="1"/>
    </xf>
    <xf numFmtId="0" fontId="75" fillId="0" borderId="67" xfId="0" applyFont="1" applyFill="1" applyBorder="1" applyAlignment="1">
      <alignment vertical="center" wrapText="1"/>
    </xf>
    <xf numFmtId="0" fontId="75" fillId="0" borderId="58" xfId="0" applyFont="1" applyFill="1" applyBorder="1" applyAlignment="1">
      <alignment vertical="center" wrapText="1"/>
    </xf>
    <xf numFmtId="0" fontId="36" fillId="35" borderId="27" xfId="0" applyFont="1" applyFill="1" applyBorder="1" applyAlignment="1">
      <alignment horizontal="left" vertical="center" wrapText="1" indent="1"/>
    </xf>
    <xf numFmtId="0" fontId="36" fillId="35" borderId="28" xfId="0" applyFont="1" applyFill="1" applyBorder="1" applyAlignment="1">
      <alignment horizontal="center" vertical="center"/>
    </xf>
    <xf numFmtId="199" fontId="36" fillId="35" borderId="29" xfId="0" applyNumberFormat="1" applyFont="1" applyFill="1" applyBorder="1" applyAlignment="1">
      <alignment horizontal="center" vertical="center"/>
    </xf>
    <xf numFmtId="199" fontId="36" fillId="35" borderId="27" xfId="0" applyNumberFormat="1" applyFont="1" applyFill="1" applyBorder="1" applyAlignment="1">
      <alignment horizontal="center" vertical="center"/>
    </xf>
    <xf numFmtId="199" fontId="36" fillId="35" borderId="28" xfId="0" applyNumberFormat="1" applyFont="1" applyFill="1" applyBorder="1" applyAlignment="1">
      <alignment horizontal="center" vertical="center"/>
    </xf>
    <xf numFmtId="199" fontId="75" fillId="35" borderId="30" xfId="0" applyNumberFormat="1" applyFont="1" applyFill="1" applyBorder="1" applyAlignment="1">
      <alignment horizontal="center" vertical="center"/>
    </xf>
    <xf numFmtId="0" fontId="75" fillId="35" borderId="30" xfId="0" applyFont="1" applyFill="1" applyBorder="1" applyAlignment="1">
      <alignment vertical="center" wrapText="1"/>
    </xf>
    <xf numFmtId="9" fontId="36" fillId="0" borderId="29" xfId="0" applyNumberFormat="1" applyFont="1" applyFill="1" applyBorder="1" applyAlignment="1">
      <alignment horizontal="center" vertical="center"/>
    </xf>
    <xf numFmtId="9" fontId="75" fillId="0" borderId="30" xfId="0" applyNumberFormat="1" applyFont="1" applyFill="1" applyBorder="1" applyAlignment="1">
      <alignment horizontal="center" vertical="center"/>
    </xf>
    <xf numFmtId="0" fontId="36" fillId="35" borderId="23" xfId="0" applyFont="1" applyFill="1" applyBorder="1" applyAlignment="1">
      <alignment horizontal="left" vertical="center" wrapText="1" indent="1"/>
    </xf>
    <xf numFmtId="0" fontId="36" fillId="35" borderId="29" xfId="0" applyFont="1" applyFill="1" applyBorder="1" applyAlignment="1">
      <alignment horizontal="center" vertical="center"/>
    </xf>
    <xf numFmtId="0" fontId="75" fillId="35" borderId="54" xfId="0" applyFont="1" applyFill="1" applyBorder="1" applyAlignment="1">
      <alignment vertical="center"/>
    </xf>
    <xf numFmtId="0" fontId="75" fillId="35" borderId="0" xfId="0" applyFont="1" applyFill="1" applyAlignment="1">
      <alignment vertical="center"/>
    </xf>
    <xf numFmtId="0" fontId="75" fillId="35" borderId="30" xfId="0" applyFont="1" applyFill="1" applyBorder="1" applyAlignment="1">
      <alignment vertical="center"/>
    </xf>
    <xf numFmtId="0" fontId="36" fillId="35" borderId="27" xfId="0" applyFont="1" applyFill="1" applyBorder="1" applyAlignment="1">
      <alignment horizontal="center" vertical="center"/>
    </xf>
    <xf numFmtId="0" fontId="44" fillId="35" borderId="28" xfId="0" applyFont="1" applyFill="1" applyBorder="1" applyAlignment="1">
      <alignment horizontal="center" vertical="center"/>
    </xf>
    <xf numFmtId="0" fontId="75" fillId="35" borderId="30" xfId="0" applyFont="1" applyFill="1" applyBorder="1" applyAlignment="1">
      <alignment horizontal="center" vertical="center"/>
    </xf>
    <xf numFmtId="0" fontId="36" fillId="35" borderId="51" xfId="0" applyFont="1" applyFill="1" applyBorder="1" applyAlignment="1">
      <alignment horizontal="left" vertical="center" wrapText="1" indent="1"/>
    </xf>
    <xf numFmtId="0" fontId="36" fillId="35" borderId="52" xfId="0" applyFont="1" applyFill="1" applyBorder="1" applyAlignment="1">
      <alignment horizontal="center" vertical="center"/>
    </xf>
    <xf numFmtId="199" fontId="36" fillId="35" borderId="53" xfId="0" applyNumberFormat="1" applyFont="1" applyFill="1" applyBorder="1" applyAlignment="1">
      <alignment horizontal="center" vertical="center"/>
    </xf>
    <xf numFmtId="199" fontId="36" fillId="35" borderId="51" xfId="0" applyNumberFormat="1" applyFont="1" applyFill="1" applyBorder="1" applyAlignment="1">
      <alignment horizontal="center" vertical="center"/>
    </xf>
    <xf numFmtId="199" fontId="36" fillId="35" borderId="52" xfId="0" applyNumberFormat="1" applyFont="1" applyFill="1" applyBorder="1" applyAlignment="1">
      <alignment horizontal="center" vertical="center"/>
    </xf>
    <xf numFmtId="199" fontId="75" fillId="35" borderId="54" xfId="0" applyNumberFormat="1" applyFont="1" applyFill="1" applyBorder="1" applyAlignment="1">
      <alignment horizontal="center" vertical="center"/>
    </xf>
    <xf numFmtId="0" fontId="75" fillId="35" borderId="54" xfId="0" applyFont="1" applyFill="1" applyBorder="1" applyAlignment="1">
      <alignment vertical="center" wrapText="1"/>
    </xf>
    <xf numFmtId="0" fontId="76" fillId="0" borderId="0" xfId="0" applyFont="1" applyBorder="1" applyAlignment="1">
      <alignment vertical="center"/>
    </xf>
    <xf numFmtId="0" fontId="76" fillId="0" borderId="0" xfId="0" applyFont="1" applyBorder="1" applyAlignment="1">
      <alignment horizontal="center" vertical="center"/>
    </xf>
    <xf numFmtId="37" fontId="76" fillId="0" borderId="0" xfId="0" applyNumberFormat="1" applyFont="1" applyFill="1" applyBorder="1" applyAlignment="1">
      <alignment horizontal="right" vertical="center"/>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36" fillId="0" borderId="59" xfId="0" applyFont="1" applyBorder="1" applyAlignment="1">
      <alignment horizontal="left" vertical="center" wrapText="1" indent="1"/>
    </xf>
    <xf numFmtId="0" fontId="36" fillId="0" borderId="39" xfId="0" applyFont="1" applyBorder="1" applyAlignment="1">
      <alignment horizontal="center" vertical="center" wrapText="1"/>
    </xf>
    <xf numFmtId="0" fontId="75" fillId="0" borderId="68" xfId="0" applyFont="1" applyBorder="1" applyAlignment="1">
      <alignment horizontal="center" vertical="center" wrapText="1"/>
    </xf>
    <xf numFmtId="0" fontId="36" fillId="0" borderId="69" xfId="0" applyFont="1" applyBorder="1" applyAlignment="1">
      <alignment horizontal="left" vertical="center" wrapText="1" indent="1"/>
    </xf>
    <xf numFmtId="0" fontId="36" fillId="0" borderId="40" xfId="0" applyFont="1" applyBorder="1" applyAlignment="1">
      <alignment horizontal="center" vertical="center" wrapText="1"/>
    </xf>
    <xf numFmtId="4" fontId="36" fillId="0" borderId="40" xfId="0" applyNumberFormat="1" applyFont="1" applyFill="1" applyBorder="1" applyAlignment="1">
      <alignment horizontal="center" vertical="center" wrapText="1"/>
    </xf>
    <xf numFmtId="4" fontId="36" fillId="0" borderId="70" xfId="0" applyNumberFormat="1" applyFont="1" applyFill="1" applyBorder="1" applyAlignment="1">
      <alignment horizontal="center" vertical="center" wrapText="1"/>
    </xf>
    <xf numFmtId="4" fontId="36" fillId="0" borderId="71" xfId="0" applyNumberFormat="1" applyFont="1" applyFill="1" applyBorder="1" applyAlignment="1">
      <alignment horizontal="center" vertical="center" wrapText="1"/>
    </xf>
    <xf numFmtId="0" fontId="76" fillId="0" borderId="28" xfId="70" applyNumberFormat="1" applyFont="1" applyFill="1" applyBorder="1" applyAlignment="1">
      <alignment horizontal="center" vertical="center"/>
    </xf>
    <xf numFmtId="9" fontId="76" fillId="0" borderId="52" xfId="70" applyFont="1" applyFill="1" applyBorder="1" applyAlignment="1">
      <alignment horizontal="center" vertical="center"/>
    </xf>
    <xf numFmtId="0" fontId="76" fillId="0" borderId="39" xfId="70" applyNumberFormat="1" applyFont="1" applyFill="1" applyBorder="1" applyAlignment="1">
      <alignment horizontal="center" vertical="center"/>
    </xf>
    <xf numFmtId="0" fontId="36" fillId="0" borderId="36" xfId="0" applyNumberFormat="1" applyFont="1" applyFill="1" applyBorder="1" applyAlignment="1">
      <alignment horizontal="center" vertical="center" wrapText="1"/>
    </xf>
    <xf numFmtId="0" fontId="36" fillId="0" borderId="31" xfId="0" applyNumberFormat="1" applyFont="1" applyFill="1" applyBorder="1" applyAlignment="1">
      <alignment horizontal="center" vertical="center"/>
    </xf>
    <xf numFmtId="0" fontId="36" fillId="0" borderId="32" xfId="0" applyNumberFormat="1" applyFont="1" applyFill="1" applyBorder="1" applyAlignment="1">
      <alignment horizontal="center" vertical="center"/>
    </xf>
    <xf numFmtId="0" fontId="76" fillId="0" borderId="52" xfId="70" applyNumberFormat="1" applyFont="1" applyFill="1" applyBorder="1" applyAlignment="1">
      <alignment horizontal="center" vertical="center"/>
    </xf>
    <xf numFmtId="0" fontId="76" fillId="0" borderId="28" xfId="70" applyNumberFormat="1" applyFont="1" applyFill="1" applyBorder="1" applyAlignment="1">
      <alignment horizontal="center" vertical="center" wrapText="1"/>
    </xf>
    <xf numFmtId="0" fontId="76" fillId="0" borderId="39" xfId="0" applyNumberFormat="1" applyFont="1" applyFill="1" applyBorder="1" applyAlignment="1">
      <alignment horizontal="center" vertical="center"/>
    </xf>
    <xf numFmtId="0" fontId="76" fillId="0" borderId="28" xfId="0" applyNumberFormat="1" applyFont="1" applyFill="1" applyBorder="1" applyAlignment="1">
      <alignment horizontal="center" vertical="center"/>
    </xf>
    <xf numFmtId="0" fontId="76" fillId="0" borderId="40" xfId="0" applyNumberFormat="1" applyFont="1" applyFill="1" applyBorder="1" applyAlignment="1">
      <alignment horizontal="center" vertical="center"/>
    </xf>
    <xf numFmtId="37" fontId="76" fillId="0" borderId="11" xfId="0" applyNumberFormat="1" applyFont="1" applyFill="1" applyBorder="1" applyAlignment="1">
      <alignment horizontal="center" vertical="center"/>
    </xf>
    <xf numFmtId="0" fontId="76" fillId="0" borderId="52" xfId="0" applyFont="1" applyBorder="1" applyAlignment="1">
      <alignment vertical="center"/>
    </xf>
    <xf numFmtId="0" fontId="76" fillId="0" borderId="52" xfId="0" applyFont="1" applyBorder="1" applyAlignment="1">
      <alignment horizontal="center" vertical="center"/>
    </xf>
    <xf numFmtId="37" fontId="76" fillId="0" borderId="52" xfId="0" applyNumberFormat="1" applyFont="1" applyFill="1" applyBorder="1" applyAlignment="1">
      <alignment horizontal="center" vertical="center"/>
    </xf>
    <xf numFmtId="0" fontId="76" fillId="0" borderId="52" xfId="0" applyNumberFormat="1" applyFont="1" applyFill="1" applyBorder="1" applyAlignment="1">
      <alignment horizontal="center" vertical="center"/>
    </xf>
    <xf numFmtId="0" fontId="76" fillId="35" borderId="39" xfId="0" applyFont="1" applyFill="1" applyBorder="1" applyAlignment="1">
      <alignment vertical="center"/>
    </xf>
    <xf numFmtId="0" fontId="76" fillId="35" borderId="28" xfId="0" applyFont="1" applyFill="1" applyBorder="1" applyAlignment="1">
      <alignment vertical="center"/>
    </xf>
    <xf numFmtId="0" fontId="76" fillId="35" borderId="40" xfId="0" applyFont="1" applyFill="1" applyBorder="1" applyAlignment="1">
      <alignment vertical="center"/>
    </xf>
    <xf numFmtId="199" fontId="36" fillId="35" borderId="57" xfId="0" applyNumberFormat="1" applyFont="1" applyFill="1" applyBorder="1" applyAlignment="1">
      <alignment horizontal="center" vertical="center" wrapText="1"/>
    </xf>
    <xf numFmtId="199" fontId="36" fillId="35" borderId="25" xfId="0" applyNumberFormat="1" applyFont="1" applyFill="1" applyBorder="1" applyAlignment="1">
      <alignment horizontal="center" vertical="center"/>
    </xf>
    <xf numFmtId="199" fontId="36" fillId="35" borderId="38" xfId="0" applyNumberFormat="1" applyFont="1" applyFill="1" applyBorder="1" applyAlignment="1">
      <alignment horizontal="center" vertical="center"/>
    </xf>
    <xf numFmtId="199" fontId="36" fillId="35" borderId="50" xfId="0" applyNumberFormat="1" applyFont="1" applyFill="1" applyBorder="1" applyAlignment="1">
      <alignment horizontal="center" vertical="center"/>
    </xf>
    <xf numFmtId="0" fontId="36" fillId="35" borderId="25" xfId="0" applyFont="1" applyFill="1" applyBorder="1" applyAlignment="1">
      <alignment horizontal="center" vertical="center"/>
    </xf>
    <xf numFmtId="0" fontId="79" fillId="34" borderId="13" xfId="0" applyFont="1" applyFill="1" applyBorder="1" applyAlignment="1">
      <alignment horizontal="center" vertical="center" wrapText="1"/>
    </xf>
    <xf numFmtId="0" fontId="0" fillId="34" borderId="13" xfId="0" applyFont="1" applyFill="1" applyBorder="1" applyAlignment="1">
      <alignment vertical="center"/>
    </xf>
    <xf numFmtId="0" fontId="0" fillId="34" borderId="13" xfId="0" applyFont="1" applyFill="1" applyBorder="1" applyAlignment="1">
      <alignment horizontal="center" vertical="center"/>
    </xf>
    <xf numFmtId="0" fontId="36" fillId="0" borderId="72" xfId="0" applyFont="1" applyFill="1" applyBorder="1" applyAlignment="1">
      <alignment horizontal="center" vertical="center"/>
    </xf>
    <xf numFmtId="0" fontId="0" fillId="34" borderId="13" xfId="0" applyFont="1" applyFill="1" applyBorder="1" applyAlignment="1">
      <alignment vertical="center" wrapText="1"/>
    </xf>
    <xf numFmtId="199" fontId="36" fillId="0" borderId="73" xfId="0" applyNumberFormat="1" applyFont="1" applyFill="1" applyBorder="1" applyAlignment="1">
      <alignment horizontal="center" vertical="center"/>
    </xf>
    <xf numFmtId="0" fontId="73" fillId="0" borderId="0" xfId="0" applyFont="1" applyBorder="1" applyAlignment="1">
      <alignment horizontal="center" vertical="top" wrapText="1"/>
    </xf>
    <xf numFmtId="0" fontId="47" fillId="36" borderId="15" xfId="0" applyFont="1" applyFill="1" applyBorder="1" applyAlignment="1">
      <alignment horizontal="center" vertical="center"/>
    </xf>
    <xf numFmtId="0" fontId="75" fillId="36" borderId="74" xfId="0" applyFont="1" applyFill="1" applyBorder="1" applyAlignment="1">
      <alignment horizontal="center" vertical="center" wrapText="1"/>
    </xf>
    <xf numFmtId="0" fontId="75" fillId="36" borderId="75" xfId="0" applyFont="1" applyFill="1" applyBorder="1" applyAlignment="1">
      <alignment horizontal="center" vertical="center" wrapText="1"/>
    </xf>
    <xf numFmtId="0" fontId="75" fillId="36" borderId="24" xfId="0" applyFont="1" applyFill="1" applyBorder="1" applyAlignment="1">
      <alignment horizontal="center" vertical="center" wrapText="1"/>
    </xf>
    <xf numFmtId="0" fontId="75" fillId="36" borderId="28" xfId="0" applyFont="1" applyFill="1" applyBorder="1" applyAlignment="1">
      <alignment horizontal="center" vertical="center" wrapText="1"/>
    </xf>
    <xf numFmtId="0" fontId="75" fillId="36" borderId="34" xfId="0" applyFont="1" applyFill="1" applyBorder="1" applyAlignment="1">
      <alignment horizontal="center" vertical="center" wrapText="1"/>
    </xf>
    <xf numFmtId="0" fontId="75" fillId="36" borderId="35" xfId="0" applyFont="1" applyFill="1" applyBorder="1" applyAlignment="1">
      <alignment horizontal="center" vertical="center" wrapText="1"/>
    </xf>
    <xf numFmtId="0" fontId="75" fillId="36" borderId="76" xfId="0" applyFont="1" applyFill="1" applyBorder="1" applyAlignment="1">
      <alignment horizontal="center" vertical="center" wrapText="1"/>
    </xf>
    <xf numFmtId="0" fontId="75" fillId="36" borderId="17" xfId="0" applyFont="1" applyFill="1" applyBorder="1" applyAlignment="1">
      <alignment horizontal="center" vertical="center" wrapText="1"/>
    </xf>
    <xf numFmtId="4" fontId="36" fillId="36" borderId="17" xfId="0" applyNumberFormat="1" applyFont="1" applyFill="1" applyBorder="1" applyAlignment="1">
      <alignment horizontal="center" vertical="center" wrapText="1"/>
    </xf>
    <xf numFmtId="3" fontId="36" fillId="36" borderId="17" xfId="0" applyNumberFormat="1" applyFont="1" applyFill="1" applyBorder="1" applyAlignment="1">
      <alignment horizontal="center" vertical="center" wrapText="1"/>
    </xf>
    <xf numFmtId="4" fontId="36" fillId="36" borderId="77" xfId="0" applyNumberFormat="1" applyFont="1" applyFill="1" applyBorder="1" applyAlignment="1">
      <alignment horizontal="center" vertical="center" wrapText="1"/>
    </xf>
    <xf numFmtId="0" fontId="75" fillId="36" borderId="47" xfId="0" applyFont="1" applyFill="1" applyBorder="1" applyAlignment="1">
      <alignment horizontal="center" vertical="center" wrapText="1"/>
    </xf>
    <xf numFmtId="0" fontId="75" fillId="36" borderId="11" xfId="0" applyFont="1" applyFill="1" applyBorder="1" applyAlignment="1">
      <alignment horizontal="center" vertical="center" wrapText="1"/>
    </xf>
    <xf numFmtId="2" fontId="75" fillId="36" borderId="11" xfId="0" applyNumberFormat="1" applyFont="1" applyFill="1" applyBorder="1" applyAlignment="1">
      <alignment horizontal="center" vertical="center" wrapText="1"/>
    </xf>
    <xf numFmtId="4" fontId="36" fillId="36" borderId="11" xfId="0" applyNumberFormat="1" applyFont="1" applyFill="1" applyBorder="1" applyAlignment="1">
      <alignment horizontal="center" vertical="center" wrapText="1"/>
    </xf>
    <xf numFmtId="3" fontId="36" fillId="36" borderId="11" xfId="0" applyNumberFormat="1" applyFont="1" applyFill="1" applyBorder="1" applyAlignment="1">
      <alignment horizontal="center" vertical="center" wrapText="1"/>
    </xf>
    <xf numFmtId="4" fontId="36" fillId="36" borderId="45" xfId="0" applyNumberFormat="1" applyFont="1" applyFill="1" applyBorder="1" applyAlignment="1">
      <alignment horizontal="center" vertical="center" wrapText="1"/>
    </xf>
    <xf numFmtId="0" fontId="75" fillId="36" borderId="78" xfId="0" applyFont="1" applyFill="1" applyBorder="1" applyAlignment="1">
      <alignment horizontal="center" vertical="center" wrapText="1"/>
    </xf>
    <xf numFmtId="0" fontId="75" fillId="36" borderId="79" xfId="0" applyFont="1" applyFill="1" applyBorder="1" applyAlignment="1">
      <alignment horizontal="center" vertical="center" wrapText="1"/>
    </xf>
    <xf numFmtId="4" fontId="36" fillId="36" borderId="79" xfId="0" applyNumberFormat="1" applyFont="1" applyFill="1" applyBorder="1" applyAlignment="1">
      <alignment horizontal="center" vertical="center" wrapText="1"/>
    </xf>
    <xf numFmtId="3" fontId="36" fillId="36" borderId="79" xfId="0" applyNumberFormat="1" applyFont="1" applyFill="1" applyBorder="1" applyAlignment="1">
      <alignment horizontal="center" vertical="center" wrapText="1"/>
    </xf>
    <xf numFmtId="4" fontId="36" fillId="36" borderId="80" xfId="0" applyNumberFormat="1" applyFont="1" applyFill="1" applyBorder="1" applyAlignment="1">
      <alignment horizontal="center" vertical="center" wrapText="1"/>
    </xf>
    <xf numFmtId="0" fontId="75" fillId="36" borderId="81" xfId="0" applyFont="1" applyFill="1" applyBorder="1" applyAlignment="1">
      <alignment horizontal="center" vertical="center" wrapText="1"/>
    </xf>
    <xf numFmtId="0" fontId="75" fillId="36" borderId="82" xfId="0" applyFont="1" applyFill="1" applyBorder="1" applyAlignment="1">
      <alignment horizontal="center" vertical="center" wrapText="1"/>
    </xf>
    <xf numFmtId="2" fontId="75" fillId="36" borderId="83" xfId="0" applyNumberFormat="1" applyFont="1" applyFill="1" applyBorder="1" applyAlignment="1">
      <alignment horizontal="center" vertical="center" wrapText="1"/>
    </xf>
    <xf numFmtId="4" fontId="36" fillId="36" borderId="82" xfId="0" applyNumberFormat="1" applyFont="1" applyFill="1" applyBorder="1" applyAlignment="1">
      <alignment horizontal="center" vertical="center" wrapText="1"/>
    </xf>
    <xf numFmtId="3" fontId="36" fillId="36" borderId="82" xfId="0" applyNumberFormat="1" applyFont="1" applyFill="1" applyBorder="1" applyAlignment="1">
      <alignment horizontal="center" vertical="center" wrapText="1"/>
    </xf>
    <xf numFmtId="4" fontId="36" fillId="36" borderId="66" xfId="0" applyNumberFormat="1" applyFont="1" applyFill="1" applyBorder="1" applyAlignment="1">
      <alignment horizontal="center" vertical="center" wrapText="1"/>
    </xf>
    <xf numFmtId="0" fontId="36" fillId="36" borderId="74" xfId="0" applyFont="1" applyFill="1" applyBorder="1" applyAlignment="1">
      <alignment horizontal="center" vertical="center"/>
    </xf>
    <xf numFmtId="0" fontId="36" fillId="36" borderId="75" xfId="0" applyFont="1" applyFill="1" applyBorder="1" applyAlignment="1">
      <alignment horizontal="center" vertical="center"/>
    </xf>
    <xf numFmtId="0" fontId="36" fillId="36" borderId="24" xfId="0" applyFont="1" applyFill="1" applyBorder="1" applyAlignment="1">
      <alignment horizontal="center" vertical="center"/>
    </xf>
    <xf numFmtId="0" fontId="36" fillId="36" borderId="28" xfId="0" applyFont="1" applyFill="1" applyBorder="1" applyAlignment="1">
      <alignment horizontal="center" vertical="center"/>
    </xf>
    <xf numFmtId="0" fontId="36" fillId="36" borderId="34" xfId="0" applyFont="1" applyFill="1" applyBorder="1" applyAlignment="1">
      <alignment horizontal="center" vertical="center"/>
    </xf>
    <xf numFmtId="0" fontId="36" fillId="36" borderId="35" xfId="0" applyFont="1" applyFill="1" applyBorder="1" applyAlignment="1">
      <alignment horizontal="center" vertical="center"/>
    </xf>
    <xf numFmtId="0" fontId="36" fillId="36" borderId="84" xfId="0" applyFont="1" applyFill="1" applyBorder="1" applyAlignment="1">
      <alignment horizontal="center" vertical="center"/>
    </xf>
    <xf numFmtId="0" fontId="36" fillId="36" borderId="85" xfId="0" applyFont="1" applyFill="1" applyBorder="1" applyAlignment="1">
      <alignment horizontal="center" vertical="center"/>
    </xf>
    <xf numFmtId="0" fontId="75" fillId="36" borderId="26" xfId="0" applyFont="1" applyFill="1" applyBorder="1" applyAlignment="1">
      <alignment horizontal="center" vertical="center" wrapText="1"/>
    </xf>
    <xf numFmtId="0" fontId="75" fillId="36" borderId="30" xfId="0" applyFont="1" applyFill="1" applyBorder="1" applyAlignment="1">
      <alignment horizontal="center" vertical="center" wrapText="1"/>
    </xf>
    <xf numFmtId="3" fontId="75" fillId="0" borderId="26" xfId="0" applyNumberFormat="1" applyFont="1" applyBorder="1" applyAlignment="1">
      <alignment horizontal="center" vertical="center" wrapText="1"/>
    </xf>
    <xf numFmtId="3" fontId="75" fillId="36" borderId="26" xfId="0" applyNumberFormat="1" applyFont="1" applyFill="1" applyBorder="1" applyAlignment="1">
      <alignment horizontal="center" vertical="center" wrapText="1"/>
    </xf>
    <xf numFmtId="199" fontId="75" fillId="36" borderId="58" xfId="0" applyNumberFormat="1" applyFont="1" applyFill="1" applyBorder="1" applyAlignment="1">
      <alignment horizontal="center" vertical="center"/>
    </xf>
    <xf numFmtId="0" fontId="75" fillId="36" borderId="61" xfId="0" applyFont="1" applyFill="1" applyBorder="1" applyAlignment="1">
      <alignment horizontal="center" vertical="center"/>
    </xf>
    <xf numFmtId="199" fontId="75" fillId="36" borderId="26" xfId="0" applyNumberFormat="1" applyFont="1" applyFill="1" applyBorder="1" applyAlignment="1">
      <alignment horizontal="center" vertical="center"/>
    </xf>
    <xf numFmtId="0" fontId="75" fillId="36" borderId="30" xfId="0" applyFont="1" applyFill="1" applyBorder="1" applyAlignment="1">
      <alignment horizontal="center" vertical="center"/>
    </xf>
    <xf numFmtId="199" fontId="75" fillId="36" borderId="30" xfId="0" applyNumberFormat="1" applyFont="1" applyFill="1" applyBorder="1" applyAlignment="1">
      <alignment horizontal="center" vertical="center"/>
    </xf>
    <xf numFmtId="0" fontId="75" fillId="36" borderId="54" xfId="0" applyFont="1" applyFill="1" applyBorder="1" applyAlignment="1">
      <alignment horizontal="center" vertical="center"/>
    </xf>
    <xf numFmtId="199" fontId="75" fillId="36" borderId="54" xfId="0" applyNumberFormat="1" applyFont="1" applyFill="1" applyBorder="1" applyAlignment="1">
      <alignment horizontal="center" vertical="center"/>
    </xf>
    <xf numFmtId="199" fontId="75" fillId="36" borderId="33" xfId="0" applyNumberFormat="1" applyFont="1" applyFill="1" applyBorder="1" applyAlignment="1">
      <alignment horizontal="center" vertical="center"/>
    </xf>
    <xf numFmtId="9" fontId="75" fillId="36" borderId="30" xfId="0" applyNumberFormat="1" applyFont="1" applyFill="1" applyBorder="1" applyAlignment="1">
      <alignment horizontal="center" vertical="center"/>
    </xf>
    <xf numFmtId="199" fontId="75" fillId="36" borderId="44" xfId="0" applyNumberFormat="1" applyFont="1" applyFill="1" applyBorder="1" applyAlignment="1">
      <alignment horizontal="center" vertical="center"/>
    </xf>
    <xf numFmtId="0" fontId="75" fillId="36" borderId="86" xfId="0" applyFont="1" applyFill="1" applyBorder="1" applyAlignment="1">
      <alignment horizontal="center" vertical="center"/>
    </xf>
    <xf numFmtId="2" fontId="75" fillId="36" borderId="30" xfId="0" applyNumberFormat="1" applyFont="1" applyFill="1" applyBorder="1" applyAlignment="1">
      <alignment horizontal="center" vertical="center"/>
    </xf>
    <xf numFmtId="199" fontId="36" fillId="36" borderId="44" xfId="0" applyNumberFormat="1" applyFont="1" applyFill="1" applyBorder="1" applyAlignment="1">
      <alignment horizontal="center" vertical="center"/>
    </xf>
    <xf numFmtId="0" fontId="75" fillId="36" borderId="26" xfId="0" applyFont="1" applyFill="1" applyBorder="1" applyAlignment="1">
      <alignment horizontal="center" vertical="center"/>
    </xf>
    <xf numFmtId="9" fontId="75" fillId="36" borderId="30" xfId="0" applyNumberFormat="1" applyFont="1" applyFill="1" applyBorder="1" applyAlignment="1">
      <alignment horizontal="center" vertical="center" wrapText="1"/>
    </xf>
    <xf numFmtId="0" fontId="75" fillId="36" borderId="44" xfId="0" applyFont="1" applyFill="1" applyBorder="1" applyAlignment="1">
      <alignment horizontal="center" vertical="center" wrapText="1"/>
    </xf>
    <xf numFmtId="0" fontId="75" fillId="36" borderId="33" xfId="0" applyFont="1" applyFill="1" applyBorder="1" applyAlignment="1">
      <alignment horizontal="center" vertical="center" wrapText="1"/>
    </xf>
    <xf numFmtId="9" fontId="75" fillId="36" borderId="26" xfId="0" applyNumberFormat="1" applyFont="1" applyFill="1" applyBorder="1" applyAlignment="1">
      <alignment horizontal="center" vertical="center" wrapText="1"/>
    </xf>
    <xf numFmtId="0" fontId="75" fillId="36" borderId="30" xfId="70" applyNumberFormat="1" applyFont="1" applyFill="1" applyBorder="1" applyAlignment="1">
      <alignment horizontal="center" vertical="center" wrapText="1"/>
    </xf>
    <xf numFmtId="9" fontId="75" fillId="36" borderId="30" xfId="70" applyFont="1" applyFill="1" applyBorder="1" applyAlignment="1">
      <alignment horizontal="center" vertical="center" wrapText="1"/>
    </xf>
    <xf numFmtId="0" fontId="75" fillId="36" borderId="33" xfId="70" applyNumberFormat="1" applyFont="1" applyFill="1" applyBorder="1" applyAlignment="1">
      <alignment horizontal="center" vertical="center" wrapText="1"/>
    </xf>
    <xf numFmtId="199" fontId="36" fillId="36" borderId="87" xfId="0" applyNumberFormat="1" applyFont="1" applyFill="1" applyBorder="1" applyAlignment="1">
      <alignment horizontal="center" vertical="center" wrapText="1"/>
    </xf>
    <xf numFmtId="0" fontId="36" fillId="36" borderId="68" xfId="0" applyFont="1" applyFill="1" applyBorder="1" applyAlignment="1">
      <alignment horizontal="center" vertical="center"/>
    </xf>
    <xf numFmtId="199" fontId="36" fillId="36" borderId="56" xfId="0" applyNumberFormat="1" applyFont="1" applyFill="1" applyBorder="1" applyAlignment="1">
      <alignment horizontal="center" vertical="center" wrapText="1"/>
    </xf>
    <xf numFmtId="0" fontId="36" fillId="36" borderId="39" xfId="0" applyFont="1" applyFill="1" applyBorder="1" applyAlignment="1">
      <alignment horizontal="center" vertical="center"/>
    </xf>
    <xf numFmtId="199" fontId="36" fillId="36" borderId="88" xfId="0" applyNumberFormat="1" applyFont="1" applyFill="1" applyBorder="1" applyAlignment="1">
      <alignment horizontal="center" vertical="center" wrapText="1"/>
    </xf>
    <xf numFmtId="0" fontId="36" fillId="36" borderId="89" xfId="0" applyFont="1" applyFill="1" applyBorder="1" applyAlignment="1">
      <alignment horizontal="center" vertical="center"/>
    </xf>
    <xf numFmtId="199" fontId="36" fillId="36" borderId="73" xfId="0" applyNumberFormat="1" applyFont="1" applyFill="1" applyBorder="1" applyAlignment="1">
      <alignment horizontal="center" vertical="center" wrapText="1"/>
    </xf>
    <xf numFmtId="0" fontId="36" fillId="36" borderId="90" xfId="0" applyFont="1" applyFill="1" applyBorder="1" applyAlignment="1">
      <alignment horizontal="center" vertical="center"/>
    </xf>
    <xf numFmtId="199" fontId="36" fillId="36" borderId="74" xfId="0" applyNumberFormat="1" applyFont="1" applyFill="1" applyBorder="1" applyAlignment="1">
      <alignment horizontal="center" vertical="center"/>
    </xf>
    <xf numFmtId="199" fontId="36" fillId="36" borderId="75" xfId="0" applyNumberFormat="1" applyFont="1" applyFill="1" applyBorder="1" applyAlignment="1">
      <alignment horizontal="center" vertical="center"/>
    </xf>
    <xf numFmtId="199" fontId="36" fillId="36" borderId="24" xfId="0" applyNumberFormat="1" applyFont="1" applyFill="1" applyBorder="1" applyAlignment="1">
      <alignment horizontal="center" vertical="center"/>
    </xf>
    <xf numFmtId="199" fontId="36" fillId="36" borderId="28" xfId="0" applyNumberFormat="1" applyFont="1" applyFill="1" applyBorder="1" applyAlignment="1">
      <alignment horizontal="center" vertical="center"/>
    </xf>
    <xf numFmtId="199" fontId="44" fillId="36" borderId="24" xfId="0" applyNumberFormat="1" applyFont="1" applyFill="1" applyBorder="1" applyAlignment="1">
      <alignment horizontal="center" vertical="center"/>
    </xf>
    <xf numFmtId="199" fontId="36" fillId="36" borderId="34" xfId="0" applyNumberFormat="1" applyFont="1" applyFill="1" applyBorder="1" applyAlignment="1">
      <alignment horizontal="center" vertical="center"/>
    </xf>
    <xf numFmtId="199" fontId="36" fillId="36" borderId="35" xfId="0" applyNumberFormat="1" applyFont="1" applyFill="1" applyBorder="1" applyAlignment="1">
      <alignment horizontal="center" vertical="center"/>
    </xf>
    <xf numFmtId="199" fontId="36" fillId="36" borderId="84" xfId="0" applyNumberFormat="1" applyFont="1" applyFill="1" applyBorder="1" applyAlignment="1">
      <alignment horizontal="center" vertical="center"/>
    </xf>
    <xf numFmtId="199" fontId="36" fillId="36" borderId="85" xfId="0" applyNumberFormat="1" applyFont="1" applyFill="1" applyBorder="1" applyAlignment="1">
      <alignment horizontal="center" vertical="center"/>
    </xf>
    <xf numFmtId="199" fontId="36" fillId="36" borderId="91" xfId="0" applyNumberFormat="1" applyFont="1" applyFill="1" applyBorder="1" applyAlignment="1">
      <alignment horizontal="center" vertical="center"/>
    </xf>
    <xf numFmtId="199" fontId="36" fillId="36" borderId="32" xfId="0" applyNumberFormat="1" applyFont="1" applyFill="1" applyBorder="1" applyAlignment="1">
      <alignment horizontal="center" vertical="center"/>
    </xf>
    <xf numFmtId="199" fontId="36" fillId="36" borderId="36" xfId="0" applyNumberFormat="1" applyFont="1" applyFill="1" applyBorder="1" applyAlignment="1">
      <alignment horizontal="center" vertical="center"/>
    </xf>
    <xf numFmtId="199" fontId="36" fillId="36" borderId="92" xfId="0" applyNumberFormat="1" applyFont="1" applyFill="1" applyBorder="1" applyAlignment="1">
      <alignment horizontal="center" vertical="center"/>
    </xf>
    <xf numFmtId="199" fontId="36" fillId="36" borderId="93" xfId="0" applyNumberFormat="1" applyFont="1" applyFill="1" applyBorder="1" applyAlignment="1">
      <alignment horizontal="center" vertical="center"/>
    </xf>
    <xf numFmtId="2" fontId="36" fillId="36" borderId="75" xfId="0" applyNumberFormat="1" applyFont="1" applyFill="1" applyBorder="1" applyAlignment="1">
      <alignment horizontal="center" vertical="center"/>
    </xf>
    <xf numFmtId="2" fontId="36" fillId="36" borderId="28" xfId="0" applyNumberFormat="1" applyFont="1" applyFill="1" applyBorder="1" applyAlignment="1">
      <alignment horizontal="center" vertical="center"/>
    </xf>
    <xf numFmtId="2" fontId="36" fillId="36" borderId="35" xfId="0" applyNumberFormat="1" applyFont="1" applyFill="1" applyBorder="1" applyAlignment="1">
      <alignment horizontal="center" vertical="center"/>
    </xf>
    <xf numFmtId="9" fontId="36" fillId="36" borderId="85" xfId="0" applyNumberFormat="1" applyFont="1" applyFill="1" applyBorder="1" applyAlignment="1">
      <alignment horizontal="center" vertical="center"/>
    </xf>
    <xf numFmtId="2" fontId="36" fillId="36" borderId="85" xfId="0" applyNumberFormat="1" applyFont="1" applyFill="1" applyBorder="1" applyAlignment="1">
      <alignment horizontal="center" vertical="center"/>
    </xf>
    <xf numFmtId="199" fontId="36" fillId="36" borderId="94" xfId="0" applyNumberFormat="1" applyFont="1" applyFill="1" applyBorder="1" applyAlignment="1">
      <alignment horizontal="center" vertical="center"/>
    </xf>
    <xf numFmtId="199" fontId="36" fillId="36" borderId="42" xfId="0" applyNumberFormat="1" applyFont="1" applyFill="1" applyBorder="1" applyAlignment="1">
      <alignment horizontal="center" vertical="center"/>
    </xf>
    <xf numFmtId="199" fontId="36" fillId="36" borderId="43" xfId="0" applyNumberFormat="1" applyFont="1" applyFill="1" applyBorder="1" applyAlignment="1">
      <alignment horizontal="center" vertical="center"/>
    </xf>
    <xf numFmtId="199" fontId="36" fillId="36" borderId="95" xfId="0" applyNumberFormat="1" applyFont="1" applyFill="1" applyBorder="1" applyAlignment="1">
      <alignment horizontal="center" vertical="center"/>
    </xf>
    <xf numFmtId="1" fontId="36" fillId="36" borderId="77" xfId="0" applyNumberFormat="1" applyFont="1" applyFill="1" applyBorder="1" applyAlignment="1">
      <alignment horizontal="center" vertical="center"/>
    </xf>
    <xf numFmtId="1" fontId="36" fillId="0" borderId="45" xfId="0" applyNumberFormat="1" applyFont="1" applyFill="1" applyBorder="1" applyAlignment="1">
      <alignment horizontal="center" vertical="center"/>
    </xf>
    <xf numFmtId="1" fontId="36" fillId="36" borderId="45" xfId="0" applyNumberFormat="1" applyFont="1" applyFill="1" applyBorder="1" applyAlignment="1">
      <alignment horizontal="center" vertical="center"/>
    </xf>
    <xf numFmtId="1" fontId="36" fillId="36" borderId="80" xfId="0" applyNumberFormat="1" applyFont="1" applyFill="1" applyBorder="1" applyAlignment="1">
      <alignment horizontal="center" vertical="center"/>
    </xf>
    <xf numFmtId="1" fontId="36" fillId="0" borderId="64" xfId="0" applyNumberFormat="1" applyFont="1" applyFill="1" applyBorder="1" applyAlignment="1">
      <alignment horizontal="center" vertical="center"/>
    </xf>
    <xf numFmtId="1" fontId="36" fillId="36" borderId="96" xfId="0" applyNumberFormat="1" applyFont="1" applyFill="1" applyBorder="1" applyAlignment="1">
      <alignment horizontal="center" vertical="center"/>
    </xf>
    <xf numFmtId="1" fontId="36" fillId="0" borderId="27" xfId="0" applyNumberFormat="1" applyFont="1" applyFill="1" applyBorder="1" applyAlignment="1">
      <alignment horizontal="center" vertical="center"/>
    </xf>
    <xf numFmtId="1" fontId="36" fillId="36" borderId="75" xfId="0" applyNumberFormat="1" applyFont="1" applyFill="1" applyBorder="1" applyAlignment="1">
      <alignment horizontal="center" vertical="center"/>
    </xf>
    <xf numFmtId="1" fontId="36" fillId="0" borderId="28" xfId="0" applyNumberFormat="1" applyFont="1" applyFill="1" applyBorder="1" applyAlignment="1">
      <alignment horizontal="center" vertical="center"/>
    </xf>
    <xf numFmtId="1" fontId="36" fillId="36" borderId="28" xfId="0" applyNumberFormat="1" applyFont="1" applyFill="1" applyBorder="1" applyAlignment="1">
      <alignment horizontal="center" vertical="center"/>
    </xf>
    <xf numFmtId="1" fontId="36" fillId="36" borderId="35" xfId="0" applyNumberFormat="1" applyFont="1" applyFill="1" applyBorder="1" applyAlignment="1">
      <alignment horizontal="center" vertical="center"/>
    </xf>
    <xf numFmtId="1" fontId="36" fillId="0" borderId="29" xfId="0" applyNumberFormat="1" applyFont="1" applyFill="1" applyBorder="1" applyAlignment="1">
      <alignment horizontal="center" vertical="center"/>
    </xf>
    <xf numFmtId="1" fontId="36" fillId="36" borderId="92" xfId="0" applyNumberFormat="1" applyFont="1" applyFill="1" applyBorder="1" applyAlignment="1">
      <alignment horizontal="center" vertical="center"/>
    </xf>
    <xf numFmtId="1" fontId="36" fillId="0" borderId="63" xfId="0" applyNumberFormat="1" applyFont="1" applyFill="1" applyBorder="1" applyAlignment="1">
      <alignment horizontal="center" vertical="center"/>
    </xf>
    <xf numFmtId="199" fontId="36" fillId="36" borderId="73" xfId="0" applyNumberFormat="1" applyFont="1" applyFill="1" applyBorder="1" applyAlignment="1">
      <alignment horizontal="center" vertical="center"/>
    </xf>
    <xf numFmtId="1" fontId="36" fillId="36" borderId="15" xfId="0" applyNumberFormat="1" applyFont="1" applyFill="1" applyBorder="1" applyAlignment="1">
      <alignment horizontal="center" vertical="center"/>
    </xf>
    <xf numFmtId="1" fontId="75" fillId="0" borderId="65" xfId="0" applyNumberFormat="1" applyFont="1" applyFill="1" applyBorder="1" applyAlignment="1">
      <alignment horizontal="center" vertical="center"/>
    </xf>
    <xf numFmtId="1" fontId="75" fillId="36" borderId="62" xfId="0" applyNumberFormat="1" applyFont="1" applyFill="1" applyBorder="1" applyAlignment="1">
      <alignment horizontal="center" vertical="center"/>
    </xf>
    <xf numFmtId="199" fontId="36" fillId="36" borderId="76" xfId="0" applyNumberFormat="1" applyFont="1" applyFill="1" applyBorder="1" applyAlignment="1">
      <alignment horizontal="center" vertical="center"/>
    </xf>
    <xf numFmtId="199" fontId="36" fillId="36" borderId="47" xfId="0" applyNumberFormat="1" applyFont="1" applyFill="1" applyBorder="1" applyAlignment="1">
      <alignment horizontal="center" vertical="center"/>
    </xf>
    <xf numFmtId="199" fontId="36" fillId="36" borderId="78" xfId="0" applyNumberFormat="1" applyFont="1" applyFill="1" applyBorder="1" applyAlignment="1">
      <alignment horizontal="center" vertical="center"/>
    </xf>
    <xf numFmtId="200" fontId="36" fillId="0" borderId="41" xfId="0" applyNumberFormat="1" applyFont="1" applyFill="1" applyBorder="1" applyAlignment="1">
      <alignment horizontal="center" vertical="center"/>
    </xf>
    <xf numFmtId="200" fontId="36" fillId="36" borderId="94" xfId="0" applyNumberFormat="1" applyFont="1" applyFill="1" applyBorder="1" applyAlignment="1">
      <alignment horizontal="center" vertical="center"/>
    </xf>
    <xf numFmtId="200" fontId="36" fillId="0" borderId="42" xfId="0" applyNumberFormat="1" applyFont="1" applyFill="1" applyBorder="1" applyAlignment="1">
      <alignment horizontal="center" vertical="center"/>
    </xf>
    <xf numFmtId="200" fontId="36" fillId="36" borderId="42" xfId="0" applyNumberFormat="1" applyFont="1" applyFill="1" applyBorder="1" applyAlignment="1">
      <alignment horizontal="center" vertical="center"/>
    </xf>
    <xf numFmtId="200" fontId="36" fillId="36" borderId="43" xfId="0" applyNumberFormat="1" applyFont="1" applyFill="1" applyBorder="1" applyAlignment="1">
      <alignment horizontal="center" vertical="center"/>
    </xf>
    <xf numFmtId="200" fontId="36" fillId="0" borderId="50" xfId="0" applyNumberFormat="1" applyFont="1" applyFill="1" applyBorder="1" applyAlignment="1">
      <alignment horizontal="center" vertical="center"/>
    </xf>
    <xf numFmtId="200" fontId="36" fillId="0" borderId="95" xfId="0" applyNumberFormat="1" applyFont="1" applyFill="1" applyBorder="1" applyAlignment="1">
      <alignment horizontal="center" vertical="center"/>
    </xf>
    <xf numFmtId="200" fontId="75" fillId="0" borderId="44" xfId="0" applyNumberFormat="1" applyFont="1" applyFill="1" applyBorder="1" applyAlignment="1">
      <alignment horizontal="center" vertical="center"/>
    </xf>
    <xf numFmtId="200" fontId="75" fillId="36" borderId="44" xfId="0" applyNumberFormat="1" applyFont="1" applyFill="1" applyBorder="1" applyAlignment="1">
      <alignment horizontal="center" vertical="center"/>
    </xf>
    <xf numFmtId="198" fontId="36" fillId="35" borderId="51" xfId="0" applyNumberFormat="1" applyFont="1" applyFill="1" applyBorder="1" applyAlignment="1">
      <alignment horizontal="center" vertical="center"/>
    </xf>
    <xf numFmtId="198" fontId="36" fillId="36" borderId="97" xfId="0" applyNumberFormat="1" applyFont="1" applyFill="1" applyBorder="1" applyAlignment="1">
      <alignment horizontal="center" vertical="center"/>
    </xf>
    <xf numFmtId="198" fontId="36" fillId="35" borderId="52" xfId="0" applyNumberFormat="1" applyFont="1" applyFill="1" applyBorder="1" applyAlignment="1">
      <alignment horizontal="center" vertical="center"/>
    </xf>
    <xf numFmtId="198" fontId="36" fillId="36" borderId="52" xfId="0" applyNumberFormat="1" applyFont="1" applyFill="1" applyBorder="1" applyAlignment="1">
      <alignment horizontal="center" vertical="center"/>
    </xf>
    <xf numFmtId="198" fontId="36" fillId="36" borderId="98" xfId="0" applyNumberFormat="1" applyFont="1" applyFill="1" applyBorder="1" applyAlignment="1">
      <alignment horizontal="center" vertical="center"/>
    </xf>
    <xf numFmtId="198" fontId="36" fillId="35" borderId="53" xfId="0" applyNumberFormat="1" applyFont="1" applyFill="1" applyBorder="1" applyAlignment="1">
      <alignment horizontal="center" vertical="center"/>
    </xf>
    <xf numFmtId="198" fontId="36" fillId="35" borderId="92" xfId="0" applyNumberFormat="1" applyFont="1" applyFill="1" applyBorder="1" applyAlignment="1">
      <alignment horizontal="center" vertical="center"/>
    </xf>
    <xf numFmtId="198" fontId="75" fillId="35" borderId="54" xfId="0" applyNumberFormat="1" applyFont="1" applyFill="1" applyBorder="1" applyAlignment="1">
      <alignment horizontal="center" vertical="center"/>
    </xf>
    <xf numFmtId="198" fontId="75" fillId="36" borderId="54" xfId="0" applyNumberFormat="1" applyFont="1" applyFill="1" applyBorder="1" applyAlignment="1">
      <alignment horizontal="center" vertical="center"/>
    </xf>
    <xf numFmtId="198" fontId="36" fillId="35" borderId="27" xfId="0" applyNumberFormat="1" applyFont="1" applyFill="1" applyBorder="1" applyAlignment="1">
      <alignment horizontal="center" vertical="center"/>
    </xf>
    <xf numFmtId="198" fontId="36" fillId="36" borderId="75" xfId="0" applyNumberFormat="1" applyFont="1" applyFill="1" applyBorder="1" applyAlignment="1">
      <alignment horizontal="center" vertical="center"/>
    </xf>
    <xf numFmtId="198" fontId="36" fillId="35" borderId="28" xfId="0" applyNumberFormat="1" applyFont="1" applyFill="1" applyBorder="1" applyAlignment="1">
      <alignment horizontal="center" vertical="center"/>
    </xf>
    <xf numFmtId="198" fontId="36" fillId="36" borderId="28" xfId="0" applyNumberFormat="1" applyFont="1" applyFill="1" applyBorder="1" applyAlignment="1">
      <alignment horizontal="center" vertical="center"/>
    </xf>
    <xf numFmtId="198" fontId="36" fillId="36" borderId="35" xfId="0" applyNumberFormat="1" applyFont="1" applyFill="1" applyBorder="1" applyAlignment="1">
      <alignment horizontal="center" vertical="center"/>
    </xf>
    <xf numFmtId="198" fontId="36" fillId="35" borderId="29" xfId="0" applyNumberFormat="1" applyFont="1" applyFill="1" applyBorder="1" applyAlignment="1">
      <alignment horizontal="center" vertical="center"/>
    </xf>
    <xf numFmtId="198" fontId="36" fillId="35" borderId="85" xfId="0" applyNumberFormat="1" applyFont="1" applyFill="1" applyBorder="1" applyAlignment="1">
      <alignment horizontal="center" vertical="center"/>
    </xf>
    <xf numFmtId="198" fontId="75" fillId="35" borderId="30" xfId="0" applyNumberFormat="1" applyFont="1" applyFill="1" applyBorder="1" applyAlignment="1">
      <alignment horizontal="center" vertical="center"/>
    </xf>
    <xf numFmtId="198" fontId="75" fillId="36" borderId="30" xfId="0" applyNumberFormat="1" applyFont="1" applyFill="1" applyBorder="1" applyAlignment="1">
      <alignment horizontal="center" vertical="center"/>
    </xf>
    <xf numFmtId="198" fontId="75" fillId="0" borderId="44" xfId="0" applyNumberFormat="1" applyFont="1" applyFill="1" applyBorder="1" applyAlignment="1">
      <alignment horizontal="center" vertical="center"/>
    </xf>
    <xf numFmtId="198" fontId="75" fillId="36" borderId="44" xfId="0" applyNumberFormat="1" applyFont="1" applyFill="1" applyBorder="1" applyAlignment="1">
      <alignment horizontal="center" vertical="center"/>
    </xf>
    <xf numFmtId="198" fontId="36" fillId="0" borderId="63" xfId="0" applyNumberFormat="1" applyFont="1" applyFill="1" applyBorder="1" applyAlignment="1">
      <alignment horizontal="center" vertical="center"/>
    </xf>
    <xf numFmtId="198" fontId="36" fillId="36" borderId="77" xfId="0" applyNumberFormat="1" applyFont="1" applyFill="1" applyBorder="1" applyAlignment="1">
      <alignment horizontal="center" vertical="center"/>
    </xf>
    <xf numFmtId="198" fontId="36" fillId="0" borderId="45" xfId="0" applyNumberFormat="1" applyFont="1" applyFill="1" applyBorder="1" applyAlignment="1">
      <alignment horizontal="center" vertical="center"/>
    </xf>
    <xf numFmtId="198" fontId="36" fillId="36" borderId="45" xfId="0" applyNumberFormat="1" applyFont="1" applyFill="1" applyBorder="1" applyAlignment="1">
      <alignment horizontal="center" vertical="center"/>
    </xf>
    <xf numFmtId="198" fontId="36" fillId="36" borderId="80" xfId="0" applyNumberFormat="1" applyFont="1" applyFill="1" applyBorder="1" applyAlignment="1">
      <alignment horizontal="center" vertical="center"/>
    </xf>
    <xf numFmtId="198" fontId="36" fillId="0" borderId="64" xfId="0" applyNumberFormat="1" applyFont="1" applyFill="1" applyBorder="1" applyAlignment="1">
      <alignment horizontal="center" vertical="center"/>
    </xf>
    <xf numFmtId="198" fontId="36" fillId="0" borderId="62" xfId="0" applyNumberFormat="1" applyFont="1" applyFill="1" applyBorder="1" applyAlignment="1">
      <alignment horizontal="center" vertical="center"/>
    </xf>
    <xf numFmtId="198" fontId="75" fillId="0" borderId="54" xfId="0" applyNumberFormat="1" applyFont="1" applyFill="1" applyBorder="1" applyAlignment="1">
      <alignment horizontal="center" vertical="center"/>
    </xf>
    <xf numFmtId="198" fontId="75" fillId="36" borderId="99" xfId="0" applyNumberFormat="1" applyFont="1" applyFill="1" applyBorder="1" applyAlignment="1">
      <alignment horizontal="center" vertical="center"/>
    </xf>
    <xf numFmtId="198" fontId="36" fillId="35" borderId="64" xfId="0" applyNumberFormat="1" applyFont="1" applyFill="1" applyBorder="1" applyAlignment="1">
      <alignment horizontal="center" vertical="center"/>
    </xf>
    <xf numFmtId="198" fontId="36" fillId="36" borderId="62" xfId="0" applyNumberFormat="1" applyFont="1" applyFill="1" applyBorder="1" applyAlignment="1">
      <alignment horizontal="center" vertical="center"/>
    </xf>
    <xf numFmtId="198" fontId="75" fillId="36" borderId="65" xfId="0" applyNumberFormat="1" applyFont="1" applyFill="1" applyBorder="1" applyAlignment="1">
      <alignment horizontal="center" vertical="center"/>
    </xf>
    <xf numFmtId="198" fontId="75" fillId="0" borderId="30" xfId="0" applyNumberFormat="1" applyFont="1" applyFill="1" applyBorder="1" applyAlignment="1">
      <alignment horizontal="center" vertical="center"/>
    </xf>
    <xf numFmtId="198" fontId="75" fillId="36" borderId="62" xfId="0" applyNumberFormat="1" applyFont="1" applyFill="1" applyBorder="1" applyAlignment="1">
      <alignment horizontal="center" vertical="center"/>
    </xf>
    <xf numFmtId="198" fontId="36" fillId="0" borderId="44" xfId="0" applyNumberFormat="1" applyFont="1" applyFill="1" applyBorder="1" applyAlignment="1">
      <alignment horizontal="center" vertical="center"/>
    </xf>
    <xf numFmtId="198" fontId="36" fillId="36" borderId="65" xfId="0" applyNumberFormat="1" applyFont="1" applyFill="1" applyBorder="1" applyAlignment="1">
      <alignment horizontal="center" vertical="center"/>
    </xf>
    <xf numFmtId="0" fontId="44" fillId="36" borderId="24" xfId="0" applyFont="1" applyFill="1" applyBorder="1" applyAlignment="1">
      <alignment horizontal="center" vertical="center"/>
    </xf>
    <xf numFmtId="0" fontId="44" fillId="36" borderId="34" xfId="0" applyFont="1" applyFill="1" applyBorder="1" applyAlignment="1">
      <alignment horizontal="center" vertical="center"/>
    </xf>
    <xf numFmtId="198" fontId="75" fillId="0" borderId="65" xfId="0" applyNumberFormat="1" applyFont="1" applyFill="1" applyBorder="1" applyAlignment="1">
      <alignment horizontal="center" vertical="center"/>
    </xf>
    <xf numFmtId="0" fontId="44" fillId="36" borderId="28" xfId="0" applyFont="1" applyFill="1" applyBorder="1" applyAlignment="1">
      <alignment horizontal="center" vertical="center"/>
    </xf>
    <xf numFmtId="0" fontId="44" fillId="36" borderId="35" xfId="0" applyFont="1" applyFill="1" applyBorder="1" applyAlignment="1">
      <alignment horizontal="center" vertical="center"/>
    </xf>
    <xf numFmtId="0" fontId="36" fillId="36" borderId="95" xfId="0" applyFont="1" applyFill="1" applyBorder="1" applyAlignment="1">
      <alignment horizontal="center" vertical="center"/>
    </xf>
    <xf numFmtId="199" fontId="36" fillId="36" borderId="67" xfId="0" applyNumberFormat="1" applyFont="1" applyFill="1" applyBorder="1" applyAlignment="1">
      <alignment horizontal="center" vertical="center"/>
    </xf>
    <xf numFmtId="199" fontId="36" fillId="36" borderId="100" xfId="0" applyNumberFormat="1" applyFont="1" applyFill="1" applyBorder="1" applyAlignment="1">
      <alignment horizontal="center" vertical="center"/>
    </xf>
    <xf numFmtId="198" fontId="36" fillId="0" borderId="29" xfId="0" applyNumberFormat="1" applyFont="1" applyFill="1" applyBorder="1" applyAlignment="1">
      <alignment horizontal="center" vertical="center"/>
    </xf>
    <xf numFmtId="198" fontId="36" fillId="0" borderId="27" xfId="0" applyNumberFormat="1" applyFont="1" applyFill="1" applyBorder="1" applyAlignment="1">
      <alignment horizontal="center" vertical="center"/>
    </xf>
    <xf numFmtId="198" fontId="36" fillId="0" borderId="28" xfId="0" applyNumberFormat="1" applyFont="1" applyFill="1" applyBorder="1" applyAlignment="1">
      <alignment horizontal="center" vertical="center"/>
    </xf>
    <xf numFmtId="198" fontId="36" fillId="36" borderId="95" xfId="0" applyNumberFormat="1" applyFont="1" applyFill="1" applyBorder="1" applyAlignment="1">
      <alignment horizontal="center" vertical="center"/>
    </xf>
    <xf numFmtId="199" fontId="36" fillId="36" borderId="97" xfId="0" applyNumberFormat="1" applyFont="1" applyFill="1" applyBorder="1" applyAlignment="1">
      <alignment horizontal="center" vertical="center"/>
    </xf>
    <xf numFmtId="199" fontId="36" fillId="36" borderId="52" xfId="0" applyNumberFormat="1" applyFont="1" applyFill="1" applyBorder="1" applyAlignment="1">
      <alignment horizontal="center" vertical="center"/>
    </xf>
    <xf numFmtId="199" fontId="36" fillId="36" borderId="98" xfId="0" applyNumberFormat="1" applyFont="1" applyFill="1" applyBorder="1" applyAlignment="1">
      <alignment horizontal="center" vertical="center"/>
    </xf>
    <xf numFmtId="198" fontId="36" fillId="0" borderId="53" xfId="0" applyNumberFormat="1" applyFont="1" applyFill="1" applyBorder="1" applyAlignment="1">
      <alignment horizontal="center" vertical="center"/>
    </xf>
    <xf numFmtId="198" fontId="36" fillId="0" borderId="51" xfId="0" applyNumberFormat="1" applyFont="1" applyFill="1" applyBorder="1" applyAlignment="1">
      <alignment horizontal="center" vertical="center"/>
    </xf>
    <xf numFmtId="198" fontId="36" fillId="0" borderId="52" xfId="0" applyNumberFormat="1" applyFont="1" applyFill="1" applyBorder="1" applyAlignment="1">
      <alignment horizontal="center" vertical="center"/>
    </xf>
    <xf numFmtId="198" fontId="75" fillId="36" borderId="33" xfId="0" applyNumberFormat="1" applyFont="1" applyFill="1" applyBorder="1" applyAlignment="1">
      <alignment horizontal="center" vertical="center"/>
    </xf>
    <xf numFmtId="0" fontId="36" fillId="36" borderId="0" xfId="0" applyFont="1" applyFill="1" applyBorder="1" applyAlignment="1">
      <alignment horizontal="center" vertical="center"/>
    </xf>
    <xf numFmtId="198" fontId="36" fillId="36" borderId="92" xfId="0" applyNumberFormat="1" applyFont="1" applyFill="1" applyBorder="1" applyAlignment="1">
      <alignment horizontal="center" vertical="center"/>
    </xf>
    <xf numFmtId="198" fontId="36" fillId="0" borderId="38" xfId="0" applyNumberFormat="1" applyFont="1" applyFill="1" applyBorder="1" applyAlignment="1">
      <alignment horizontal="center" vertical="center"/>
    </xf>
    <xf numFmtId="198" fontId="36" fillId="0" borderId="31" xfId="0" applyNumberFormat="1" applyFont="1" applyFill="1" applyBorder="1" applyAlignment="1">
      <alignment horizontal="center" vertical="center"/>
    </xf>
    <xf numFmtId="198" fontId="36" fillId="36" borderId="91" xfId="0" applyNumberFormat="1" applyFont="1" applyFill="1" applyBorder="1" applyAlignment="1">
      <alignment horizontal="center" vertical="center"/>
    </xf>
    <xf numFmtId="198" fontId="36" fillId="0" borderId="32" xfId="0" applyNumberFormat="1" applyFont="1" applyFill="1" applyBorder="1" applyAlignment="1">
      <alignment horizontal="center" vertical="center"/>
    </xf>
    <xf numFmtId="198" fontId="36" fillId="36" borderId="32" xfId="0" applyNumberFormat="1" applyFont="1" applyFill="1" applyBorder="1" applyAlignment="1">
      <alignment horizontal="center" vertical="center"/>
    </xf>
    <xf numFmtId="198" fontId="36" fillId="36" borderId="36" xfId="0" applyNumberFormat="1" applyFont="1" applyFill="1" applyBorder="1" applyAlignment="1">
      <alignment horizontal="center" vertical="center"/>
    </xf>
    <xf numFmtId="198" fontId="36" fillId="36" borderId="33" xfId="0" applyNumberFormat="1" applyFont="1" applyFill="1" applyBorder="1" applyAlignment="1">
      <alignment horizontal="center" vertical="center"/>
    </xf>
    <xf numFmtId="198" fontId="75" fillId="0" borderId="33" xfId="0" applyNumberFormat="1" applyFont="1" applyFill="1" applyBorder="1" applyAlignment="1">
      <alignment horizontal="center" vertical="center"/>
    </xf>
    <xf numFmtId="0" fontId="36" fillId="36" borderId="101" xfId="0" applyFont="1" applyFill="1" applyBorder="1" applyAlignment="1">
      <alignment horizontal="center" vertical="center"/>
    </xf>
    <xf numFmtId="0" fontId="36" fillId="36" borderId="102" xfId="0" applyFont="1" applyFill="1" applyBorder="1" applyAlignment="1">
      <alignment horizontal="center" vertical="center"/>
    </xf>
    <xf numFmtId="0" fontId="36" fillId="36" borderId="94" xfId="0" applyFont="1" applyFill="1" applyBorder="1" applyAlignment="1">
      <alignment horizontal="center" vertical="center"/>
    </xf>
    <xf numFmtId="0" fontId="36" fillId="36" borderId="91" xfId="0" applyFont="1" applyFill="1" applyBorder="1" applyAlignment="1">
      <alignment horizontal="center" vertical="center"/>
    </xf>
    <xf numFmtId="0" fontId="36" fillId="36" borderId="42" xfId="0" applyFont="1" applyFill="1" applyBorder="1" applyAlignment="1">
      <alignment horizontal="center" vertical="center"/>
    </xf>
    <xf numFmtId="0" fontId="36" fillId="36" borderId="32" xfId="0" applyFont="1" applyFill="1" applyBorder="1" applyAlignment="1">
      <alignment horizontal="center" vertical="center"/>
    </xf>
    <xf numFmtId="0" fontId="36" fillId="36" borderId="43" xfId="0" applyFont="1" applyFill="1" applyBorder="1" applyAlignment="1">
      <alignment horizontal="center" vertical="center"/>
    </xf>
    <xf numFmtId="0" fontId="36" fillId="36" borderId="36" xfId="0" applyFont="1" applyFill="1" applyBorder="1" applyAlignment="1">
      <alignment horizontal="center" vertical="center"/>
    </xf>
    <xf numFmtId="0" fontId="36" fillId="36" borderId="25" xfId="0" applyFont="1" applyFill="1" applyBorder="1" applyAlignment="1">
      <alignment horizontal="center" vertical="center"/>
    </xf>
    <xf numFmtId="0" fontId="36" fillId="36" borderId="29" xfId="0" applyFont="1" applyFill="1" applyBorder="1" applyAlignment="1">
      <alignment horizontal="center" vertical="center"/>
    </xf>
    <xf numFmtId="0" fontId="36" fillId="36" borderId="50" xfId="0" applyFont="1" applyFill="1" applyBorder="1" applyAlignment="1">
      <alignment horizontal="center" vertical="center"/>
    </xf>
    <xf numFmtId="0" fontId="36" fillId="36" borderId="38" xfId="0" applyFont="1" applyFill="1" applyBorder="1" applyAlignment="1">
      <alignment horizontal="center" vertical="center"/>
    </xf>
    <xf numFmtId="9" fontId="36" fillId="36" borderId="28" xfId="0" applyNumberFormat="1" applyFont="1" applyFill="1" applyBorder="1" applyAlignment="1">
      <alignment horizontal="center" vertical="center"/>
    </xf>
    <xf numFmtId="0" fontId="36" fillId="36" borderId="74" xfId="0" applyFont="1" applyFill="1" applyBorder="1" applyAlignment="1">
      <alignment horizontal="center" vertical="center" wrapText="1"/>
    </xf>
    <xf numFmtId="0" fontId="36" fillId="36" borderId="75" xfId="0" applyFont="1" applyFill="1" applyBorder="1" applyAlignment="1">
      <alignment horizontal="center" vertical="center" wrapText="1"/>
    </xf>
    <xf numFmtId="0" fontId="36" fillId="36" borderId="24" xfId="0" applyFont="1" applyFill="1" applyBorder="1" applyAlignment="1">
      <alignment horizontal="center" vertical="center" wrapText="1"/>
    </xf>
    <xf numFmtId="0" fontId="36" fillId="36" borderId="28"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36" fillId="36" borderId="35"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36" fillId="36" borderId="29" xfId="0" applyFont="1" applyFill="1" applyBorder="1" applyAlignment="1">
      <alignment horizontal="center" vertical="center" wrapText="1"/>
    </xf>
    <xf numFmtId="0" fontId="75" fillId="36" borderId="25" xfId="0" applyFont="1" applyFill="1" applyBorder="1" applyAlignment="1">
      <alignment horizontal="center" vertical="center" wrapText="1"/>
    </xf>
    <xf numFmtId="0" fontId="75" fillId="36" borderId="29" xfId="0" applyFont="1" applyFill="1" applyBorder="1" applyAlignment="1">
      <alignment horizontal="center" vertical="center" wrapText="1"/>
    </xf>
    <xf numFmtId="0" fontId="75" fillId="36" borderId="38" xfId="0" applyFont="1" applyFill="1" applyBorder="1" applyAlignment="1">
      <alignment horizontal="center" vertical="center" wrapText="1"/>
    </xf>
    <xf numFmtId="0" fontId="75" fillId="36" borderId="91" xfId="0" applyFont="1" applyFill="1" applyBorder="1" applyAlignment="1">
      <alignment horizontal="center" vertical="center" wrapText="1"/>
    </xf>
    <xf numFmtId="0" fontId="75" fillId="36" borderId="32" xfId="0" applyFont="1" applyFill="1" applyBorder="1" applyAlignment="1">
      <alignment horizontal="center" vertical="center" wrapText="1"/>
    </xf>
    <xf numFmtId="0" fontId="75" fillId="36" borderId="36" xfId="0" applyFont="1" applyFill="1" applyBorder="1" applyAlignment="1">
      <alignment horizontal="center" vertical="center" wrapText="1"/>
    </xf>
    <xf numFmtId="9" fontId="36" fillId="36" borderId="22" xfId="0" applyNumberFormat="1" applyFont="1" applyFill="1" applyBorder="1" applyAlignment="1">
      <alignment horizontal="center" vertical="center"/>
    </xf>
    <xf numFmtId="0" fontId="36" fillId="36" borderId="29" xfId="0" applyNumberFormat="1" applyFont="1" applyFill="1" applyBorder="1" applyAlignment="1">
      <alignment horizontal="center" vertical="center"/>
    </xf>
    <xf numFmtId="43" fontId="36" fillId="36" borderId="74" xfId="0" applyNumberFormat="1" applyFont="1" applyFill="1" applyBorder="1" applyAlignment="1">
      <alignment horizontal="center" vertical="center"/>
    </xf>
    <xf numFmtId="43" fontId="36" fillId="36" borderId="24" xfId="0" applyNumberFormat="1" applyFont="1" applyFill="1" applyBorder="1" applyAlignment="1">
      <alignment horizontal="center" vertical="center"/>
    </xf>
    <xf numFmtId="9" fontId="36" fillId="36" borderId="24" xfId="0" applyNumberFormat="1" applyFont="1" applyFill="1" applyBorder="1" applyAlignment="1">
      <alignment horizontal="center" vertical="center"/>
    </xf>
    <xf numFmtId="9" fontId="36" fillId="36" borderId="102" xfId="0" applyNumberFormat="1" applyFont="1" applyFill="1" applyBorder="1" applyAlignment="1">
      <alignment horizontal="center" vertical="center"/>
    </xf>
    <xf numFmtId="9" fontId="36" fillId="36" borderId="38" xfId="0" applyNumberFormat="1" applyFont="1" applyFill="1" applyBorder="1" applyAlignment="1">
      <alignment horizontal="center" vertical="center"/>
    </xf>
    <xf numFmtId="0" fontId="36" fillId="36" borderId="91" xfId="0" applyNumberFormat="1" applyFont="1" applyFill="1" applyBorder="1" applyAlignment="1">
      <alignment horizontal="center" vertical="center"/>
    </xf>
    <xf numFmtId="0" fontId="36" fillId="36" borderId="32" xfId="0" applyNumberFormat="1" applyFont="1" applyFill="1" applyBorder="1" applyAlignment="1">
      <alignment horizontal="center" vertical="center"/>
    </xf>
    <xf numFmtId="0" fontId="36" fillId="36" borderId="103" xfId="0" applyNumberFormat="1" applyFont="1" applyFill="1" applyBorder="1" applyAlignment="1">
      <alignment horizontal="center" vertical="center"/>
    </xf>
    <xf numFmtId="9" fontId="36" fillId="0" borderId="34" xfId="0" applyNumberFormat="1" applyFont="1" applyFill="1" applyBorder="1" applyAlignment="1">
      <alignment horizontal="center" vertical="center" wrapText="1"/>
    </xf>
    <xf numFmtId="176" fontId="75" fillId="0" borderId="68" xfId="0" applyNumberFormat="1" applyFont="1" applyBorder="1" applyAlignment="1">
      <alignment horizontal="center" vertical="center" wrapText="1"/>
    </xf>
    <xf numFmtId="9" fontId="36" fillId="36" borderId="74" xfId="0" applyNumberFormat="1" applyFont="1" applyFill="1" applyBorder="1" applyAlignment="1">
      <alignment horizontal="center" vertical="center"/>
    </xf>
    <xf numFmtId="43" fontId="76" fillId="0" borderId="28" xfId="70" applyNumberFormat="1" applyFont="1" applyFill="1" applyBorder="1" applyAlignment="1">
      <alignment horizontal="center" vertical="center"/>
    </xf>
    <xf numFmtId="197" fontId="76" fillId="0" borderId="28" xfId="0" applyNumberFormat="1" applyFont="1" applyFill="1" applyBorder="1" applyAlignment="1">
      <alignment horizontal="center" vertical="center"/>
    </xf>
    <xf numFmtId="39" fontId="76" fillId="0" borderId="28" xfId="0" applyNumberFormat="1" applyFont="1" applyFill="1" applyBorder="1" applyAlignment="1">
      <alignment horizontal="center" vertical="center"/>
    </xf>
    <xf numFmtId="43" fontId="76" fillId="0" borderId="28" xfId="70" applyNumberFormat="1" applyFont="1" applyFill="1" applyBorder="1" applyAlignment="1">
      <alignment vertical="center"/>
    </xf>
    <xf numFmtId="0" fontId="76" fillId="0" borderId="40" xfId="70" applyNumberFormat="1" applyFont="1" applyFill="1" applyBorder="1" applyAlignment="1">
      <alignment horizontal="center" vertical="center"/>
    </xf>
    <xf numFmtId="198" fontId="75" fillId="0" borderId="11" xfId="0" applyNumberFormat="1" applyFont="1" applyFill="1" applyBorder="1" applyAlignment="1">
      <alignment horizontal="center" vertical="center"/>
    </xf>
    <xf numFmtId="3" fontId="77" fillId="0" borderId="0" xfId="0" applyNumberFormat="1" applyFont="1" applyAlignment="1">
      <alignment vertical="center"/>
    </xf>
    <xf numFmtId="37" fontId="77" fillId="0" borderId="0" xfId="0" applyNumberFormat="1" applyFont="1" applyAlignment="1">
      <alignment vertical="center"/>
    </xf>
    <xf numFmtId="9" fontId="36" fillId="0" borderId="28" xfId="70" applyFont="1" applyFill="1" applyBorder="1" applyAlignment="1">
      <alignment horizontal="center" vertical="center"/>
    </xf>
    <xf numFmtId="0" fontId="36" fillId="0" borderId="30" xfId="0" applyFont="1" applyFill="1" applyBorder="1" applyAlignment="1">
      <alignment horizontal="left" vertical="center" wrapText="1"/>
    </xf>
    <xf numFmtId="0" fontId="36" fillId="0" borderId="44" xfId="0" applyFont="1" applyFill="1" applyBorder="1" applyAlignment="1">
      <alignment horizontal="left" vertical="center" wrapText="1"/>
    </xf>
    <xf numFmtId="43" fontId="75" fillId="36" borderId="26" xfId="0" applyNumberFormat="1" applyFont="1" applyFill="1" applyBorder="1" applyAlignment="1">
      <alignment horizontal="center" vertical="center" wrapText="1"/>
    </xf>
    <xf numFmtId="0" fontId="36" fillId="0" borderId="33" xfId="0" applyFont="1" applyFill="1" applyBorder="1" applyAlignment="1">
      <alignment horizontal="left" vertical="center" wrapText="1"/>
    </xf>
    <xf numFmtId="0" fontId="74" fillId="0" borderId="0" xfId="0" applyFont="1" applyAlignment="1">
      <alignment horizontal="center" vertical="center"/>
    </xf>
    <xf numFmtId="0" fontId="69" fillId="0" borderId="104" xfId="0" applyFont="1" applyFill="1" applyBorder="1" applyAlignment="1">
      <alignment horizontal="left" vertical="center"/>
    </xf>
    <xf numFmtId="0" fontId="69" fillId="0" borderId="19" xfId="0" applyFont="1" applyFill="1" applyBorder="1" applyAlignment="1">
      <alignment horizontal="left" vertical="center"/>
    </xf>
    <xf numFmtId="0" fontId="69" fillId="0" borderId="105" xfId="0" applyFont="1" applyFill="1" applyBorder="1" applyAlignment="1">
      <alignment horizontal="left" vertical="center"/>
    </xf>
    <xf numFmtId="0" fontId="72" fillId="0" borderId="0" xfId="0" applyFont="1" applyAlignment="1">
      <alignment horizontal="center" vertical="center"/>
    </xf>
    <xf numFmtId="0" fontId="73" fillId="0" borderId="0" xfId="0" applyFont="1" applyAlignment="1">
      <alignment horizontal="center" vertical="center"/>
    </xf>
    <xf numFmtId="0" fontId="77" fillId="0" borderId="0" xfId="0" applyFont="1" applyAlignment="1">
      <alignment horizontal="left" vertical="center" wrapText="1"/>
    </xf>
    <xf numFmtId="0" fontId="73" fillId="0" borderId="0" xfId="0" applyFont="1" applyFill="1" applyAlignment="1">
      <alignment horizontal="center" vertical="center"/>
    </xf>
    <xf numFmtId="0" fontId="79" fillId="34" borderId="12" xfId="0" applyFont="1" applyFill="1" applyBorder="1" applyAlignment="1">
      <alignment horizontal="left" vertical="center" wrapText="1"/>
    </xf>
    <xf numFmtId="0" fontId="79" fillId="34" borderId="13" xfId="0" applyFont="1" applyFill="1" applyBorder="1" applyAlignment="1">
      <alignment horizontal="left" vertical="center" wrapText="1"/>
    </xf>
    <xf numFmtId="0" fontId="0" fillId="34" borderId="20" xfId="0" applyFont="1" applyFill="1" applyBorder="1" applyAlignment="1">
      <alignment vertical="center" wrapText="1"/>
    </xf>
    <xf numFmtId="0" fontId="0" fillId="34" borderId="106" xfId="0" applyFont="1" applyFill="1" applyBorder="1" applyAlignment="1">
      <alignment vertical="center" wrapText="1"/>
    </xf>
    <xf numFmtId="0" fontId="0" fillId="34" borderId="21" xfId="0" applyFont="1" applyFill="1" applyBorder="1" applyAlignment="1">
      <alignment vertical="center" wrapText="1"/>
    </xf>
    <xf numFmtId="0" fontId="0" fillId="34" borderId="107" xfId="0" applyFont="1" applyFill="1" applyBorder="1" applyAlignment="1">
      <alignment vertical="center" wrapText="1"/>
    </xf>
    <xf numFmtId="0" fontId="44" fillId="34" borderId="12" xfId="0" applyFont="1" applyFill="1" applyBorder="1" applyAlignment="1">
      <alignment horizontal="center" vertical="center"/>
    </xf>
    <xf numFmtId="0" fontId="44" fillId="34" borderId="13" xfId="0" applyFont="1" applyFill="1" applyBorder="1" applyAlignment="1">
      <alignment horizontal="center" vertical="center"/>
    </xf>
    <xf numFmtId="0" fontId="44" fillId="34" borderId="108" xfId="0" applyFont="1" applyFill="1" applyBorder="1" applyAlignment="1">
      <alignment horizontal="center" vertical="center"/>
    </xf>
    <xf numFmtId="0" fontId="44" fillId="34" borderId="109" xfId="0" applyFont="1" applyFill="1" applyBorder="1" applyAlignment="1">
      <alignment horizontal="center" vertical="center"/>
    </xf>
    <xf numFmtId="0" fontId="79" fillId="34" borderId="12" xfId="0" applyFont="1" applyFill="1" applyBorder="1" applyAlignment="1">
      <alignment horizontal="center" vertical="center" wrapText="1"/>
    </xf>
    <xf numFmtId="0" fontId="79" fillId="34" borderId="13" xfId="0" applyFont="1" applyFill="1" applyBorder="1" applyAlignment="1">
      <alignment horizontal="center"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36" fillId="34" borderId="20" xfId="0" applyFont="1" applyFill="1" applyBorder="1" applyAlignment="1">
      <alignment horizontal="center" vertical="center"/>
    </xf>
    <xf numFmtId="0" fontId="36" fillId="34" borderId="106"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07" xfId="0" applyFont="1" applyFill="1" applyBorder="1" applyAlignment="1">
      <alignment horizontal="center" vertical="center"/>
    </xf>
    <xf numFmtId="0" fontId="42" fillId="34" borderId="12" xfId="64" applyFont="1" applyFill="1" applyBorder="1" applyAlignment="1">
      <alignment horizontal="left" vertical="center" wrapText="1"/>
      <protection/>
    </xf>
    <xf numFmtId="0" fontId="42" fillId="34" borderId="13" xfId="64" applyFont="1" applyFill="1" applyBorder="1" applyAlignment="1">
      <alignment horizontal="left" vertical="center" wrapText="1"/>
      <protection/>
    </xf>
    <xf numFmtId="0" fontId="79" fillId="34" borderId="110" xfId="0" applyFont="1" applyFill="1" applyBorder="1" applyAlignment="1">
      <alignment horizontal="center" vertical="center" wrapText="1"/>
    </xf>
    <xf numFmtId="0" fontId="44" fillId="34" borderId="111" xfId="0" applyFont="1" applyFill="1" applyBorder="1" applyAlignment="1">
      <alignment horizontal="center" vertical="center"/>
    </xf>
    <xf numFmtId="0" fontId="44" fillId="34" borderId="73" xfId="0" applyFont="1" applyFill="1" applyBorder="1" applyAlignment="1">
      <alignment horizontal="center" vertical="center"/>
    </xf>
    <xf numFmtId="0" fontId="42" fillId="34" borderId="110" xfId="64" applyFont="1" applyFill="1" applyBorder="1" applyAlignment="1">
      <alignment horizontal="left" vertical="center" wrapText="1"/>
      <protection/>
    </xf>
    <xf numFmtId="0" fontId="42" fillId="34" borderId="12" xfId="0" applyFont="1" applyFill="1" applyBorder="1" applyAlignment="1">
      <alignment horizontal="left" vertical="center" wrapText="1"/>
    </xf>
    <xf numFmtId="0" fontId="42" fillId="34" borderId="13" xfId="0" applyFont="1" applyFill="1" applyBorder="1" applyAlignment="1">
      <alignment horizontal="left" vertical="center" wrapText="1"/>
    </xf>
    <xf numFmtId="0" fontId="0" fillId="34" borderId="13" xfId="0" applyFont="1" applyFill="1" applyBorder="1" applyAlignment="1">
      <alignment vertical="center"/>
    </xf>
    <xf numFmtId="0" fontId="44" fillId="34" borderId="110" xfId="0" applyFont="1" applyFill="1" applyBorder="1" applyAlignment="1">
      <alignment horizontal="center" vertical="center"/>
    </xf>
    <xf numFmtId="0" fontId="44" fillId="34" borderId="12"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34" borderId="110" xfId="0" applyFont="1" applyFill="1" applyBorder="1" applyAlignment="1">
      <alignment horizontal="left" vertical="center" wrapText="1"/>
    </xf>
    <xf numFmtId="0" fontId="84" fillId="40" borderId="12" xfId="0" applyFont="1" applyFill="1" applyBorder="1" applyAlignment="1">
      <alignment horizontal="center" vertical="center" wrapText="1"/>
    </xf>
    <xf numFmtId="0" fontId="84" fillId="40" borderId="13" xfId="0" applyFont="1" applyFill="1" applyBorder="1" applyAlignment="1">
      <alignment horizontal="center" vertical="center" wrapText="1"/>
    </xf>
    <xf numFmtId="0" fontId="84" fillId="40" borderId="110" xfId="0" applyFont="1" applyFill="1" applyBorder="1" applyAlignment="1">
      <alignment horizontal="center" vertical="center" wrapText="1"/>
    </xf>
    <xf numFmtId="0" fontId="44" fillId="36" borderId="12" xfId="0" applyFont="1" applyFill="1" applyBorder="1" applyAlignment="1">
      <alignment horizontal="center" vertical="center"/>
    </xf>
    <xf numFmtId="0" fontId="44" fillId="36" borderId="13" xfId="0" applyFont="1" applyFill="1" applyBorder="1" applyAlignment="1">
      <alignment horizontal="center" vertical="center"/>
    </xf>
    <xf numFmtId="0" fontId="44" fillId="36" borderId="110" xfId="0" applyFont="1" applyFill="1" applyBorder="1" applyAlignment="1">
      <alignment horizontal="center" vertical="center"/>
    </xf>
    <xf numFmtId="0" fontId="53" fillId="40" borderId="12" xfId="0" applyFont="1" applyFill="1" applyBorder="1" applyAlignment="1">
      <alignment horizontal="left" vertical="center" wrapText="1"/>
    </xf>
    <xf numFmtId="0" fontId="53" fillId="40" borderId="13" xfId="0" applyFont="1" applyFill="1" applyBorder="1" applyAlignment="1">
      <alignment horizontal="left" vertical="center" wrapText="1"/>
    </xf>
    <xf numFmtId="0" fontId="53" fillId="40" borderId="110" xfId="0" applyFont="1" applyFill="1" applyBorder="1" applyAlignment="1">
      <alignment horizontal="left" vertical="center" wrapText="1"/>
    </xf>
    <xf numFmtId="0" fontId="85" fillId="0" borderId="0" xfId="0" applyFont="1" applyBorder="1" applyAlignment="1">
      <alignment horizontal="center" vertical="center" wrapText="1"/>
    </xf>
    <xf numFmtId="0" fontId="73" fillId="0" borderId="108" xfId="0" applyFont="1" applyBorder="1" applyAlignment="1">
      <alignment horizontal="center" vertical="top" wrapText="1"/>
    </xf>
    <xf numFmtId="0" fontId="42" fillId="36" borderId="12" xfId="0" applyFont="1" applyFill="1" applyBorder="1" applyAlignment="1">
      <alignment horizontal="center" vertical="center" wrapText="1"/>
    </xf>
    <xf numFmtId="0" fontId="42" fillId="36" borderId="106" xfId="0" applyFont="1" applyFill="1" applyBorder="1" applyAlignment="1">
      <alignment horizontal="center" vertical="center" wrapText="1"/>
    </xf>
    <xf numFmtId="0" fontId="42" fillId="36" borderId="107" xfId="0" applyFont="1" applyFill="1" applyBorder="1" applyAlignment="1">
      <alignment horizontal="center" vertical="center" wrapText="1"/>
    </xf>
    <xf numFmtId="0" fontId="42" fillId="36" borderId="110" xfId="0" applyFont="1" applyFill="1" applyBorder="1" applyAlignment="1">
      <alignment horizontal="center"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Moneda 2" xfId="62"/>
    <cellStyle name="Neutral" xfId="63"/>
    <cellStyle name="Normal 2" xfId="64"/>
    <cellStyle name="Normal 3" xfId="65"/>
    <cellStyle name="Normal 4" xfId="66"/>
    <cellStyle name="Normal 5" xfId="67"/>
    <cellStyle name="Normal 6" xfId="68"/>
    <cellStyle name="Notas" xfId="69"/>
    <cellStyle name="Percent" xfId="70"/>
    <cellStyle name="Porcentual 2" xfId="71"/>
    <cellStyle name="Porcentual 3" xfId="72"/>
    <cellStyle name="Porcentual 4" xfId="73"/>
    <cellStyle name="Salida" xfId="74"/>
    <cellStyle name="Text" xfId="75"/>
    <cellStyle name="Texto de advertencia" xfId="76"/>
    <cellStyle name="Texto explicativo" xfId="77"/>
    <cellStyle name="Título" xfId="78"/>
    <cellStyle name="Título 1"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627" t="s">
        <v>28</v>
      </c>
      <c r="C2" s="627"/>
      <c r="D2" s="627"/>
      <c r="E2" s="627"/>
      <c r="F2" s="627"/>
      <c r="G2" s="627"/>
      <c r="H2" s="627"/>
      <c r="I2" s="627"/>
      <c r="J2" s="627"/>
      <c r="K2" s="627"/>
      <c r="L2" s="627"/>
      <c r="M2" s="627"/>
      <c r="N2" s="627"/>
      <c r="O2" s="627"/>
      <c r="P2" s="627"/>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628" t="s">
        <v>3</v>
      </c>
      <c r="C9" s="52">
        <v>29250000000</v>
      </c>
      <c r="D9" s="5"/>
      <c r="E9" s="5"/>
      <c r="F9" s="5"/>
      <c r="G9" s="5"/>
      <c r="H9" s="5"/>
      <c r="I9" s="5">
        <v>29250000000</v>
      </c>
      <c r="J9" s="5"/>
      <c r="K9" s="5"/>
      <c r="L9" s="5"/>
      <c r="M9" s="5"/>
      <c r="N9" s="5"/>
      <c r="O9" s="5"/>
      <c r="P9" s="14">
        <f t="shared" si="0"/>
        <v>29250000000</v>
      </c>
    </row>
    <row r="10" spans="2:16" ht="30" customHeight="1">
      <c r="B10" s="630"/>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628" t="s">
        <v>9</v>
      </c>
      <c r="C16" s="52">
        <v>63000000000</v>
      </c>
      <c r="D16" s="5"/>
      <c r="E16" s="5"/>
      <c r="F16" s="5"/>
      <c r="G16" s="5"/>
      <c r="H16" s="5"/>
      <c r="I16" s="5"/>
      <c r="J16" s="5"/>
      <c r="K16" s="5"/>
      <c r="L16" s="5"/>
      <c r="M16" s="5"/>
      <c r="N16" s="5"/>
      <c r="O16" s="5">
        <v>63000000000</v>
      </c>
      <c r="P16" s="14">
        <f t="shared" si="0"/>
        <v>63000000000</v>
      </c>
    </row>
    <row r="17" spans="2:16" ht="30" customHeight="1">
      <c r="B17" s="629"/>
      <c r="C17" s="5">
        <v>22717512730</v>
      </c>
      <c r="D17" s="5"/>
      <c r="E17" s="5"/>
      <c r="F17" s="5"/>
      <c r="G17" s="5"/>
      <c r="H17" s="5"/>
      <c r="I17" s="5"/>
      <c r="J17" s="5"/>
      <c r="K17" s="5"/>
      <c r="L17" s="5"/>
      <c r="M17" s="5"/>
      <c r="N17" s="5"/>
      <c r="O17" s="5">
        <v>22717512730</v>
      </c>
      <c r="P17" s="14">
        <f t="shared" si="0"/>
        <v>22717512730</v>
      </c>
    </row>
    <row r="18" spans="2:16" ht="30" customHeight="1">
      <c r="B18" s="630"/>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176</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172</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173</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174</v>
      </c>
      <c r="B22" s="46">
        <v>150600000</v>
      </c>
      <c r="C22" s="46"/>
      <c r="D22" s="46"/>
      <c r="E22" s="46"/>
      <c r="F22" s="46"/>
      <c r="G22" s="46"/>
      <c r="H22" s="46">
        <v>150600000</v>
      </c>
      <c r="I22" s="46"/>
      <c r="J22" s="46"/>
      <c r="K22" s="46"/>
      <c r="L22" s="46"/>
      <c r="M22" s="46"/>
      <c r="N22" s="46"/>
      <c r="O22" s="46">
        <f t="shared" si="1"/>
        <v>150600000</v>
      </c>
    </row>
    <row r="23" spans="1:15" s="44" customFormat="1" ht="12">
      <c r="A23" s="45" t="s">
        <v>175</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2:V172"/>
  <sheetViews>
    <sheetView showGridLines="0" zoomScalePageLayoutView="0" workbookViewId="0" topLeftCell="A1">
      <selection activeCell="A1" sqref="A1"/>
    </sheetView>
  </sheetViews>
  <sheetFormatPr defaultColWidth="11.421875" defaultRowHeight="15" outlineLevelCol="1"/>
  <cols>
    <col min="1" max="1" width="50.7109375" style="31" customWidth="1"/>
    <col min="2" max="2" width="16.7109375" style="32" customWidth="1"/>
    <col min="3" max="3" width="12.7109375" style="31" bestFit="1" customWidth="1"/>
    <col min="4" max="15" width="11.421875" style="31" hidden="1" customWidth="1" outlineLevel="1"/>
    <col min="16" max="16" width="11.8515625" style="31" bestFit="1" customWidth="1" collapsed="1"/>
    <col min="17" max="19" width="11.8515625" style="31" bestFit="1" customWidth="1"/>
    <col min="20" max="16384" width="11.421875" style="31" customWidth="1"/>
  </cols>
  <sheetData>
    <row r="2" spans="1:19" ht="18.75">
      <c r="A2" s="631" t="s">
        <v>238</v>
      </c>
      <c r="B2" s="631"/>
      <c r="C2" s="631"/>
      <c r="D2" s="631"/>
      <c r="E2" s="631"/>
      <c r="F2" s="631"/>
      <c r="G2" s="631"/>
      <c r="H2" s="631"/>
      <c r="I2" s="631"/>
      <c r="J2" s="631"/>
      <c r="K2" s="631"/>
      <c r="L2" s="631"/>
      <c r="M2" s="631"/>
      <c r="N2" s="631"/>
      <c r="O2" s="631"/>
      <c r="P2" s="631"/>
      <c r="Q2" s="631"/>
      <c r="R2" s="631"/>
      <c r="S2" s="631"/>
    </row>
    <row r="3" spans="1:19" ht="15.75">
      <c r="A3" s="632" t="s">
        <v>247</v>
      </c>
      <c r="B3" s="632"/>
      <c r="C3" s="632"/>
      <c r="D3" s="632"/>
      <c r="E3" s="632"/>
      <c r="F3" s="632"/>
      <c r="G3" s="632"/>
      <c r="H3" s="632"/>
      <c r="I3" s="632"/>
      <c r="J3" s="632"/>
      <c r="K3" s="632"/>
      <c r="L3" s="632"/>
      <c r="M3" s="632"/>
      <c r="N3" s="632"/>
      <c r="O3" s="632"/>
      <c r="P3" s="632"/>
      <c r="Q3" s="632"/>
      <c r="R3" s="632"/>
      <c r="S3" s="87" t="s">
        <v>449</v>
      </c>
    </row>
    <row r="4" spans="1:19" ht="8.25" customHeight="1">
      <c r="A4" s="248"/>
      <c r="B4" s="248"/>
      <c r="C4" s="248"/>
      <c r="D4" s="248"/>
      <c r="E4" s="248"/>
      <c r="F4" s="248"/>
      <c r="G4" s="248"/>
      <c r="H4" s="248"/>
      <c r="I4" s="248"/>
      <c r="J4" s="248"/>
      <c r="K4" s="248"/>
      <c r="L4" s="248"/>
      <c r="M4" s="248"/>
      <c r="N4" s="248"/>
      <c r="O4" s="248"/>
      <c r="P4" s="248"/>
      <c r="Q4" s="248"/>
      <c r="R4" s="248"/>
      <c r="S4" s="87"/>
    </row>
    <row r="5" spans="1:19" ht="15">
      <c r="A5" s="243" t="s">
        <v>220</v>
      </c>
      <c r="B5" s="244"/>
      <c r="C5" s="244"/>
      <c r="D5" s="244"/>
      <c r="E5" s="244"/>
      <c r="F5" s="244"/>
      <c r="G5" s="244"/>
      <c r="H5" s="244"/>
      <c r="I5" s="244"/>
      <c r="J5" s="244"/>
      <c r="K5" s="244"/>
      <c r="L5" s="244"/>
      <c r="M5" s="244"/>
      <c r="N5" s="244"/>
      <c r="O5" s="244"/>
      <c r="P5" s="244"/>
      <c r="Q5" s="244"/>
      <c r="R5" s="244"/>
      <c r="S5" s="244"/>
    </row>
    <row r="6" spans="1:19" ht="24" customHeight="1">
      <c r="A6" s="211" t="s">
        <v>64</v>
      </c>
      <c r="B6" s="212" t="s">
        <v>159</v>
      </c>
      <c r="C6" s="211" t="s">
        <v>160</v>
      </c>
      <c r="D6" s="242" t="s">
        <v>225</v>
      </c>
      <c r="E6" s="242" t="s">
        <v>226</v>
      </c>
      <c r="F6" s="242" t="s">
        <v>227</v>
      </c>
      <c r="G6" s="242" t="s">
        <v>228</v>
      </c>
      <c r="H6" s="242" t="s">
        <v>229</v>
      </c>
      <c r="I6" s="242" t="s">
        <v>230</v>
      </c>
      <c r="J6" s="242" t="s">
        <v>231</v>
      </c>
      <c r="K6" s="242" t="s">
        <v>232</v>
      </c>
      <c r="L6" s="242" t="s">
        <v>233</v>
      </c>
      <c r="M6" s="242" t="s">
        <v>234</v>
      </c>
      <c r="N6" s="242" t="s">
        <v>235</v>
      </c>
      <c r="O6" s="242" t="s">
        <v>236</v>
      </c>
      <c r="P6" s="211" t="s">
        <v>221</v>
      </c>
      <c r="Q6" s="211" t="s">
        <v>222</v>
      </c>
      <c r="R6" s="211" t="s">
        <v>223</v>
      </c>
      <c r="S6" s="211" t="s">
        <v>224</v>
      </c>
    </row>
    <row r="7" spans="1:19" ht="12" customHeight="1">
      <c r="A7" s="86" t="s">
        <v>155</v>
      </c>
      <c r="B7" s="213"/>
      <c r="C7" s="213"/>
      <c r="D7" s="213"/>
      <c r="E7" s="213"/>
      <c r="F7" s="213"/>
      <c r="G7" s="213"/>
      <c r="H7" s="213"/>
      <c r="I7" s="213"/>
      <c r="J7" s="213"/>
      <c r="K7" s="213"/>
      <c r="L7" s="213"/>
      <c r="M7" s="213"/>
      <c r="N7" s="213"/>
      <c r="O7" s="213"/>
      <c r="P7" s="213"/>
      <c r="Q7" s="213"/>
      <c r="R7" s="213"/>
      <c r="S7" s="213"/>
    </row>
    <row r="8" spans="1:19" s="72" customFormat="1" ht="12.75">
      <c r="A8" s="371" t="s">
        <v>119</v>
      </c>
      <c r="B8" s="238" t="s">
        <v>112</v>
      </c>
      <c r="C8" s="234">
        <f>+'Metas por Proyecto'!C23+'Metas por Proyecto'!C29+'Metas por Proyecto'!C33+'Metas por Proyecto'!C37+'Metas por Proyecto'!C42+'Metas por Proyecto'!C45+'Metas por Proyecto'!C52+'Metas por Proyecto'!C55+'Metas por Proyecto'!C61+'Metas por Proyecto'!C67+'Metas por Proyecto'!C70+'Metas por Proyecto'!C76+'Metas por Proyecto'!C82+'Metas por Proyecto'!C86+'Metas por Proyecto'!C89+'Metas por Proyecto'!C94+'Metas por Proyecto'!C100+'Metas por Proyecto'!C106+'Metas por Proyecto'!C109+'Metas por Proyecto'!C121+'Metas por Proyecto'!C126+'Metas por Proyecto'!C48</f>
        <v>4267.13</v>
      </c>
      <c r="D8" s="234">
        <f>+'Metas por Proyecto'!E23+'Metas por Proyecto'!E29+'Metas por Proyecto'!E33+'Metas por Proyecto'!E37+'Metas por Proyecto'!E42+'Metas por Proyecto'!E45+'Metas por Proyecto'!E52+'Metas por Proyecto'!E55+'Metas por Proyecto'!E61+'Metas por Proyecto'!E67+'Metas por Proyecto'!E70+'Metas por Proyecto'!E76+'Metas por Proyecto'!E82+'Metas por Proyecto'!E86+'Metas por Proyecto'!E89+'Metas por Proyecto'!E94+'Metas por Proyecto'!E100+'Metas por Proyecto'!E106+'Metas por Proyecto'!E109+'Metas por Proyecto'!E121+'Metas por Proyecto'!E126+'Metas por Proyecto'!E48</f>
        <v>4129.78</v>
      </c>
      <c r="E8" s="234">
        <f>'Metas por Proyecto'!G23+'Metas por Proyecto'!G29+'Metas por Proyecto'!G33+'Metas por Proyecto'!G37+'Metas por Proyecto'!G42+'Metas por Proyecto'!G45+'Metas por Proyecto'!G52+'Metas por Proyecto'!G55+'Metas por Proyecto'!G61+'Metas por Proyecto'!G67+'Metas por Proyecto'!G70+'Metas por Proyecto'!G76+'Metas por Proyecto'!G82+'Metas por Proyecto'!G86+'Metas por Proyecto'!G89+'Metas por Proyecto'!G94+'Metas por Proyecto'!G100+'Metas por Proyecto'!G106+'Metas por Proyecto'!G109+'Metas por Proyecto'!G121+'Metas por Proyecto'!G126+'Metas por Proyecto'!G48</f>
        <v>4183.58</v>
      </c>
      <c r="F8" s="234">
        <f>'Metas por Proyecto'!I23+'Metas por Proyecto'!I29+'Metas por Proyecto'!I33+'Metas por Proyecto'!I37+'Metas por Proyecto'!I42+'Metas por Proyecto'!I45+'Metas por Proyecto'!I52+'Metas por Proyecto'!I55+'Metas por Proyecto'!I61+'Metas por Proyecto'!I67+'Metas por Proyecto'!I70+'Metas por Proyecto'!I76+'Metas por Proyecto'!I82+'Metas por Proyecto'!I86+'Metas por Proyecto'!I89+'Metas por Proyecto'!I94+'Metas por Proyecto'!I100+'Metas por Proyecto'!I106+'Metas por Proyecto'!I109+'Metas por Proyecto'!I121+'Metas por Proyecto'!I126+'Metas por Proyecto'!I48</f>
        <v>4171.08</v>
      </c>
      <c r="G8" s="234">
        <f>'Metas por Proyecto'!K23+'Metas por Proyecto'!K29+'Metas por Proyecto'!K33+'Metas por Proyecto'!K37+'Metas por Proyecto'!K42+'Metas por Proyecto'!K45+'Metas por Proyecto'!K52+'Metas por Proyecto'!K55+'Metas por Proyecto'!K61+'Metas por Proyecto'!K67+'Metas por Proyecto'!K70+'Metas por Proyecto'!K76+'Metas por Proyecto'!K82+'Metas por Proyecto'!K86+'Metas por Proyecto'!K89+'Metas por Proyecto'!K94+'Metas por Proyecto'!K100+'Metas por Proyecto'!K106+'Metas por Proyecto'!K109+'Metas por Proyecto'!K121+'Metas por Proyecto'!K126+'Metas por Proyecto'!K48</f>
        <v>3543.78</v>
      </c>
      <c r="H8" s="234">
        <f>'Metas por Proyecto'!M23+'Metas por Proyecto'!M29+'Metas por Proyecto'!M33+'Metas por Proyecto'!M37+'Metas por Proyecto'!M42+'Metas por Proyecto'!M45+'Metas por Proyecto'!M52+'Metas por Proyecto'!M55+'Metas por Proyecto'!M61+'Metas por Proyecto'!M67+'Metas por Proyecto'!M70+'Metas por Proyecto'!M76+'Metas por Proyecto'!M82+'Metas por Proyecto'!M86+'Metas por Proyecto'!M89+'Metas por Proyecto'!M94+'Metas por Proyecto'!M100+'Metas por Proyecto'!M106+'Metas por Proyecto'!M109+'Metas por Proyecto'!M121+'Metas por Proyecto'!M126+'Metas por Proyecto'!M48</f>
        <v>3543.78</v>
      </c>
      <c r="I8" s="234">
        <f>'Metas por Proyecto'!O23+'Metas por Proyecto'!O29+'Metas por Proyecto'!O33+'Metas por Proyecto'!O37+'Metas por Proyecto'!O42+'Metas por Proyecto'!O45+'Metas por Proyecto'!O52+'Metas por Proyecto'!O55+'Metas por Proyecto'!O61+'Metas por Proyecto'!O67+'Metas por Proyecto'!O70+'Metas por Proyecto'!O76+'Metas por Proyecto'!O82+'Metas por Proyecto'!O86+'Metas por Proyecto'!O89+'Metas por Proyecto'!O94+'Metas por Proyecto'!O100+'Metas por Proyecto'!O106+'Metas por Proyecto'!O109+'Metas por Proyecto'!O121+'Metas por Proyecto'!O126+'Metas por Proyecto'!O48</f>
        <v>3543.78</v>
      </c>
      <c r="J8" s="234">
        <f>'Metas por Proyecto'!Q23+'Metas por Proyecto'!Q29+'Metas por Proyecto'!Q33+'Metas por Proyecto'!Q37+'Metas por Proyecto'!Q42+'Metas por Proyecto'!Q45+'Metas por Proyecto'!Q52+'Metas por Proyecto'!Q55+'Metas por Proyecto'!Q61+'Metas por Proyecto'!Q67+'Metas por Proyecto'!Q70+'Metas por Proyecto'!Q76+'Metas por Proyecto'!Q82+'Metas por Proyecto'!Q86+'Metas por Proyecto'!Q89+'Metas por Proyecto'!Q94+'Metas por Proyecto'!Q100+'Metas por Proyecto'!Q106+'Metas por Proyecto'!Q109+'Metas por Proyecto'!Q121+'Metas por Proyecto'!Q126+'Metas por Proyecto'!Q48</f>
        <v>0</v>
      </c>
      <c r="K8" s="234">
        <f>'Metas por Proyecto'!S23+'Metas por Proyecto'!S29+'Metas por Proyecto'!S33+'Metas por Proyecto'!S37+'Metas por Proyecto'!S42+'Metas por Proyecto'!S45+'Metas por Proyecto'!S52+'Metas por Proyecto'!S55+'Metas por Proyecto'!S61+'Metas por Proyecto'!S67+'Metas por Proyecto'!S70+'Metas por Proyecto'!S76+'Metas por Proyecto'!S82+'Metas por Proyecto'!S86+'Metas por Proyecto'!S89+'Metas por Proyecto'!S94+'Metas por Proyecto'!S100+'Metas por Proyecto'!S106+'Metas por Proyecto'!S109+'Metas por Proyecto'!S121+'Metas por Proyecto'!S126+'Metas por Proyecto'!S48</f>
        <v>0</v>
      </c>
      <c r="L8" s="234">
        <f>'Metas por Proyecto'!U23+'Metas por Proyecto'!U29+'Metas por Proyecto'!U33+'Metas por Proyecto'!U37+'Metas por Proyecto'!U42+'Metas por Proyecto'!U45+'Metas por Proyecto'!U52+'Metas por Proyecto'!U55+'Metas por Proyecto'!U61+'Metas por Proyecto'!U67+'Metas por Proyecto'!U70+'Metas por Proyecto'!U76+'Metas por Proyecto'!U82+'Metas por Proyecto'!U86+'Metas por Proyecto'!U89+'Metas por Proyecto'!U94+'Metas por Proyecto'!U100+'Metas por Proyecto'!U106+'Metas por Proyecto'!U109+'Metas por Proyecto'!U121+'Metas por Proyecto'!U126+'Metas por Proyecto'!U48</f>
        <v>0</v>
      </c>
      <c r="M8" s="234">
        <f>'Metas por Proyecto'!W23+'Metas por Proyecto'!W29+'Metas por Proyecto'!W33+'Metas por Proyecto'!W37+'Metas por Proyecto'!W42+'Metas por Proyecto'!W45+'Metas por Proyecto'!W52+'Metas por Proyecto'!W55+'Metas por Proyecto'!W61+'Metas por Proyecto'!W67+'Metas por Proyecto'!W70+'Metas por Proyecto'!W76+'Metas por Proyecto'!W82+'Metas por Proyecto'!W86+'Metas por Proyecto'!W89+'Metas por Proyecto'!W94+'Metas por Proyecto'!W100+'Metas por Proyecto'!W106+'Metas por Proyecto'!W109+'Metas por Proyecto'!W121+'Metas por Proyecto'!W126+'Metas por Proyecto'!W48</f>
        <v>0</v>
      </c>
      <c r="N8" s="234">
        <f>'Metas por Proyecto'!Y23+'Metas por Proyecto'!Y29+'Metas por Proyecto'!Y33+'Metas por Proyecto'!Y37+'Metas por Proyecto'!Y42+'Metas por Proyecto'!Y45+'Metas por Proyecto'!Y52+'Metas por Proyecto'!Y55+'Metas por Proyecto'!Y61+'Metas por Proyecto'!Y67+'Metas por Proyecto'!Y70+'Metas por Proyecto'!Y76+'Metas por Proyecto'!Y82+'Metas por Proyecto'!Y86+'Metas por Proyecto'!Y89+'Metas por Proyecto'!Y94+'Metas por Proyecto'!Y100+'Metas por Proyecto'!Y106+'Metas por Proyecto'!Y109+'Metas por Proyecto'!Y121+'Metas por Proyecto'!Y126+'Metas por Proyecto'!Y48</f>
        <v>0</v>
      </c>
      <c r="O8" s="234">
        <f>'Metas por Proyecto'!AA23+'Metas por Proyecto'!AA29+'Metas por Proyecto'!AA33+'Metas por Proyecto'!AA37+'Metas por Proyecto'!AA42+'Metas por Proyecto'!AA45+'Metas por Proyecto'!AA52+'Metas por Proyecto'!AA55+'Metas por Proyecto'!AA61+'Metas por Proyecto'!AA67+'Metas por Proyecto'!AA70+'Metas por Proyecto'!AA76+'Metas por Proyecto'!AA82+'Metas por Proyecto'!AA86+'Metas por Proyecto'!AA89+'Metas por Proyecto'!AA94+'Metas por Proyecto'!AA100+'Metas por Proyecto'!AA106+'Metas por Proyecto'!AA109+'Metas por Proyecto'!AA121+'Metas por Proyecto'!AA126+'Metas por Proyecto'!AA48</f>
        <v>0</v>
      </c>
      <c r="P8" s="234">
        <f>SUM(D8:F8)/3</f>
        <v>4161.4800000000005</v>
      </c>
      <c r="Q8" s="234">
        <f>SUM(G8:I8)</f>
        <v>10631.34</v>
      </c>
      <c r="R8" s="234">
        <f>SUM(J8:L8)</f>
        <v>0</v>
      </c>
      <c r="S8" s="234">
        <f>SUM(M8:O8)</f>
        <v>0</v>
      </c>
    </row>
    <row r="9" spans="1:19" s="72" customFormat="1" ht="12.75">
      <c r="A9" s="372" t="s">
        <v>239</v>
      </c>
      <c r="B9" s="239" t="s">
        <v>112</v>
      </c>
      <c r="C9" s="235">
        <f>+'Metas por Proyecto'!C112</f>
        <v>57.2</v>
      </c>
      <c r="D9" s="235">
        <f>+'Metas por Proyecto'!E112</f>
        <v>0</v>
      </c>
      <c r="E9" s="235">
        <f>+'Metas por Proyecto'!G112</f>
        <v>0</v>
      </c>
      <c r="F9" s="235">
        <f>+'Metas por Proyecto'!I112</f>
        <v>0</v>
      </c>
      <c r="G9" s="235">
        <f>+'Metas por Proyecto'!K112</f>
        <v>0.5</v>
      </c>
      <c r="H9" s="235">
        <f>+'Metas por Proyecto'!M112</f>
        <v>0</v>
      </c>
      <c r="I9" s="235">
        <f>+'Metas por Proyecto'!O112</f>
        <v>17.4</v>
      </c>
      <c r="J9" s="235">
        <f>+'Metas por Proyecto'!Q112</f>
        <v>0</v>
      </c>
      <c r="K9" s="235">
        <f>+'Metas por Proyecto'!S112</f>
        <v>0</v>
      </c>
      <c r="L9" s="235">
        <f>+'Metas por Proyecto'!U112</f>
        <v>0</v>
      </c>
      <c r="M9" s="235">
        <f>+'Metas por Proyecto'!W112</f>
        <v>0</v>
      </c>
      <c r="N9" s="235">
        <f>+'Metas por Proyecto'!Y112</f>
        <v>0</v>
      </c>
      <c r="O9" s="235">
        <f>+'Metas por Proyecto'!AA112</f>
        <v>0</v>
      </c>
      <c r="P9" s="235">
        <f aca="true" t="shared" si="0" ref="P9:P19">SUM(D9:F9)</f>
        <v>0</v>
      </c>
      <c r="Q9" s="235">
        <f aca="true" t="shared" si="1" ref="Q9:Q19">SUM(G9:I9)</f>
        <v>17.9</v>
      </c>
      <c r="R9" s="235">
        <f aca="true" t="shared" si="2" ref="R9:R19">SUM(J9:L9)</f>
        <v>0</v>
      </c>
      <c r="S9" s="235">
        <f aca="true" t="shared" si="3" ref="S9:S19">SUM(M9:O9)</f>
        <v>0</v>
      </c>
    </row>
    <row r="10" spans="1:19" s="72" customFormat="1" ht="12.75">
      <c r="A10" s="372" t="s">
        <v>201</v>
      </c>
      <c r="B10" s="239" t="s">
        <v>150</v>
      </c>
      <c r="C10" s="236">
        <f>+'Metas por Proyecto'!C60+'Metas por Proyecto'!C65+'Metas por Proyecto'!C75+'Metas por Proyecto'!C85+'Metas por Proyecto'!C92+'Metas por Proyecto'!C99+'Metas por Proyecto'!C104</f>
        <v>18</v>
      </c>
      <c r="D10" s="236">
        <f>'Metas por Proyecto'!E60+'Metas por Proyecto'!E65+'Metas por Proyecto'!E75+'Metas por Proyecto'!E85+'Metas por Proyecto'!E92+'Metas por Proyecto'!E99+'Metas por Proyecto'!E104</f>
        <v>0</v>
      </c>
      <c r="E10" s="236">
        <f>'Metas por Proyecto'!G60+'Metas por Proyecto'!G65+'Metas por Proyecto'!G75+'Metas por Proyecto'!G85+'Metas por Proyecto'!G92+'Metas por Proyecto'!G99+'Metas por Proyecto'!G104</f>
        <v>0</v>
      </c>
      <c r="F10" s="236">
        <f>'Metas por Proyecto'!I60+'Metas por Proyecto'!I65+'Metas por Proyecto'!I75+'Metas por Proyecto'!I85+'Metas por Proyecto'!I92+'Metas por Proyecto'!I99+'Metas por Proyecto'!I104</f>
        <v>0</v>
      </c>
      <c r="G10" s="236">
        <f>'Metas por Proyecto'!K60+'Metas por Proyecto'!K65+'Metas por Proyecto'!K75+'Metas por Proyecto'!K85+'Metas por Proyecto'!K92+'Metas por Proyecto'!K99+'Metas por Proyecto'!K104</f>
        <v>0</v>
      </c>
      <c r="H10" s="236">
        <f>'Metas por Proyecto'!M60+'Metas por Proyecto'!M65+'Metas por Proyecto'!M75+'Metas por Proyecto'!M85+'Metas por Proyecto'!M92+'Metas por Proyecto'!M99+'Metas por Proyecto'!M104</f>
        <v>1</v>
      </c>
      <c r="I10" s="236">
        <f>'Metas por Proyecto'!O60+'Metas por Proyecto'!O65+'Metas por Proyecto'!O75+'Metas por Proyecto'!O85+'Metas por Proyecto'!O92+'Metas por Proyecto'!O99+'Metas por Proyecto'!O104</f>
        <v>0</v>
      </c>
      <c r="J10" s="236">
        <f>'Metas por Proyecto'!Q60+'Metas por Proyecto'!Q65+'Metas por Proyecto'!Q75+'Metas por Proyecto'!Q85+'Metas por Proyecto'!Q92+'Metas por Proyecto'!Q99+'Metas por Proyecto'!Q104</f>
        <v>0</v>
      </c>
      <c r="K10" s="236">
        <f>'Metas por Proyecto'!S60+'Metas por Proyecto'!S65+'Metas por Proyecto'!S75+'Metas por Proyecto'!S85+'Metas por Proyecto'!S92+'Metas por Proyecto'!S99+'Metas por Proyecto'!S104</f>
        <v>0</v>
      </c>
      <c r="L10" s="236">
        <f>'Metas por Proyecto'!U60+'Metas por Proyecto'!U65+'Metas por Proyecto'!U75+'Metas por Proyecto'!U85+'Metas por Proyecto'!U92+'Metas por Proyecto'!U99+'Metas por Proyecto'!U104</f>
        <v>0</v>
      </c>
      <c r="M10" s="236">
        <f>'Metas por Proyecto'!W60+'Metas por Proyecto'!W65+'Metas por Proyecto'!W75+'Metas por Proyecto'!W85+'Metas por Proyecto'!W92+'Metas por Proyecto'!W99+'Metas por Proyecto'!W104</f>
        <v>0</v>
      </c>
      <c r="N10" s="236">
        <f>'Metas por Proyecto'!Y60+'Metas por Proyecto'!Y65+'Metas por Proyecto'!Y75+'Metas por Proyecto'!Y85+'Metas por Proyecto'!Y92+'Metas por Proyecto'!Y99+'Metas por Proyecto'!Y104</f>
        <v>0</v>
      </c>
      <c r="O10" s="236">
        <f>'Metas por Proyecto'!AA60+'Metas por Proyecto'!AA65+'Metas por Proyecto'!AA75+'Metas por Proyecto'!AA85+'Metas por Proyecto'!AA92+'Metas por Proyecto'!AA99+'Metas por Proyecto'!AA104</f>
        <v>0</v>
      </c>
      <c r="P10" s="236">
        <f t="shared" si="0"/>
        <v>0</v>
      </c>
      <c r="Q10" s="236">
        <f t="shared" si="1"/>
        <v>1</v>
      </c>
      <c r="R10" s="236">
        <f t="shared" si="2"/>
        <v>0</v>
      </c>
      <c r="S10" s="236">
        <f t="shared" si="3"/>
        <v>0</v>
      </c>
    </row>
    <row r="11" spans="1:19" s="72" customFormat="1" ht="12.75">
      <c r="A11" s="372" t="s">
        <v>129</v>
      </c>
      <c r="B11" s="239" t="s">
        <v>112</v>
      </c>
      <c r="C11" s="235">
        <f>+'Metas por Proyecto'!C27+'Metas por Proyecto'!C58+'Metas por Proyecto'!C125+'Metas por Proyecto'!C129+'Metas por Proyecto'!C118+'Metas por Proyecto'!C105</f>
        <v>269.7</v>
      </c>
      <c r="D11" s="235">
        <f>'Metas por Proyecto'!E27+'Metas por Proyecto'!E58+'Metas por Proyecto'!E125+'Metas por Proyecto'!E129+'Metas por Proyecto'!E105+'Metas por Proyecto'!E118</f>
        <v>46.39</v>
      </c>
      <c r="E11" s="235">
        <f>'Metas por Proyecto'!G27+'Metas por Proyecto'!G58+'Metas por Proyecto'!G125+'Metas por Proyecto'!G129+'Metas por Proyecto'!G105+'Metas por Proyecto'!G118</f>
        <v>25.6</v>
      </c>
      <c r="F11" s="235">
        <f>'Metas por Proyecto'!I27+'Metas por Proyecto'!I58+'Metas por Proyecto'!I125+'Metas por Proyecto'!I129+'Metas por Proyecto'!I105+'Metas por Proyecto'!I118</f>
        <v>10.44</v>
      </c>
      <c r="G11" s="235">
        <f>'Metas por Proyecto'!K27+'Metas por Proyecto'!K58+'Metas por Proyecto'!K125+'Metas por Proyecto'!K129+'Metas por Proyecto'!K105+'Metas por Proyecto'!K118</f>
        <v>31.6</v>
      </c>
      <c r="H11" s="235">
        <f>'Metas por Proyecto'!M27+'Metas por Proyecto'!M58+'Metas por Proyecto'!M125+'Metas por Proyecto'!M129+'Metas por Proyecto'!M105+'Metas por Proyecto'!M118</f>
        <v>10.9</v>
      </c>
      <c r="I11" s="235">
        <f>'Metas por Proyecto'!O27+'Metas por Proyecto'!O58+'Metas por Proyecto'!O125+'Metas por Proyecto'!O129+'Metas por Proyecto'!O105+'Metas por Proyecto'!O118</f>
        <v>13.4</v>
      </c>
      <c r="J11" s="235">
        <f>'Metas por Proyecto'!Q27+'Metas por Proyecto'!Q58+'Metas por Proyecto'!Q125+'Metas por Proyecto'!Q129+'Metas por Proyecto'!Q105+'Metas por Proyecto'!Q118</f>
        <v>0</v>
      </c>
      <c r="K11" s="235">
        <f>'Metas por Proyecto'!S27+'Metas por Proyecto'!S58+'Metas por Proyecto'!S125+'Metas por Proyecto'!S129+'Metas por Proyecto'!S105+'Metas por Proyecto'!S118</f>
        <v>0</v>
      </c>
      <c r="L11" s="235">
        <f>'Metas por Proyecto'!U27+'Metas por Proyecto'!U58+'Metas por Proyecto'!U125+'Metas por Proyecto'!U129+'Metas por Proyecto'!U105+'Metas por Proyecto'!U118</f>
        <v>0</v>
      </c>
      <c r="M11" s="235">
        <f>'Metas por Proyecto'!W27+'Metas por Proyecto'!W58+'Metas por Proyecto'!W125+'Metas por Proyecto'!W129+'Metas por Proyecto'!W105+'Metas por Proyecto'!W118</f>
        <v>0</v>
      </c>
      <c r="N11" s="235">
        <f>'Metas por Proyecto'!Y27+'Metas por Proyecto'!Y58+'Metas por Proyecto'!Y125+'Metas por Proyecto'!Y129+'Metas por Proyecto'!Y105+'Metas por Proyecto'!Y118</f>
        <v>0</v>
      </c>
      <c r="O11" s="235">
        <f>'Metas por Proyecto'!AA27+'Metas por Proyecto'!AA58+'Metas por Proyecto'!AA125+'Metas por Proyecto'!AA129+'Metas por Proyecto'!AA105+'Metas por Proyecto'!AA118</f>
        <v>0</v>
      </c>
      <c r="P11" s="235">
        <f t="shared" si="0"/>
        <v>82.43</v>
      </c>
      <c r="Q11" s="235">
        <f t="shared" si="1"/>
        <v>55.9</v>
      </c>
      <c r="R11" s="235">
        <f t="shared" si="2"/>
        <v>0</v>
      </c>
      <c r="S11" s="235">
        <f t="shared" si="3"/>
        <v>0</v>
      </c>
    </row>
    <row r="12" spans="1:19" s="72" customFormat="1" ht="12.75" hidden="1">
      <c r="A12" s="372" t="s">
        <v>202</v>
      </c>
      <c r="B12" s="239" t="s">
        <v>150</v>
      </c>
      <c r="C12" s="236"/>
      <c r="D12" s="236"/>
      <c r="E12" s="236"/>
      <c r="F12" s="236"/>
      <c r="G12" s="236"/>
      <c r="H12" s="236"/>
      <c r="I12" s="236"/>
      <c r="J12" s="236"/>
      <c r="K12" s="236"/>
      <c r="L12" s="236"/>
      <c r="M12" s="236"/>
      <c r="N12" s="236"/>
      <c r="O12" s="236"/>
      <c r="P12" s="236">
        <f t="shared" si="0"/>
        <v>0</v>
      </c>
      <c r="Q12" s="236">
        <f t="shared" si="1"/>
        <v>0</v>
      </c>
      <c r="R12" s="236">
        <f t="shared" si="2"/>
        <v>0</v>
      </c>
      <c r="S12" s="236">
        <f t="shared" si="3"/>
        <v>0</v>
      </c>
    </row>
    <row r="13" spans="1:19" s="72" customFormat="1" ht="12.75">
      <c r="A13" s="372" t="s">
        <v>203</v>
      </c>
      <c r="B13" s="239" t="s">
        <v>112</v>
      </c>
      <c r="C13" s="235">
        <f>+'Metas por Proyecto'!C28+'Metas por Proyecto'!C66+'Metas por Proyecto'!C114+'Metas por Proyecto'!C130+'Metas por Proyecto'!C119</f>
        <v>39</v>
      </c>
      <c r="D13" s="235">
        <f>'Metas por Proyecto'!E28+'Metas por Proyecto'!E66+'Metas por Proyecto'!E114+'Metas por Proyecto'!E130+'Metas por Proyecto'!E119</f>
        <v>1</v>
      </c>
      <c r="E13" s="235">
        <f>'Metas por Proyecto'!G28+'Metas por Proyecto'!G66+'Metas por Proyecto'!G114+'Metas por Proyecto'!G130+'Metas por Proyecto'!G119</f>
        <v>1</v>
      </c>
      <c r="F13" s="235">
        <f>'Metas por Proyecto'!I28+'Metas por Proyecto'!I66+'Metas por Proyecto'!I114+'Metas por Proyecto'!I130+'Metas por Proyecto'!I119</f>
        <v>0</v>
      </c>
      <c r="G13" s="235">
        <f>'Metas por Proyecto'!K28+'Metas por Proyecto'!K66+'Metas por Proyecto'!K114+'Metas por Proyecto'!K130+'Metas por Proyecto'!K119</f>
        <v>0</v>
      </c>
      <c r="H13" s="235">
        <f>'Metas por Proyecto'!M28+'Metas por Proyecto'!M66+'Metas por Proyecto'!M114+'Metas por Proyecto'!M130+'Metas por Proyecto'!M119</f>
        <v>1</v>
      </c>
      <c r="I13" s="235">
        <f>'Metas por Proyecto'!O28+'Metas por Proyecto'!O66+'Metas por Proyecto'!O114+'Metas por Proyecto'!O130+'Metas por Proyecto'!O119</f>
        <v>1</v>
      </c>
      <c r="J13" s="235">
        <f>'Metas por Proyecto'!Q28+'Metas por Proyecto'!Q66+'Metas por Proyecto'!Q114+'Metas por Proyecto'!Q130+'Metas por Proyecto'!Q119</f>
        <v>0</v>
      </c>
      <c r="K13" s="235">
        <f>'Metas por Proyecto'!S28+'Metas por Proyecto'!S66+'Metas por Proyecto'!S114+'Metas por Proyecto'!S130+'Metas por Proyecto'!S119</f>
        <v>0</v>
      </c>
      <c r="L13" s="235">
        <f>'Metas por Proyecto'!U28+'Metas por Proyecto'!U66+'Metas por Proyecto'!U114+'Metas por Proyecto'!U130+'Metas por Proyecto'!U119</f>
        <v>0</v>
      </c>
      <c r="M13" s="235">
        <f>'Metas por Proyecto'!W28+'Metas por Proyecto'!W66+'Metas por Proyecto'!W114+'Metas por Proyecto'!W130+'Metas por Proyecto'!W119</f>
        <v>0</v>
      </c>
      <c r="N13" s="235">
        <f>'Metas por Proyecto'!Y28+'Metas por Proyecto'!Y66+'Metas por Proyecto'!Y114+'Metas por Proyecto'!Y130+'Metas por Proyecto'!Y119</f>
        <v>0</v>
      </c>
      <c r="O13" s="235">
        <f>'Metas por Proyecto'!AA28+'Metas por Proyecto'!AA66+'Metas por Proyecto'!AA114+'Metas por Proyecto'!AA130+'Metas por Proyecto'!AA119</f>
        <v>0</v>
      </c>
      <c r="P13" s="235">
        <f t="shared" si="0"/>
        <v>2</v>
      </c>
      <c r="Q13" s="235">
        <f t="shared" si="1"/>
        <v>2</v>
      </c>
      <c r="R13" s="235">
        <f t="shared" si="2"/>
        <v>0</v>
      </c>
      <c r="S13" s="235">
        <f t="shared" si="3"/>
        <v>0</v>
      </c>
    </row>
    <row r="14" spans="1:19" s="72" customFormat="1" ht="12.75">
      <c r="A14" s="372" t="s">
        <v>438</v>
      </c>
      <c r="B14" s="239" t="s">
        <v>112</v>
      </c>
      <c r="C14" s="236">
        <f>+'Metas por Proyecto'!C26+'Metas por Proyecto'!C36+'Metas por Proyecto'!C40+'Metas por Proyecto'!C64+'Metas por Proyecto'!C73+'Metas por Proyecto'!C97+'Metas por Proyecto'!C103+'Metas por Proyecto'!C117+'Metas por Proyecto'!C124</f>
        <v>243.01999999999998</v>
      </c>
      <c r="D14" s="235">
        <f>'Metas por Proyecto'!E26+'Metas por Proyecto'!E36+'Metas por Proyecto'!E40+'Metas por Proyecto'!E64+'Metas por Proyecto'!E73+'Metas por Proyecto'!E97+'Metas por Proyecto'!E103+'Metas por Proyecto'!E117+'Metas por Proyecto'!E124</f>
        <v>23.31</v>
      </c>
      <c r="E14" s="235">
        <f>'Metas por Proyecto'!G26+'Metas por Proyecto'!G36+'Metas por Proyecto'!G40+'Metas por Proyecto'!G64+'Metas por Proyecto'!G73+'Metas por Proyecto'!G97+'Metas por Proyecto'!G103+'Metas por Proyecto'!G117+'Metas por Proyecto'!G124</f>
        <v>14.42</v>
      </c>
      <c r="F14" s="235">
        <f>'Metas por Proyecto'!I26+'Metas por Proyecto'!I36+'Metas por Proyecto'!I40+'Metas por Proyecto'!I64+'Metas por Proyecto'!I73+'Metas por Proyecto'!I97+'Metas por Proyecto'!I103+'Metas por Proyecto'!I117+'Metas por Proyecto'!I124</f>
        <v>12.600000000000001</v>
      </c>
      <c r="G14" s="236">
        <f>'Metas por Proyecto'!K26+'Metas por Proyecto'!K36+'Metas por Proyecto'!K40+'Metas por Proyecto'!K64+'Metas por Proyecto'!K73+'Metas por Proyecto'!K97+'Metas por Proyecto'!K103+'Metas por Proyecto'!K117+'Metas por Proyecto'!K124</f>
        <v>9.12</v>
      </c>
      <c r="H14" s="236">
        <f>'Metas por Proyecto'!M26+'Metas por Proyecto'!M36+'Metas por Proyecto'!M40+'Metas por Proyecto'!M64+'Metas por Proyecto'!M73+'Metas por Proyecto'!M97+'Metas por Proyecto'!M103+'Metas por Proyecto'!M117+'Metas por Proyecto'!M124</f>
        <v>9.6</v>
      </c>
      <c r="I14" s="236">
        <f>'Metas por Proyecto'!O26+'Metas por Proyecto'!O36+'Metas por Proyecto'!O40+'Metas por Proyecto'!O64+'Metas por Proyecto'!O73+'Metas por Proyecto'!O97+'Metas por Proyecto'!O103+'Metas por Proyecto'!O117+'Metas por Proyecto'!O124</f>
        <v>8.69</v>
      </c>
      <c r="J14" s="236">
        <f>'Metas por Proyecto'!Q26+'Metas por Proyecto'!Q36+'Metas por Proyecto'!Q40+'Metas por Proyecto'!Q64+'Metas por Proyecto'!Q73+'Metas por Proyecto'!Q97+'Metas por Proyecto'!Q103+'Metas por Proyecto'!Q117+'Metas por Proyecto'!Q124</f>
        <v>0</v>
      </c>
      <c r="K14" s="236">
        <f>'Metas por Proyecto'!S26+'Metas por Proyecto'!S36+'Metas por Proyecto'!S40+'Metas por Proyecto'!S64+'Metas por Proyecto'!S73+'Metas por Proyecto'!S97+'Metas por Proyecto'!S103+'Metas por Proyecto'!S117+'Metas por Proyecto'!S124</f>
        <v>0</v>
      </c>
      <c r="L14" s="236">
        <f>'Metas por Proyecto'!U26+'Metas por Proyecto'!U36+'Metas por Proyecto'!U40+'Metas por Proyecto'!U64+'Metas por Proyecto'!U73+'Metas por Proyecto'!U97+'Metas por Proyecto'!U103+'Metas por Proyecto'!U117+'Metas por Proyecto'!U124</f>
        <v>0</v>
      </c>
      <c r="M14" s="236">
        <f>'Metas por Proyecto'!W26+'Metas por Proyecto'!W36+'Metas por Proyecto'!W40+'Metas por Proyecto'!W64+'Metas por Proyecto'!W73+'Metas por Proyecto'!W97+'Metas por Proyecto'!W103+'Metas por Proyecto'!W117+'Metas por Proyecto'!W124</f>
        <v>0</v>
      </c>
      <c r="N14" s="236">
        <f>'Metas por Proyecto'!Y26+'Metas por Proyecto'!Y36+'Metas por Proyecto'!Y40+'Metas por Proyecto'!Y64+'Metas por Proyecto'!Y73+'Metas por Proyecto'!Y97+'Metas por Proyecto'!Y103+'Metas por Proyecto'!Y117+'Metas por Proyecto'!Y124</f>
        <v>0</v>
      </c>
      <c r="O14" s="236">
        <f>'Metas por Proyecto'!AA26+'Metas por Proyecto'!AA36+'Metas por Proyecto'!AA40+'Metas por Proyecto'!AA64+'Metas por Proyecto'!AA73+'Metas por Proyecto'!AA97+'Metas por Proyecto'!AA103+'Metas por Proyecto'!AA117+'Metas por Proyecto'!AA124</f>
        <v>0</v>
      </c>
      <c r="P14" s="236">
        <f t="shared" si="0"/>
        <v>50.33</v>
      </c>
      <c r="Q14" s="236">
        <f t="shared" si="1"/>
        <v>27.409999999999997</v>
      </c>
      <c r="R14" s="236">
        <f t="shared" si="2"/>
        <v>0</v>
      </c>
      <c r="S14" s="236">
        <f t="shared" si="3"/>
        <v>0</v>
      </c>
    </row>
    <row r="15" spans="1:19" s="72" customFormat="1" ht="12.75">
      <c r="A15" s="372" t="s">
        <v>124</v>
      </c>
      <c r="B15" s="239" t="s">
        <v>150</v>
      </c>
      <c r="C15" s="236">
        <f>+'Metas por Proyecto'!C51</f>
        <v>6</v>
      </c>
      <c r="D15" s="236">
        <f>+'Metas por Proyecto'!E51</f>
        <v>2</v>
      </c>
      <c r="E15" s="236">
        <f>+'Metas por Proyecto'!G51</f>
        <v>2</v>
      </c>
      <c r="F15" s="236">
        <f>+'Metas por Proyecto'!I51</f>
        <v>1</v>
      </c>
      <c r="G15" s="236">
        <f>+'Metas por Proyecto'!K51</f>
        <v>0</v>
      </c>
      <c r="H15" s="236">
        <f>+'Metas por Proyecto'!M51</f>
        <v>0</v>
      </c>
      <c r="I15" s="236">
        <f>+'Metas por Proyecto'!O51</f>
        <v>0</v>
      </c>
      <c r="J15" s="236">
        <f>+'Metas por Proyecto'!Q51</f>
        <v>0</v>
      </c>
      <c r="K15" s="236">
        <f>+'Metas por Proyecto'!S51</f>
        <v>0</v>
      </c>
      <c r="L15" s="236">
        <f>+'Metas por Proyecto'!U51</f>
        <v>0</v>
      </c>
      <c r="M15" s="236">
        <f>+'Metas por Proyecto'!W51</f>
        <v>0</v>
      </c>
      <c r="N15" s="236">
        <f>+'Metas por Proyecto'!Y51</f>
        <v>0</v>
      </c>
      <c r="O15" s="236">
        <f>+'Metas por Proyecto'!AA51</f>
        <v>0</v>
      </c>
      <c r="P15" s="236">
        <f t="shared" si="0"/>
        <v>5</v>
      </c>
      <c r="Q15" s="236">
        <f t="shared" si="1"/>
        <v>0</v>
      </c>
      <c r="R15" s="236">
        <f t="shared" si="2"/>
        <v>0</v>
      </c>
      <c r="S15" s="236">
        <f t="shared" si="3"/>
        <v>0</v>
      </c>
    </row>
    <row r="16" spans="1:19" s="72" customFormat="1" ht="12.75">
      <c r="A16" s="372" t="s">
        <v>204</v>
      </c>
      <c r="B16" s="239" t="s">
        <v>112</v>
      </c>
      <c r="C16" s="235">
        <f>+'Metas por Proyecto'!C79+'Metas por Proyecto'!C98+'Metas por Proyecto'!C113</f>
        <v>13.399999999999999</v>
      </c>
      <c r="D16" s="235">
        <f>'Metas por Proyecto'!E79+'Metas por Proyecto'!E98+'Metas por Proyecto'!E113</f>
        <v>0.5</v>
      </c>
      <c r="E16" s="235">
        <f>'Metas por Proyecto'!G79+'Metas por Proyecto'!G98+'Metas por Proyecto'!G113</f>
        <v>1</v>
      </c>
      <c r="F16" s="235">
        <f>'Metas por Proyecto'!I79+'Metas por Proyecto'!I98+'Metas por Proyecto'!I113</f>
        <v>0.6</v>
      </c>
      <c r="G16" s="235">
        <f>'Metas por Proyecto'!K79+'Metas por Proyecto'!K98+'Metas por Proyecto'!K113</f>
        <v>0</v>
      </c>
      <c r="H16" s="235">
        <f>'Metas por Proyecto'!M79+'Metas por Proyecto'!M98+'Metas por Proyecto'!M113</f>
        <v>0.36</v>
      </c>
      <c r="I16" s="235">
        <f>'Metas por Proyecto'!O79+'Metas por Proyecto'!O98+'Metas por Proyecto'!O113</f>
        <v>0</v>
      </c>
      <c r="J16" s="235">
        <f>'Metas por Proyecto'!Q79+'Metas por Proyecto'!Q98+'Metas por Proyecto'!Q113</f>
        <v>0</v>
      </c>
      <c r="K16" s="235">
        <f>'Metas por Proyecto'!S79+'Metas por Proyecto'!S98+'Metas por Proyecto'!S113</f>
        <v>0</v>
      </c>
      <c r="L16" s="235">
        <f>'Metas por Proyecto'!U79+'Metas por Proyecto'!U98+'Metas por Proyecto'!U113</f>
        <v>0</v>
      </c>
      <c r="M16" s="235">
        <f>'Metas por Proyecto'!W79+'Metas por Proyecto'!W98+'Metas por Proyecto'!W113</f>
        <v>0</v>
      </c>
      <c r="N16" s="235">
        <f>'Metas por Proyecto'!Y79+'Metas por Proyecto'!Y98+'Metas por Proyecto'!Y113</f>
        <v>0</v>
      </c>
      <c r="O16" s="235">
        <f>'Metas por Proyecto'!AA79+'Metas por Proyecto'!AA98+'Metas por Proyecto'!AA113</f>
        <v>0</v>
      </c>
      <c r="P16" s="235">
        <f t="shared" si="0"/>
        <v>2.1</v>
      </c>
      <c r="Q16" s="235">
        <f t="shared" si="1"/>
        <v>0.36</v>
      </c>
      <c r="R16" s="235">
        <f t="shared" si="2"/>
        <v>0</v>
      </c>
      <c r="S16" s="235">
        <f t="shared" si="3"/>
        <v>0</v>
      </c>
    </row>
    <row r="17" spans="1:19" s="72" customFormat="1" ht="12.75">
      <c r="A17" s="372" t="s">
        <v>205</v>
      </c>
      <c r="B17" s="239" t="s">
        <v>150</v>
      </c>
      <c r="C17" s="236">
        <f>+'Metas por Proyecto'!C93</f>
        <v>13</v>
      </c>
      <c r="D17" s="236">
        <f>+'Metas por Proyecto'!E93</f>
        <v>2</v>
      </c>
      <c r="E17" s="236">
        <f>+'Metas por Proyecto'!G93</f>
        <v>3</v>
      </c>
      <c r="F17" s="236">
        <f>+'Metas por Proyecto'!I93</f>
        <v>2</v>
      </c>
      <c r="G17" s="236">
        <f>+'Metas por Proyecto'!K93</f>
        <v>1</v>
      </c>
      <c r="H17" s="236">
        <f>+'Metas por Proyecto'!M93</f>
        <v>0</v>
      </c>
      <c r="I17" s="236">
        <f>+'Metas por Proyecto'!O93</f>
        <v>0</v>
      </c>
      <c r="J17" s="236">
        <f>+'Metas por Proyecto'!Q93</f>
        <v>0</v>
      </c>
      <c r="K17" s="236">
        <f>+'Metas por Proyecto'!S93</f>
        <v>0</v>
      </c>
      <c r="L17" s="236">
        <f>+'Metas por Proyecto'!U93</f>
        <v>0</v>
      </c>
      <c r="M17" s="236">
        <f>+'Metas por Proyecto'!W93</f>
        <v>0</v>
      </c>
      <c r="N17" s="236">
        <f>+'Metas por Proyecto'!Y93</f>
        <v>0</v>
      </c>
      <c r="O17" s="236">
        <f>+'Metas por Proyecto'!AA93</f>
        <v>0</v>
      </c>
      <c r="P17" s="236">
        <f t="shared" si="0"/>
        <v>7</v>
      </c>
      <c r="Q17" s="236">
        <f t="shared" si="1"/>
        <v>1</v>
      </c>
      <c r="R17" s="236">
        <f t="shared" si="2"/>
        <v>0</v>
      </c>
      <c r="S17" s="236">
        <f t="shared" si="3"/>
        <v>0</v>
      </c>
    </row>
    <row r="18" spans="1:19" s="72" customFormat="1" ht="12.75">
      <c r="A18" s="373" t="s">
        <v>161</v>
      </c>
      <c r="B18" s="239" t="s">
        <v>112</v>
      </c>
      <c r="C18" s="236">
        <f>+'Metas por Proyecto'!C118</f>
        <v>100</v>
      </c>
      <c r="D18" s="236">
        <f>+'Metas por Proyecto'!E118</f>
        <v>10</v>
      </c>
      <c r="E18" s="236">
        <f>+'Metas por Proyecto'!G118</f>
        <v>10</v>
      </c>
      <c r="F18" s="236">
        <f>+'Metas por Proyecto'!I118</f>
        <v>8.2</v>
      </c>
      <c r="G18" s="236">
        <f>+'Metas por Proyecto'!K118</f>
        <v>21.1</v>
      </c>
      <c r="H18" s="236">
        <f>+'Metas por Proyecto'!M118</f>
        <v>2</v>
      </c>
      <c r="I18" s="236">
        <f>+'Metas por Proyecto'!O118</f>
        <v>4.5</v>
      </c>
      <c r="J18" s="236">
        <f>+'Metas por Proyecto'!Q118</f>
        <v>0</v>
      </c>
      <c r="K18" s="236">
        <f>+'Metas por Proyecto'!S118</f>
        <v>0</v>
      </c>
      <c r="L18" s="236">
        <f>+'Metas por Proyecto'!U118</f>
        <v>0</v>
      </c>
      <c r="M18" s="236">
        <f>+'Metas por Proyecto'!W118</f>
        <v>0</v>
      </c>
      <c r="N18" s="236">
        <f>+'Metas por Proyecto'!Y118</f>
        <v>0</v>
      </c>
      <c r="O18" s="236">
        <f>+'Metas por Proyecto'!AA118</f>
        <v>0</v>
      </c>
      <c r="P18" s="236">
        <f t="shared" si="0"/>
        <v>28.2</v>
      </c>
      <c r="Q18" s="236">
        <f t="shared" si="1"/>
        <v>27.6</v>
      </c>
      <c r="R18" s="236">
        <f t="shared" si="2"/>
        <v>0</v>
      </c>
      <c r="S18" s="236">
        <f t="shared" si="3"/>
        <v>0</v>
      </c>
    </row>
    <row r="19" spans="1:19" s="72" customFormat="1" ht="12.75">
      <c r="A19" s="240" t="s">
        <v>146</v>
      </c>
      <c r="B19" s="241" t="s">
        <v>73</v>
      </c>
      <c r="C19" s="237">
        <f>+'Metas por Proyecto'!C24+'Metas por Proyecto'!C30+'Metas por Proyecto'!C34+'Metas por Proyecto'!C38+'Metas por Proyecto'!C43+'Metas por Proyecto'!C46+'Metas por Proyecto'!C49+'Metas por Proyecto'!C53+'Metas por Proyecto'!C56+'Metas por Proyecto'!C62+'Metas por Proyecto'!C68+'Metas por Proyecto'!C71+'Metas por Proyecto'!C77+'Metas por Proyecto'!C83+'Metas por Proyecto'!C87+'Metas por Proyecto'!C90+'Metas por Proyecto'!C95+'Metas por Proyecto'!C101+'Metas por Proyecto'!C107+'Metas por Proyecto'!C110+'Metas por Proyecto'!C115+'Metas por Proyecto'!C122+'Metas por Proyecto'!C127+'Metas por Proyecto'!C131</f>
        <v>288</v>
      </c>
      <c r="D19" s="237">
        <f>'Metas por Proyecto'!E24+'Metas por Proyecto'!E30+'Metas por Proyecto'!E34+'Metas por Proyecto'!E38+'Metas por Proyecto'!E43+'Metas por Proyecto'!E46+'Metas por Proyecto'!E49+'Metas por Proyecto'!E53+'Metas por Proyecto'!E56+'Metas por Proyecto'!E62+'Metas por Proyecto'!E68+'Metas por Proyecto'!E71+'Metas por Proyecto'!E77+'Metas por Proyecto'!E83+'Metas por Proyecto'!E87+'Metas por Proyecto'!E90+'Metas por Proyecto'!E95+'Metas por Proyecto'!E101+'Metas por Proyecto'!E107+'Metas por Proyecto'!E110+'Metas por Proyecto'!E115+'Metas por Proyecto'!E122+'Metas por Proyecto'!E127+'Metas por Proyecto'!E131</f>
        <v>24</v>
      </c>
      <c r="E19" s="237">
        <f>'Metas por Proyecto'!G24+'Metas por Proyecto'!G30+'Metas por Proyecto'!G34+'Metas por Proyecto'!G38+'Metas por Proyecto'!G43+'Metas por Proyecto'!G46+'Metas por Proyecto'!G49+'Metas por Proyecto'!G53+'Metas por Proyecto'!G56+'Metas por Proyecto'!G62+'Metas por Proyecto'!G68+'Metas por Proyecto'!G71+'Metas por Proyecto'!G77+'Metas por Proyecto'!G83+'Metas por Proyecto'!G87+'Metas por Proyecto'!G90+'Metas por Proyecto'!G95+'Metas por Proyecto'!G101+'Metas por Proyecto'!G107+'Metas por Proyecto'!G110+'Metas por Proyecto'!G115+'Metas por Proyecto'!G122+'Metas por Proyecto'!G127+'Metas por Proyecto'!G131</f>
        <v>24</v>
      </c>
      <c r="F19" s="237">
        <f>'Metas por Proyecto'!I24+'Metas por Proyecto'!I30+'Metas por Proyecto'!I34+'Metas por Proyecto'!I38+'Metas por Proyecto'!I43+'Metas por Proyecto'!I46+'Metas por Proyecto'!I49+'Metas por Proyecto'!I53+'Metas por Proyecto'!I56+'Metas por Proyecto'!I62+'Metas por Proyecto'!I68+'Metas por Proyecto'!I71+'Metas por Proyecto'!I77+'Metas por Proyecto'!I83+'Metas por Proyecto'!I87+'Metas por Proyecto'!I90+'Metas por Proyecto'!I95+'Metas por Proyecto'!I101+'Metas por Proyecto'!I107+'Metas por Proyecto'!I110+'Metas por Proyecto'!I115+'Metas por Proyecto'!I122+'Metas por Proyecto'!I127+'Metas por Proyecto'!I131</f>
        <v>24</v>
      </c>
      <c r="G19" s="237">
        <f>'Metas por Proyecto'!K24+'Metas por Proyecto'!K30+'Metas por Proyecto'!K34+'Metas por Proyecto'!K38+'Metas por Proyecto'!K43+'Metas por Proyecto'!K46+'Metas por Proyecto'!K49+'Metas por Proyecto'!K53+'Metas por Proyecto'!K56+'Metas por Proyecto'!K62+'Metas por Proyecto'!K68+'Metas por Proyecto'!K71+'Metas por Proyecto'!K77+'Metas por Proyecto'!K83+'Metas por Proyecto'!K87+'Metas por Proyecto'!K90+'Metas por Proyecto'!K95+'Metas por Proyecto'!K101+'Metas por Proyecto'!K107+'Metas por Proyecto'!K110+'Metas por Proyecto'!K115+'Metas por Proyecto'!K122+'Metas por Proyecto'!K127+'Metas por Proyecto'!K131</f>
        <v>23</v>
      </c>
      <c r="H19" s="237">
        <f>'Metas por Proyecto'!M24+'Metas por Proyecto'!M30+'Metas por Proyecto'!M34+'Metas por Proyecto'!M38+'Metas por Proyecto'!M43+'Metas por Proyecto'!M46+'Metas por Proyecto'!M49+'Metas por Proyecto'!M53+'Metas por Proyecto'!M56+'Metas por Proyecto'!M62+'Metas por Proyecto'!M68+'Metas por Proyecto'!M71+'Metas por Proyecto'!M77+'Metas por Proyecto'!M83+'Metas por Proyecto'!M87+'Metas por Proyecto'!M90+'Metas por Proyecto'!M95+'Metas por Proyecto'!M101+'Metas por Proyecto'!M107+'Metas por Proyecto'!M110+'Metas por Proyecto'!M115+'Metas por Proyecto'!M122+'Metas por Proyecto'!M127+'Metas por Proyecto'!M131</f>
        <v>23</v>
      </c>
      <c r="I19" s="237">
        <f>'Metas por Proyecto'!O24+'Metas por Proyecto'!O30+'Metas por Proyecto'!O34+'Metas por Proyecto'!O38+'Metas por Proyecto'!O43+'Metas por Proyecto'!O46+'Metas por Proyecto'!O49+'Metas por Proyecto'!O53+'Metas por Proyecto'!O56+'Metas por Proyecto'!O62+'Metas por Proyecto'!O68+'Metas por Proyecto'!O71+'Metas por Proyecto'!O77+'Metas por Proyecto'!O83+'Metas por Proyecto'!O87+'Metas por Proyecto'!O90+'Metas por Proyecto'!O95+'Metas por Proyecto'!O101+'Metas por Proyecto'!O107+'Metas por Proyecto'!O110+'Metas por Proyecto'!O115+'Metas por Proyecto'!O122+'Metas por Proyecto'!O127+'Metas por Proyecto'!O131</f>
        <v>23</v>
      </c>
      <c r="J19" s="237">
        <f>'Metas por Proyecto'!Q24+'Metas por Proyecto'!Q30+'Metas por Proyecto'!Q34+'Metas por Proyecto'!Q38+'Metas por Proyecto'!Q43+'Metas por Proyecto'!Q46+'Metas por Proyecto'!Q49+'Metas por Proyecto'!Q53+'Metas por Proyecto'!Q56+'Metas por Proyecto'!Q62+'Metas por Proyecto'!Q68+'Metas por Proyecto'!Q71+'Metas por Proyecto'!Q77+'Metas por Proyecto'!Q83+'Metas por Proyecto'!Q87+'Metas por Proyecto'!Q90+'Metas por Proyecto'!Q95+'Metas por Proyecto'!Q101+'Metas por Proyecto'!Q107+'Metas por Proyecto'!Q110+'Metas por Proyecto'!Q115+'Metas por Proyecto'!Q122+'Metas por Proyecto'!Q127+'Metas por Proyecto'!Q131</f>
        <v>0</v>
      </c>
      <c r="K19" s="237">
        <f>'Metas por Proyecto'!S24+'Metas por Proyecto'!S30+'Metas por Proyecto'!S34+'Metas por Proyecto'!S38+'Metas por Proyecto'!S43+'Metas por Proyecto'!S46+'Metas por Proyecto'!S49+'Metas por Proyecto'!S53+'Metas por Proyecto'!S56+'Metas por Proyecto'!S62+'Metas por Proyecto'!S68+'Metas por Proyecto'!S71+'Metas por Proyecto'!S77+'Metas por Proyecto'!S83+'Metas por Proyecto'!S87+'Metas por Proyecto'!S90+'Metas por Proyecto'!S95+'Metas por Proyecto'!S101+'Metas por Proyecto'!S107+'Metas por Proyecto'!S110+'Metas por Proyecto'!S115+'Metas por Proyecto'!S122+'Metas por Proyecto'!S127+'Metas por Proyecto'!S131</f>
        <v>0</v>
      </c>
      <c r="L19" s="237">
        <f>'Metas por Proyecto'!U24+'Metas por Proyecto'!U30+'Metas por Proyecto'!U34+'Metas por Proyecto'!U38+'Metas por Proyecto'!U43+'Metas por Proyecto'!U46+'Metas por Proyecto'!U49+'Metas por Proyecto'!U53+'Metas por Proyecto'!U56+'Metas por Proyecto'!U62+'Metas por Proyecto'!U68+'Metas por Proyecto'!U71+'Metas por Proyecto'!U77+'Metas por Proyecto'!U83+'Metas por Proyecto'!U87+'Metas por Proyecto'!U90+'Metas por Proyecto'!U95+'Metas por Proyecto'!U101+'Metas por Proyecto'!U107+'Metas por Proyecto'!U110+'Metas por Proyecto'!U115+'Metas por Proyecto'!U122+'Metas por Proyecto'!U127+'Metas por Proyecto'!U131</f>
        <v>0</v>
      </c>
      <c r="M19" s="237">
        <f>'Metas por Proyecto'!W24+'Metas por Proyecto'!W30+'Metas por Proyecto'!W34+'Metas por Proyecto'!W38+'Metas por Proyecto'!W43+'Metas por Proyecto'!W46+'Metas por Proyecto'!W49+'Metas por Proyecto'!W53+'Metas por Proyecto'!W56+'Metas por Proyecto'!W62+'Metas por Proyecto'!W68+'Metas por Proyecto'!W71+'Metas por Proyecto'!W77+'Metas por Proyecto'!W83+'Metas por Proyecto'!W87+'Metas por Proyecto'!W90+'Metas por Proyecto'!W95+'Metas por Proyecto'!W101+'Metas por Proyecto'!W107+'Metas por Proyecto'!W110+'Metas por Proyecto'!W115+'Metas por Proyecto'!W122+'Metas por Proyecto'!W127+'Metas por Proyecto'!W131</f>
        <v>0</v>
      </c>
      <c r="N19" s="237">
        <f>'Metas por Proyecto'!Y24+'Metas por Proyecto'!Y30+'Metas por Proyecto'!Y34+'Metas por Proyecto'!Y38+'Metas por Proyecto'!Y43+'Metas por Proyecto'!Y46+'Metas por Proyecto'!Y49+'Metas por Proyecto'!Y53+'Metas por Proyecto'!Y56+'Metas por Proyecto'!Y62+'Metas por Proyecto'!Y68+'Metas por Proyecto'!Y71+'Metas por Proyecto'!Y77+'Metas por Proyecto'!Y83+'Metas por Proyecto'!Y87+'Metas por Proyecto'!Y90+'Metas por Proyecto'!Y95+'Metas por Proyecto'!Y101+'Metas por Proyecto'!Y107+'Metas por Proyecto'!Y110+'Metas por Proyecto'!Y115+'Metas por Proyecto'!Y122+'Metas por Proyecto'!Y127+'Metas por Proyecto'!Y131</f>
        <v>0</v>
      </c>
      <c r="O19" s="237">
        <f>'Metas por Proyecto'!AA24+'Metas por Proyecto'!AA30+'Metas por Proyecto'!AA34+'Metas por Proyecto'!AA38+'Metas por Proyecto'!AA43+'Metas por Proyecto'!AA46+'Metas por Proyecto'!AA49+'Metas por Proyecto'!AA53+'Metas por Proyecto'!AA56+'Metas por Proyecto'!AA62+'Metas por Proyecto'!AA68+'Metas por Proyecto'!AA71+'Metas por Proyecto'!AA77+'Metas por Proyecto'!AA83+'Metas por Proyecto'!AA87+'Metas por Proyecto'!AA90+'Metas por Proyecto'!AA95+'Metas por Proyecto'!AA101+'Metas por Proyecto'!AA107+'Metas por Proyecto'!AA110+'Metas por Proyecto'!AA115+'Metas por Proyecto'!AA122+'Metas por Proyecto'!AA127+'Metas por Proyecto'!AA131</f>
        <v>0</v>
      </c>
      <c r="P19" s="237">
        <f t="shared" si="0"/>
        <v>72</v>
      </c>
      <c r="Q19" s="237">
        <f t="shared" si="1"/>
        <v>69</v>
      </c>
      <c r="R19" s="237">
        <f t="shared" si="2"/>
        <v>0</v>
      </c>
      <c r="S19" s="237">
        <f t="shared" si="3"/>
        <v>0</v>
      </c>
    </row>
    <row r="20" spans="1:19" s="72" customFormat="1" ht="12.75">
      <c r="A20" s="345"/>
      <c r="B20" s="346"/>
      <c r="C20" s="344"/>
      <c r="D20" s="344"/>
      <c r="E20" s="344"/>
      <c r="F20" s="344"/>
      <c r="G20" s="344"/>
      <c r="H20" s="344"/>
      <c r="I20" s="344"/>
      <c r="J20" s="344"/>
      <c r="K20" s="344"/>
      <c r="L20" s="344"/>
      <c r="M20" s="344"/>
      <c r="N20" s="344"/>
      <c r="O20" s="344"/>
      <c r="P20" s="344"/>
      <c r="Q20" s="344"/>
      <c r="R20" s="344"/>
      <c r="S20" s="344"/>
    </row>
    <row r="21" spans="1:19" ht="12.75">
      <c r="A21" s="86" t="s">
        <v>237</v>
      </c>
      <c r="B21" s="213"/>
      <c r="C21" s="213"/>
      <c r="D21" s="213"/>
      <c r="E21" s="213"/>
      <c r="F21" s="213"/>
      <c r="G21" s="213"/>
      <c r="H21" s="213"/>
      <c r="I21" s="213"/>
      <c r="J21" s="213"/>
      <c r="K21" s="213"/>
      <c r="L21" s="213"/>
      <c r="M21" s="213"/>
      <c r="N21" s="213"/>
      <c r="O21" s="213"/>
      <c r="P21" s="213"/>
      <c r="Q21" s="213"/>
      <c r="R21" s="213"/>
      <c r="S21" s="213"/>
    </row>
    <row r="22" spans="1:19" ht="12.75">
      <c r="A22" s="347" t="s">
        <v>66</v>
      </c>
      <c r="B22" s="348" t="s">
        <v>67</v>
      </c>
      <c r="C22" s="348">
        <f>+'Metas por Proyecto'!C8</f>
        <v>12</v>
      </c>
      <c r="D22" s="349">
        <f>+'Metas por Proyecto'!E8</f>
        <v>1</v>
      </c>
      <c r="E22" s="349">
        <f>+'Metas por Proyecto'!G8</f>
        <v>1</v>
      </c>
      <c r="F22" s="349">
        <f>+'Metas por Proyecto'!I8</f>
        <v>1</v>
      </c>
      <c r="G22" s="349">
        <f>+'Metas por Proyecto'!K8</f>
        <v>1</v>
      </c>
      <c r="H22" s="349">
        <f>+'Metas por Proyecto'!M8</f>
        <v>1</v>
      </c>
      <c r="I22" s="349">
        <f>+'Metas por Proyecto'!O8</f>
        <v>1</v>
      </c>
      <c r="J22" s="349">
        <f>+'Metas por Proyecto'!Q8</f>
        <v>0</v>
      </c>
      <c r="K22" s="349">
        <f>+'Metas por Proyecto'!S8</f>
        <v>0</v>
      </c>
      <c r="L22" s="349">
        <f>+'Metas por Proyecto'!U8</f>
        <v>0</v>
      </c>
      <c r="M22" s="349">
        <f>+'Metas por Proyecto'!W8</f>
        <v>0</v>
      </c>
      <c r="N22" s="349">
        <f>+'Metas por Proyecto'!Y8</f>
        <v>0</v>
      </c>
      <c r="O22" s="349">
        <f>'Metas por Proyecto'!AA8</f>
        <v>0</v>
      </c>
      <c r="P22" s="234">
        <f>SUM(D22:F22)</f>
        <v>3</v>
      </c>
      <c r="Q22" s="234">
        <f>SUM(G22:I22)</f>
        <v>3</v>
      </c>
      <c r="R22" s="234">
        <f>SUM(J22:L22)</f>
        <v>0</v>
      </c>
      <c r="S22" s="234">
        <f>SUM(M22:O22)</f>
        <v>0</v>
      </c>
    </row>
    <row r="23" spans="1:19" ht="12.75">
      <c r="A23" s="118" t="s">
        <v>68</v>
      </c>
      <c r="B23" s="119" t="s">
        <v>67</v>
      </c>
      <c r="C23" s="119">
        <f>+'Metas por Proyecto'!C9</f>
        <v>12</v>
      </c>
      <c r="D23" s="349">
        <f>+'Metas por Proyecto'!E9</f>
        <v>1</v>
      </c>
      <c r="E23" s="349">
        <f>+'Metas por Proyecto'!G9</f>
        <v>1</v>
      </c>
      <c r="F23" s="349">
        <f>+'Metas por Proyecto'!I9</f>
        <v>1</v>
      </c>
      <c r="G23" s="349">
        <f>+'Metas por Proyecto'!K9</f>
        <v>1</v>
      </c>
      <c r="H23" s="349">
        <f>+'Metas por Proyecto'!M9</f>
        <v>1</v>
      </c>
      <c r="I23" s="349">
        <f>+'Metas por Proyecto'!O9</f>
        <v>1</v>
      </c>
      <c r="J23" s="349">
        <f>+'Metas por Proyecto'!Q9</f>
        <v>0</v>
      </c>
      <c r="K23" s="349">
        <f>+'Metas por Proyecto'!S9</f>
        <v>0</v>
      </c>
      <c r="L23" s="349">
        <f>+'Metas por Proyecto'!U9</f>
        <v>0</v>
      </c>
      <c r="M23" s="349">
        <f>+'Metas por Proyecto'!W9</f>
        <v>0</v>
      </c>
      <c r="N23" s="349">
        <f>+'Metas por Proyecto'!Y9</f>
        <v>0</v>
      </c>
      <c r="O23" s="349">
        <f>'Metas por Proyecto'!AA9</f>
        <v>0</v>
      </c>
      <c r="P23" s="236">
        <f>SUM(D23:F23)</f>
        <v>3</v>
      </c>
      <c r="Q23" s="236">
        <f>SUM(G23:I23)</f>
        <v>3</v>
      </c>
      <c r="R23" s="236">
        <f>SUM(J23:L23)</f>
        <v>0</v>
      </c>
      <c r="S23" s="236">
        <f>SUM(M23:O23)</f>
        <v>0</v>
      </c>
    </row>
    <row r="24" spans="1:19" ht="12.75">
      <c r="A24" s="118" t="s">
        <v>269</v>
      </c>
      <c r="B24" s="119" t="s">
        <v>124</v>
      </c>
      <c r="C24" s="119">
        <f>+'Metas por Proyecto'!C10</f>
        <v>10</v>
      </c>
      <c r="D24" s="349">
        <f>+'Metas por Proyecto'!E10</f>
        <v>0</v>
      </c>
      <c r="E24" s="349">
        <f>+'Metas por Proyecto'!G10</f>
        <v>0</v>
      </c>
      <c r="F24" s="349">
        <f>+'Metas por Proyecto'!I10</f>
        <v>0</v>
      </c>
      <c r="G24" s="349">
        <f>+'Metas por Proyecto'!K10</f>
        <v>0</v>
      </c>
      <c r="H24" s="349">
        <f>+'Metas por Proyecto'!M10</f>
        <v>0</v>
      </c>
      <c r="I24" s="349">
        <f>+'Metas por Proyecto'!O10</f>
        <v>0</v>
      </c>
      <c r="J24" s="349">
        <f>+'Metas por Proyecto'!Q10</f>
        <v>0</v>
      </c>
      <c r="K24" s="349">
        <f>+'Metas por Proyecto'!S10</f>
        <v>0</v>
      </c>
      <c r="L24" s="349">
        <f>+'Metas por Proyecto'!U10</f>
        <v>0</v>
      </c>
      <c r="M24" s="349">
        <f>+'Metas por Proyecto'!W10</f>
        <v>0</v>
      </c>
      <c r="N24" s="349">
        <f>+'Metas por Proyecto'!Y10</f>
        <v>0</v>
      </c>
      <c r="O24" s="349">
        <f>'Metas por Proyecto'!AA10</f>
        <v>0</v>
      </c>
      <c r="P24" s="236">
        <f aca="true" t="shared" si="4" ref="P24:P30">SUM(D24:F24)</f>
        <v>0</v>
      </c>
      <c r="Q24" s="236">
        <f aca="true" t="shared" si="5" ref="Q24:Q30">SUM(G24:I24)</f>
        <v>0</v>
      </c>
      <c r="R24" s="236">
        <f aca="true" t="shared" si="6" ref="R24:R30">SUM(J24:L24)</f>
        <v>0</v>
      </c>
      <c r="S24" s="236">
        <f aca="true" t="shared" si="7" ref="S24:S30">SUM(M24:O24)</f>
        <v>0</v>
      </c>
    </row>
    <row r="25" spans="1:19" ht="12.75">
      <c r="A25" s="118" t="s">
        <v>270</v>
      </c>
      <c r="B25" s="119" t="s">
        <v>271</v>
      </c>
      <c r="C25" s="119">
        <f>+'Metas por Proyecto'!C11</f>
        <v>1</v>
      </c>
      <c r="D25" s="349">
        <f>+'Metas por Proyecto'!E11</f>
        <v>0</v>
      </c>
      <c r="E25" s="349">
        <f>+'Metas por Proyecto'!G11</f>
        <v>0</v>
      </c>
      <c r="F25" s="349">
        <f>+'Metas por Proyecto'!I11</f>
        <v>0</v>
      </c>
      <c r="G25" s="349">
        <f>+'Metas por Proyecto'!K11</f>
        <v>0</v>
      </c>
      <c r="H25" s="349">
        <f>+'Metas por Proyecto'!M11</f>
        <v>0</v>
      </c>
      <c r="I25" s="349">
        <f>+'Metas por Proyecto'!O11</f>
        <v>0</v>
      </c>
      <c r="J25" s="349">
        <f>+'Metas por Proyecto'!Q11</f>
        <v>0</v>
      </c>
      <c r="K25" s="349">
        <f>+'Metas por Proyecto'!S11</f>
        <v>0</v>
      </c>
      <c r="L25" s="349">
        <f>+'Metas por Proyecto'!U11</f>
        <v>0</v>
      </c>
      <c r="M25" s="349">
        <f>+'Metas por Proyecto'!W11</f>
        <v>0</v>
      </c>
      <c r="N25" s="349">
        <f>+'Metas por Proyecto'!Y11</f>
        <v>0</v>
      </c>
      <c r="O25" s="349">
        <f>'Metas por Proyecto'!AA11</f>
        <v>0</v>
      </c>
      <c r="P25" s="236">
        <f t="shared" si="4"/>
        <v>0</v>
      </c>
      <c r="Q25" s="236">
        <f t="shared" si="5"/>
        <v>0</v>
      </c>
      <c r="R25" s="236">
        <f t="shared" si="6"/>
        <v>0</v>
      </c>
      <c r="S25" s="236">
        <f t="shared" si="7"/>
        <v>0</v>
      </c>
    </row>
    <row r="26" spans="1:19" ht="12.75">
      <c r="A26" s="101" t="s">
        <v>69</v>
      </c>
      <c r="B26" s="119" t="s">
        <v>70</v>
      </c>
      <c r="C26" s="127">
        <f>+'Metas por Proyecto'!C12</f>
        <v>876</v>
      </c>
      <c r="D26" s="349">
        <f>+'Metas por Proyecto'!E12</f>
        <v>0</v>
      </c>
      <c r="E26" s="349">
        <f>+'Metas por Proyecto'!G12</f>
        <v>0</v>
      </c>
      <c r="F26" s="349">
        <f>+'Metas por Proyecto'!I12</f>
        <v>0</v>
      </c>
      <c r="G26" s="349">
        <f>+'Metas por Proyecto'!K12</f>
        <v>73</v>
      </c>
      <c r="H26" s="349">
        <f>+'Metas por Proyecto'!M12</f>
        <v>73</v>
      </c>
      <c r="I26" s="349">
        <f>+'Metas por Proyecto'!O12</f>
        <v>73</v>
      </c>
      <c r="J26" s="349">
        <f>+'Metas por Proyecto'!Q12</f>
        <v>0</v>
      </c>
      <c r="K26" s="349">
        <f>+'Metas por Proyecto'!S12</f>
        <v>0</v>
      </c>
      <c r="L26" s="349">
        <f>+'Metas por Proyecto'!U12</f>
        <v>0</v>
      </c>
      <c r="M26" s="349">
        <f>+'Metas por Proyecto'!W12</f>
        <v>0</v>
      </c>
      <c r="N26" s="349">
        <f>+'Metas por Proyecto'!Y12</f>
        <v>0</v>
      </c>
      <c r="O26" s="349">
        <f>'Metas por Proyecto'!AA12</f>
        <v>0</v>
      </c>
      <c r="P26" s="236">
        <f t="shared" si="4"/>
        <v>0</v>
      </c>
      <c r="Q26" s="236">
        <f t="shared" si="5"/>
        <v>219</v>
      </c>
      <c r="R26" s="236">
        <f t="shared" si="6"/>
        <v>0</v>
      </c>
      <c r="S26" s="236">
        <f t="shared" si="7"/>
        <v>0</v>
      </c>
    </row>
    <row r="27" spans="1:19" ht="12.75">
      <c r="A27" s="118" t="s">
        <v>130</v>
      </c>
      <c r="B27" s="119" t="s">
        <v>70</v>
      </c>
      <c r="C27" s="127">
        <f>+'Metas por Proyecto'!C13</f>
        <v>245</v>
      </c>
      <c r="D27" s="349">
        <f>+'Metas por Proyecto'!E13</f>
        <v>0</v>
      </c>
      <c r="E27" s="349">
        <f>+'Metas por Proyecto'!G13</f>
        <v>0</v>
      </c>
      <c r="F27" s="349">
        <f>+'Metas por Proyecto'!I13</f>
        <v>0</v>
      </c>
      <c r="G27" s="349">
        <f>+'Metas por Proyecto'!K13</f>
        <v>20.42</v>
      </c>
      <c r="H27" s="349">
        <f>+'Metas por Proyecto'!M13</f>
        <v>20.42</v>
      </c>
      <c r="I27" s="349">
        <f>+'Metas por Proyecto'!O13</f>
        <v>20.42</v>
      </c>
      <c r="J27" s="349">
        <f>+'Metas por Proyecto'!Q13</f>
        <v>0</v>
      </c>
      <c r="K27" s="349">
        <f>+'Metas por Proyecto'!S13</f>
        <v>0</v>
      </c>
      <c r="L27" s="349">
        <f>+'Metas por Proyecto'!U13</f>
        <v>0</v>
      </c>
      <c r="M27" s="349">
        <f>+'Metas por Proyecto'!W13</f>
        <v>0</v>
      </c>
      <c r="N27" s="349">
        <f>+'Metas por Proyecto'!Y13</f>
        <v>0</v>
      </c>
      <c r="O27" s="349">
        <f>'Metas por Proyecto'!AA13</f>
        <v>0</v>
      </c>
      <c r="P27" s="236">
        <f t="shared" si="4"/>
        <v>0</v>
      </c>
      <c r="Q27" s="236">
        <f t="shared" si="5"/>
        <v>61.260000000000005</v>
      </c>
      <c r="R27" s="236">
        <f t="shared" si="6"/>
        <v>0</v>
      </c>
      <c r="S27" s="236">
        <f t="shared" si="7"/>
        <v>0</v>
      </c>
    </row>
    <row r="28" spans="1:22" ht="12.75">
      <c r="A28" s="118" t="s">
        <v>130</v>
      </c>
      <c r="B28" s="119" t="s">
        <v>71</v>
      </c>
      <c r="C28" s="132">
        <f>+'Metas por Proyecto'!C14</f>
        <v>45000000</v>
      </c>
      <c r="D28" s="612">
        <f>+'Metas por Proyecto'!E14</f>
        <v>3404835.62</v>
      </c>
      <c r="E28" s="612">
        <f>+'Metas por Proyecto'!G14</f>
        <v>2085795.01</v>
      </c>
      <c r="F28" s="612">
        <f>+'Metas por Proyecto'!I14</f>
        <v>3264625.47</v>
      </c>
      <c r="G28" s="612">
        <f>+'Metas por Proyecto'!K14</f>
        <v>3768895</v>
      </c>
      <c r="H28" s="612">
        <f>+'Metas por Proyecto'!M14</f>
        <v>4067821</v>
      </c>
      <c r="I28" s="612">
        <f>+'Metas por Proyecto'!O14</f>
        <v>4550238</v>
      </c>
      <c r="J28" s="612">
        <f>+'Metas por Proyecto'!Q14</f>
        <v>0</v>
      </c>
      <c r="K28" s="612">
        <f>+'Metas por Proyecto'!S14</f>
        <v>0</v>
      </c>
      <c r="L28" s="612">
        <f>+'Metas por Proyecto'!U14</f>
        <v>0</v>
      </c>
      <c r="M28" s="612">
        <f>+'Metas por Proyecto'!W14</f>
        <v>0</v>
      </c>
      <c r="N28" s="612">
        <f>+'Metas por Proyecto'!Y14</f>
        <v>0</v>
      </c>
      <c r="O28" s="612">
        <f>'Metas por Proyecto'!AA14</f>
        <v>0</v>
      </c>
      <c r="P28" s="236">
        <f t="shared" si="4"/>
        <v>8755256.1</v>
      </c>
      <c r="Q28" s="236">
        <f t="shared" si="5"/>
        <v>12386954</v>
      </c>
      <c r="R28" s="236">
        <f t="shared" si="6"/>
        <v>0</v>
      </c>
      <c r="S28" s="236">
        <f t="shared" si="7"/>
        <v>0</v>
      </c>
      <c r="U28" s="72"/>
      <c r="V28" s="620"/>
    </row>
    <row r="29" spans="1:22" ht="12.75">
      <c r="A29" s="118" t="s">
        <v>149</v>
      </c>
      <c r="B29" s="119" t="s">
        <v>71</v>
      </c>
      <c r="C29" s="132">
        <f>+'Metas por Proyecto'!C15</f>
        <v>30000</v>
      </c>
      <c r="D29" s="612">
        <f>+'Metas por Proyecto'!E15</f>
        <v>7391.46</v>
      </c>
      <c r="E29" s="612">
        <f>+'Metas por Proyecto'!G15</f>
        <v>7921.45</v>
      </c>
      <c r="F29" s="612">
        <f>+'Metas por Proyecto'!I15</f>
        <v>9605.49</v>
      </c>
      <c r="G29" s="612">
        <f>+'Metas por Proyecto'!K15</f>
        <v>7227</v>
      </c>
      <c r="H29" s="612">
        <f>+'Metas por Proyecto'!M15</f>
        <v>8103</v>
      </c>
      <c r="I29" s="612">
        <f>+'Metas por Proyecto'!O15</f>
        <v>8050</v>
      </c>
      <c r="J29" s="612">
        <f>+'Metas por Proyecto'!Q15</f>
        <v>0</v>
      </c>
      <c r="K29" s="612">
        <f>+'Metas por Proyecto'!S15</f>
        <v>0</v>
      </c>
      <c r="L29" s="612">
        <f>+'Metas por Proyecto'!U15</f>
        <v>0</v>
      </c>
      <c r="M29" s="612">
        <f>+'Metas por Proyecto'!W15</f>
        <v>0</v>
      </c>
      <c r="N29" s="612">
        <f>+'Metas por Proyecto'!Y15</f>
        <v>0</v>
      </c>
      <c r="O29" s="612">
        <f>'Metas por Proyecto'!AA15</f>
        <v>0</v>
      </c>
      <c r="P29" s="236">
        <f t="shared" si="4"/>
        <v>24918.4</v>
      </c>
      <c r="Q29" s="236">
        <f t="shared" si="5"/>
        <v>23380</v>
      </c>
      <c r="R29" s="236">
        <f t="shared" si="6"/>
        <v>0</v>
      </c>
      <c r="S29" s="236">
        <f t="shared" si="7"/>
        <v>0</v>
      </c>
      <c r="U29" s="72"/>
      <c r="V29" s="621"/>
    </row>
    <row r="30" spans="1:19" ht="12.75">
      <c r="A30" s="350" t="s">
        <v>149</v>
      </c>
      <c r="B30" s="351" t="s">
        <v>70</v>
      </c>
      <c r="C30" s="352">
        <f>+'Metas por Proyecto'!C16</f>
        <v>346</v>
      </c>
      <c r="D30" s="353">
        <f>+'Metas por Proyecto'!E16</f>
        <v>0</v>
      </c>
      <c r="E30" s="352">
        <f>+'Metas por Proyecto'!G16</f>
        <v>0</v>
      </c>
      <c r="F30" s="352">
        <f>+'Metas por Proyecto'!I16</f>
        <v>0</v>
      </c>
      <c r="G30" s="352">
        <f>+'Metas por Proyecto'!K16</f>
        <v>155</v>
      </c>
      <c r="H30" s="352">
        <f>+'Metas por Proyecto'!M16</f>
        <v>155</v>
      </c>
      <c r="I30" s="352">
        <f>+'Metas por Proyecto'!O16</f>
        <v>155</v>
      </c>
      <c r="J30" s="352">
        <f>+'Metas por Proyecto'!Q16</f>
        <v>0</v>
      </c>
      <c r="K30" s="352">
        <f>+'Metas por Proyecto'!S16</f>
        <v>0</v>
      </c>
      <c r="L30" s="352">
        <f>+'Metas por Proyecto'!U16</f>
        <v>0</v>
      </c>
      <c r="M30" s="352">
        <f>+'Metas por Proyecto'!W16</f>
        <v>0</v>
      </c>
      <c r="N30" s="352">
        <f>+'Metas por Proyecto'!Y16</f>
        <v>0</v>
      </c>
      <c r="O30" s="354">
        <f>'Metas por Proyecto'!AA16</f>
        <v>0</v>
      </c>
      <c r="P30" s="237">
        <f t="shared" si="4"/>
        <v>0</v>
      </c>
      <c r="Q30" s="237">
        <f t="shared" si="5"/>
        <v>465</v>
      </c>
      <c r="R30" s="237">
        <f t="shared" si="6"/>
        <v>0</v>
      </c>
      <c r="S30" s="237">
        <f t="shared" si="7"/>
        <v>0</v>
      </c>
    </row>
    <row r="31" spans="1:19" ht="12.75">
      <c r="A31" s="342"/>
      <c r="B31" s="343"/>
      <c r="C31" s="344"/>
      <c r="D31" s="344"/>
      <c r="E31" s="344"/>
      <c r="F31" s="344"/>
      <c r="G31" s="344"/>
      <c r="H31" s="344"/>
      <c r="I31" s="344"/>
      <c r="J31" s="344"/>
      <c r="K31" s="344"/>
      <c r="L31" s="344"/>
      <c r="M31" s="344"/>
      <c r="N31" s="344"/>
      <c r="O31" s="344"/>
      <c r="P31" s="344"/>
      <c r="Q31" s="344"/>
      <c r="R31" s="344"/>
      <c r="S31" s="344"/>
    </row>
    <row r="32" spans="1:19" ht="12.75">
      <c r="A32" s="86" t="s">
        <v>78</v>
      </c>
      <c r="B32" s="213"/>
      <c r="C32" s="213"/>
      <c r="D32" s="213"/>
      <c r="E32" s="213"/>
      <c r="F32" s="213"/>
      <c r="G32" s="213"/>
      <c r="H32" s="213"/>
      <c r="I32" s="213"/>
      <c r="J32" s="213"/>
      <c r="K32" s="213"/>
      <c r="L32" s="213"/>
      <c r="M32" s="213"/>
      <c r="N32" s="213"/>
      <c r="O32" s="213"/>
      <c r="P32" s="213"/>
      <c r="Q32" s="213"/>
      <c r="R32" s="213"/>
      <c r="S32" s="213"/>
    </row>
    <row r="33" spans="1:19" ht="12.75">
      <c r="A33" s="214" t="s">
        <v>272</v>
      </c>
      <c r="B33" s="215" t="s">
        <v>273</v>
      </c>
      <c r="C33" s="216">
        <f>+'Metas por Proyecto'!C18</f>
        <v>6</v>
      </c>
      <c r="D33" s="216">
        <f>+'Metas por Proyecto'!E18</f>
        <v>0</v>
      </c>
      <c r="E33" s="216">
        <f>+'Metas por Proyecto'!G18</f>
        <v>0</v>
      </c>
      <c r="F33" s="216">
        <f>+'Metas por Proyecto'!I18</f>
        <v>0</v>
      </c>
      <c r="G33" s="216">
        <f>+'Metas por Proyecto'!K18</f>
        <v>0</v>
      </c>
      <c r="H33" s="216">
        <f>+'Metas por Proyecto'!M18</f>
        <v>0</v>
      </c>
      <c r="I33" s="216">
        <f>+'Metas por Proyecto'!O18</f>
        <v>0</v>
      </c>
      <c r="J33" s="216">
        <f>+'Metas por Proyecto'!Q18</f>
        <v>0</v>
      </c>
      <c r="K33" s="216">
        <f>+'Metas por Proyecto'!S18</f>
        <v>0</v>
      </c>
      <c r="L33" s="216">
        <f>+'Metas por Proyecto'!U18</f>
        <v>0</v>
      </c>
      <c r="M33" s="216">
        <f>+'Metas por Proyecto'!W18</f>
        <v>0</v>
      </c>
      <c r="N33" s="216">
        <f>+'Metas por Proyecto'!Y18</f>
        <v>0</v>
      </c>
      <c r="O33" s="216">
        <f>'Metas por Proyecto'!AA18</f>
        <v>0</v>
      </c>
      <c r="P33" s="216">
        <f>SUM(D33:F33)</f>
        <v>0</v>
      </c>
      <c r="Q33" s="216">
        <f>SUM(G33:I33)</f>
        <v>0</v>
      </c>
      <c r="R33" s="216">
        <f>SUM(J33:L33)</f>
        <v>0</v>
      </c>
      <c r="S33" s="216">
        <f>SUM(M33:O33)</f>
        <v>0</v>
      </c>
    </row>
    <row r="34" spans="1:19" ht="12.75">
      <c r="A34" s="217" t="s">
        <v>274</v>
      </c>
      <c r="B34" s="218" t="s">
        <v>73</v>
      </c>
      <c r="C34" s="219">
        <f>+'Metas por Proyecto'!C19</f>
        <v>100</v>
      </c>
      <c r="D34" s="219">
        <f>+'Metas por Proyecto'!E19</f>
        <v>3</v>
      </c>
      <c r="E34" s="219">
        <f>+'Metas por Proyecto'!G19</f>
        <v>4</v>
      </c>
      <c r="F34" s="219">
        <f>+'Metas por Proyecto'!I19</f>
        <v>6</v>
      </c>
      <c r="G34" s="219">
        <f>+'Metas por Proyecto'!K19</f>
        <v>9</v>
      </c>
      <c r="H34" s="219">
        <f>+'Metas por Proyecto'!M19</f>
        <v>3</v>
      </c>
      <c r="I34" s="219">
        <f>+'Metas por Proyecto'!O19</f>
        <v>4</v>
      </c>
      <c r="J34" s="219">
        <f>+'Metas por Proyecto'!Q19</f>
        <v>0</v>
      </c>
      <c r="K34" s="219">
        <f>+'Metas por Proyecto'!S19</f>
        <v>0</v>
      </c>
      <c r="L34" s="219">
        <f>+'Metas por Proyecto'!U19</f>
        <v>0</v>
      </c>
      <c r="M34" s="219">
        <f>+'Metas por Proyecto'!W19</f>
        <v>0</v>
      </c>
      <c r="N34" s="219">
        <f>+'Metas por Proyecto'!Y19</f>
        <v>0</v>
      </c>
      <c r="O34" s="219">
        <f>'Metas por Proyecto'!AA19</f>
        <v>0</v>
      </c>
      <c r="P34" s="219">
        <f>SUM(D34:F34)</f>
        <v>13</v>
      </c>
      <c r="Q34" s="219">
        <f>SUM(G34:I34)</f>
        <v>16</v>
      </c>
      <c r="R34" s="219">
        <f>SUM(J34:L34)</f>
        <v>0</v>
      </c>
      <c r="S34" s="219">
        <f>SUM(M34:O34)</f>
        <v>0</v>
      </c>
    </row>
    <row r="35" spans="1:19" ht="12.75">
      <c r="A35" s="217" t="s">
        <v>275</v>
      </c>
      <c r="B35" s="218" t="s">
        <v>73</v>
      </c>
      <c r="C35" s="219">
        <f>+'Metas por Proyecto'!C20</f>
        <v>16</v>
      </c>
      <c r="D35" s="219">
        <f>+'Metas por Proyecto'!E20</f>
        <v>3</v>
      </c>
      <c r="E35" s="219">
        <f>+'Metas por Proyecto'!G20</f>
        <v>3</v>
      </c>
      <c r="F35" s="219">
        <f>+'Metas por Proyecto'!I20</f>
        <v>6</v>
      </c>
      <c r="G35" s="219">
        <f>+'Metas por Proyecto'!K20</f>
        <v>5</v>
      </c>
      <c r="H35" s="219">
        <f>+'Metas por Proyecto'!M20</f>
        <v>2</v>
      </c>
      <c r="I35" s="219">
        <f>+'Metas por Proyecto'!O20</f>
        <v>4</v>
      </c>
      <c r="J35" s="219">
        <f>+'Metas por Proyecto'!Q20</f>
        <v>0</v>
      </c>
      <c r="K35" s="219">
        <f>+'Metas por Proyecto'!S20</f>
        <v>0</v>
      </c>
      <c r="L35" s="219">
        <f>+'Metas por Proyecto'!U20</f>
        <v>0</v>
      </c>
      <c r="M35" s="219">
        <f>+'Metas por Proyecto'!W20</f>
        <v>0</v>
      </c>
      <c r="N35" s="219">
        <f>+'Metas por Proyecto'!Y20</f>
        <v>0</v>
      </c>
      <c r="O35" s="219">
        <f>'Metas por Proyecto'!AA20</f>
        <v>0</v>
      </c>
      <c r="P35" s="219">
        <f>SUM(D35:F35)</f>
        <v>12</v>
      </c>
      <c r="Q35" s="219">
        <f>SUM(G35:I35)</f>
        <v>11</v>
      </c>
      <c r="R35" s="219">
        <f>SUM(J35:L35)</f>
        <v>0</v>
      </c>
      <c r="S35" s="219">
        <f>SUM(M35:O35)</f>
        <v>0</v>
      </c>
    </row>
    <row r="36" ht="12">
      <c r="A36" s="29"/>
    </row>
    <row r="37" spans="1:19" ht="15">
      <c r="A37" s="243" t="s">
        <v>217</v>
      </c>
      <c r="B37" s="244"/>
      <c r="C37" s="244"/>
      <c r="D37" s="244"/>
      <c r="E37" s="244"/>
      <c r="F37" s="244"/>
      <c r="G37" s="244"/>
      <c r="H37" s="244"/>
      <c r="I37" s="244"/>
      <c r="J37" s="244"/>
      <c r="K37" s="244"/>
      <c r="L37" s="244"/>
      <c r="M37" s="244"/>
      <c r="N37" s="244"/>
      <c r="O37" s="244"/>
      <c r="P37" s="244"/>
      <c r="Q37" s="244"/>
      <c r="R37" s="244"/>
      <c r="S37" s="244"/>
    </row>
    <row r="38" spans="1:19" ht="12.75">
      <c r="A38" s="211" t="s">
        <v>64</v>
      </c>
      <c r="B38" s="212"/>
      <c r="C38" s="211"/>
      <c r="D38" s="213"/>
      <c r="E38" s="213"/>
      <c r="F38" s="213"/>
      <c r="G38" s="213"/>
      <c r="H38" s="213"/>
      <c r="I38" s="213"/>
      <c r="J38" s="213"/>
      <c r="K38" s="213"/>
      <c r="L38" s="213"/>
      <c r="M38" s="213"/>
      <c r="N38" s="213"/>
      <c r="O38" s="213"/>
      <c r="P38" s="211" t="s">
        <v>221</v>
      </c>
      <c r="Q38" s="211" t="s">
        <v>222</v>
      </c>
      <c r="R38" s="211" t="s">
        <v>223</v>
      </c>
      <c r="S38" s="211" t="s">
        <v>224</v>
      </c>
    </row>
    <row r="39" spans="1:19" ht="25.5">
      <c r="A39" s="226" t="s">
        <v>448</v>
      </c>
      <c r="B39" s="233" t="s">
        <v>277</v>
      </c>
      <c r="C39" s="216">
        <f>+'Metas por Proyecto'!C134</f>
        <v>11</v>
      </c>
      <c r="D39" s="216">
        <f>+'Metas por Proyecto'!E134</f>
        <v>0</v>
      </c>
      <c r="E39" s="216">
        <f>+'Metas por Proyecto'!G134</f>
        <v>0</v>
      </c>
      <c r="F39" s="216">
        <f>+'Metas por Proyecto'!I134</f>
        <v>0</v>
      </c>
      <c r="G39" s="216">
        <f>+'Metas por Proyecto'!K134</f>
        <v>1</v>
      </c>
      <c r="H39" s="216">
        <f>+'Metas por Proyecto'!M134</f>
        <v>0</v>
      </c>
      <c r="I39" s="216">
        <f>+'Metas por Proyecto'!O134</f>
        <v>0</v>
      </c>
      <c r="J39" s="216">
        <f>+'Metas por Proyecto'!Q134</f>
        <v>0</v>
      </c>
      <c r="K39" s="216">
        <f>+'Metas por Proyecto'!S134</f>
        <v>0</v>
      </c>
      <c r="L39" s="216">
        <f>+'Metas por Proyecto'!U134</f>
        <v>0</v>
      </c>
      <c r="M39" s="216">
        <f>+'Metas por Proyecto'!W134</f>
        <v>0</v>
      </c>
      <c r="N39" s="216">
        <f>+'Metas por Proyecto'!Y134</f>
        <v>0</v>
      </c>
      <c r="O39" s="216">
        <f>'Metas por Proyecto'!AA134</f>
        <v>0</v>
      </c>
      <c r="P39" s="216">
        <f>SUM(D39:F39)</f>
        <v>0</v>
      </c>
      <c r="Q39" s="216">
        <f>SUM(G39:I39)</f>
        <v>1</v>
      </c>
      <c r="R39" s="216">
        <f>SUM(J39:L39)</f>
        <v>0</v>
      </c>
      <c r="S39" s="216">
        <f>SUM(M39:O39)</f>
        <v>0</v>
      </c>
    </row>
    <row r="40" spans="1:19" ht="25.5">
      <c r="A40" s="227" t="s">
        <v>278</v>
      </c>
      <c r="B40" s="218" t="s">
        <v>163</v>
      </c>
      <c r="C40" s="219">
        <f>+'Metas por Proyecto'!C135</f>
        <v>17</v>
      </c>
      <c r="D40" s="219">
        <f>+'Metas por Proyecto'!E135</f>
        <v>0</v>
      </c>
      <c r="E40" s="219">
        <f>+'Metas por Proyecto'!G135</f>
        <v>0</v>
      </c>
      <c r="F40" s="219">
        <f>+'Metas por Proyecto'!I135</f>
        <v>2</v>
      </c>
      <c r="G40" s="219">
        <f>+'Metas por Proyecto'!K135</f>
        <v>3</v>
      </c>
      <c r="H40" s="219">
        <f>+'Metas por Proyecto'!M135</f>
        <v>6</v>
      </c>
      <c r="I40" s="219">
        <f>+'Metas por Proyecto'!O135</f>
        <v>1</v>
      </c>
      <c r="J40" s="219">
        <f>+'Metas por Proyecto'!Q135</f>
        <v>0</v>
      </c>
      <c r="K40" s="219">
        <f>+'Metas por Proyecto'!S135</f>
        <v>0</v>
      </c>
      <c r="L40" s="219">
        <f>+'Metas por Proyecto'!U135</f>
        <v>0</v>
      </c>
      <c r="M40" s="219">
        <f>+'Metas por Proyecto'!W135</f>
        <v>0</v>
      </c>
      <c r="N40" s="219">
        <f>+'Metas por Proyecto'!Y135</f>
        <v>0</v>
      </c>
      <c r="O40" s="219">
        <f>'Metas por Proyecto'!AA135</f>
        <v>0</v>
      </c>
      <c r="P40" s="219">
        <f>SUM(D40:F40)</f>
        <v>2</v>
      </c>
      <c r="Q40" s="219">
        <f>SUM(G40:I40)</f>
        <v>10</v>
      </c>
      <c r="R40" s="219">
        <f>SUM(J40:L40)</f>
        <v>0</v>
      </c>
      <c r="S40" s="219">
        <f>SUM(M40:O40)</f>
        <v>0</v>
      </c>
    </row>
    <row r="41" spans="1:19" ht="25.5">
      <c r="A41" s="227" t="s">
        <v>279</v>
      </c>
      <c r="B41" s="218" t="s">
        <v>82</v>
      </c>
      <c r="C41" s="219">
        <f>+'Metas por Proyecto'!C136</f>
        <v>2</v>
      </c>
      <c r="D41" s="219">
        <f>+'Metas por Proyecto'!E136</f>
        <v>0</v>
      </c>
      <c r="E41" s="219">
        <f>+'Metas por Proyecto'!G136</f>
        <v>0</v>
      </c>
      <c r="F41" s="219">
        <f>+'Metas por Proyecto'!I136</f>
        <v>0</v>
      </c>
      <c r="G41" s="219">
        <f>+'Metas por Proyecto'!K136</f>
        <v>0</v>
      </c>
      <c r="H41" s="219">
        <f>+'Metas por Proyecto'!M136</f>
        <v>0</v>
      </c>
      <c r="I41" s="219">
        <f>+'Metas por Proyecto'!O136</f>
        <v>0</v>
      </c>
      <c r="J41" s="219">
        <f>+'Metas por Proyecto'!Q136</f>
        <v>0</v>
      </c>
      <c r="K41" s="219">
        <f>+'Metas por Proyecto'!S136</f>
        <v>0</v>
      </c>
      <c r="L41" s="219">
        <f>+'Metas por Proyecto'!U136</f>
        <v>0</v>
      </c>
      <c r="M41" s="219">
        <f>+'Metas por Proyecto'!W136</f>
        <v>0</v>
      </c>
      <c r="N41" s="219">
        <f>+'Metas por Proyecto'!Y136</f>
        <v>0</v>
      </c>
      <c r="O41" s="219">
        <f>'Metas por Proyecto'!AA136</f>
        <v>0</v>
      </c>
      <c r="P41" s="219">
        <f>SUM(D41:F41)</f>
        <v>0</v>
      </c>
      <c r="Q41" s="219">
        <f>SUM(G41:I41)</f>
        <v>0</v>
      </c>
      <c r="R41" s="219">
        <f>SUM(J41:L41)</f>
        <v>0</v>
      </c>
      <c r="S41" s="219">
        <f>SUM(M41:O41)</f>
        <v>0</v>
      </c>
    </row>
    <row r="43" spans="1:19" ht="15">
      <c r="A43" s="243" t="s">
        <v>158</v>
      </c>
      <c r="B43" s="244"/>
      <c r="C43" s="244"/>
      <c r="D43" s="244"/>
      <c r="E43" s="244"/>
      <c r="F43" s="244"/>
      <c r="G43" s="244"/>
      <c r="H43" s="244"/>
      <c r="I43" s="244"/>
      <c r="J43" s="244"/>
      <c r="K43" s="244"/>
      <c r="L43" s="244"/>
      <c r="M43" s="244"/>
      <c r="N43" s="244"/>
      <c r="O43" s="244"/>
      <c r="P43" s="244"/>
      <c r="Q43" s="244"/>
      <c r="R43" s="244"/>
      <c r="S43" s="244"/>
    </row>
    <row r="44" spans="1:19" ht="12.75">
      <c r="A44" s="211" t="s">
        <v>64</v>
      </c>
      <c r="B44" s="212" t="s">
        <v>159</v>
      </c>
      <c r="C44" s="211" t="s">
        <v>160</v>
      </c>
      <c r="D44" s="213"/>
      <c r="E44" s="213"/>
      <c r="F44" s="213"/>
      <c r="G44" s="213"/>
      <c r="H44" s="213"/>
      <c r="I44" s="213"/>
      <c r="J44" s="213"/>
      <c r="K44" s="213"/>
      <c r="L44" s="213"/>
      <c r="M44" s="213"/>
      <c r="N44" s="213"/>
      <c r="O44" s="213"/>
      <c r="P44" s="211" t="s">
        <v>221</v>
      </c>
      <c r="Q44" s="211" t="s">
        <v>222</v>
      </c>
      <c r="R44" s="211" t="s">
        <v>223</v>
      </c>
      <c r="S44" s="211" t="s">
        <v>224</v>
      </c>
    </row>
    <row r="45" spans="1:19" ht="12.75" hidden="1">
      <c r="A45" s="229" t="s">
        <v>164</v>
      </c>
      <c r="B45" s="230"/>
      <c r="C45" s="229"/>
      <c r="D45" s="213"/>
      <c r="E45" s="213"/>
      <c r="F45" s="213"/>
      <c r="G45" s="213"/>
      <c r="H45" s="213"/>
      <c r="I45" s="213"/>
      <c r="J45" s="213"/>
      <c r="K45" s="213"/>
      <c r="L45" s="213"/>
      <c r="M45" s="213"/>
      <c r="N45" s="213"/>
      <c r="O45" s="213"/>
      <c r="P45" s="213"/>
      <c r="Q45" s="213"/>
      <c r="R45" s="213"/>
      <c r="S45" s="213"/>
    </row>
    <row r="46" spans="1:19" ht="12.75" hidden="1">
      <c r="A46" s="229" t="s">
        <v>165</v>
      </c>
      <c r="B46" s="230"/>
      <c r="C46" s="229"/>
      <c r="D46" s="213"/>
      <c r="E46" s="213"/>
      <c r="F46" s="213"/>
      <c r="G46" s="213"/>
      <c r="H46" s="213"/>
      <c r="I46" s="213"/>
      <c r="J46" s="213"/>
      <c r="K46" s="213"/>
      <c r="L46" s="213"/>
      <c r="M46" s="213"/>
      <c r="N46" s="213"/>
      <c r="O46" s="213"/>
      <c r="P46" s="213"/>
      <c r="Q46" s="213"/>
      <c r="R46" s="213"/>
      <c r="S46" s="213"/>
    </row>
    <row r="47" spans="1:19" ht="12.75" hidden="1">
      <c r="A47" s="229" t="s">
        <v>139</v>
      </c>
      <c r="B47" s="230"/>
      <c r="C47" s="229"/>
      <c r="D47" s="213"/>
      <c r="E47" s="213"/>
      <c r="F47" s="213"/>
      <c r="G47" s="213"/>
      <c r="H47" s="213"/>
      <c r="I47" s="213"/>
      <c r="J47" s="213"/>
      <c r="K47" s="213"/>
      <c r="L47" s="213"/>
      <c r="M47" s="213"/>
      <c r="N47" s="213"/>
      <c r="O47" s="213"/>
      <c r="P47" s="213"/>
      <c r="Q47" s="213"/>
      <c r="R47" s="213"/>
      <c r="S47" s="213"/>
    </row>
    <row r="48" spans="1:19" ht="12.75" hidden="1">
      <c r="A48" s="229" t="s">
        <v>166</v>
      </c>
      <c r="B48" s="230"/>
      <c r="C48" s="229"/>
      <c r="D48" s="213"/>
      <c r="E48" s="213"/>
      <c r="F48" s="213"/>
      <c r="G48" s="213"/>
      <c r="H48" s="213"/>
      <c r="I48" s="213"/>
      <c r="J48" s="213"/>
      <c r="K48" s="213"/>
      <c r="L48" s="213"/>
      <c r="M48" s="213"/>
      <c r="N48" s="213"/>
      <c r="O48" s="213"/>
      <c r="P48" s="213"/>
      <c r="Q48" s="213"/>
      <c r="R48" s="213"/>
      <c r="S48" s="213"/>
    </row>
    <row r="49" spans="1:19" ht="12.75" hidden="1">
      <c r="A49" s="229" t="s">
        <v>167</v>
      </c>
      <c r="B49" s="230"/>
      <c r="C49" s="229"/>
      <c r="D49" s="213"/>
      <c r="E49" s="213"/>
      <c r="F49" s="213"/>
      <c r="G49" s="213"/>
      <c r="H49" s="213"/>
      <c r="I49" s="213"/>
      <c r="J49" s="213"/>
      <c r="K49" s="213"/>
      <c r="L49" s="213"/>
      <c r="M49" s="213"/>
      <c r="N49" s="213"/>
      <c r="O49" s="213"/>
      <c r="P49" s="213"/>
      <c r="Q49" s="213"/>
      <c r="R49" s="213"/>
      <c r="S49" s="213"/>
    </row>
    <row r="50" spans="1:19" ht="12.75" hidden="1">
      <c r="A50" s="229" t="s">
        <v>93</v>
      </c>
      <c r="B50" s="230"/>
      <c r="C50" s="229"/>
      <c r="D50" s="213"/>
      <c r="E50" s="213"/>
      <c r="F50" s="213"/>
      <c r="G50" s="213"/>
      <c r="H50" s="213"/>
      <c r="I50" s="213"/>
      <c r="J50" s="213"/>
      <c r="K50" s="213"/>
      <c r="L50" s="213"/>
      <c r="M50" s="213"/>
      <c r="N50" s="213"/>
      <c r="O50" s="213"/>
      <c r="P50" s="213"/>
      <c r="Q50" s="213"/>
      <c r="R50" s="213"/>
      <c r="S50" s="213"/>
    </row>
    <row r="51" spans="1:19" ht="12.75" hidden="1">
      <c r="A51" s="229" t="s">
        <v>94</v>
      </c>
      <c r="B51" s="230"/>
      <c r="C51" s="229"/>
      <c r="D51" s="213"/>
      <c r="E51" s="213"/>
      <c r="F51" s="213"/>
      <c r="G51" s="213"/>
      <c r="H51" s="213"/>
      <c r="I51" s="213"/>
      <c r="J51" s="213"/>
      <c r="K51" s="213"/>
      <c r="L51" s="213"/>
      <c r="M51" s="213"/>
      <c r="N51" s="213"/>
      <c r="O51" s="213"/>
      <c r="P51" s="213"/>
      <c r="Q51" s="213"/>
      <c r="R51" s="213"/>
      <c r="S51" s="213"/>
    </row>
    <row r="52" spans="1:19" ht="12.75" hidden="1">
      <c r="A52" s="229" t="s">
        <v>95</v>
      </c>
      <c r="B52" s="230"/>
      <c r="C52" s="229"/>
      <c r="D52" s="213"/>
      <c r="E52" s="213"/>
      <c r="F52" s="213"/>
      <c r="G52" s="213"/>
      <c r="H52" s="213"/>
      <c r="I52" s="213"/>
      <c r="J52" s="213"/>
      <c r="K52" s="213"/>
      <c r="L52" s="213"/>
      <c r="M52" s="213"/>
      <c r="N52" s="213"/>
      <c r="O52" s="213"/>
      <c r="P52" s="213"/>
      <c r="Q52" s="213"/>
      <c r="R52" s="213"/>
      <c r="S52" s="213"/>
    </row>
    <row r="53" spans="1:19" ht="12.75" hidden="1">
      <c r="A53" s="229" t="s">
        <v>96</v>
      </c>
      <c r="B53" s="230"/>
      <c r="C53" s="229"/>
      <c r="D53" s="213"/>
      <c r="E53" s="213"/>
      <c r="F53" s="213"/>
      <c r="G53" s="213"/>
      <c r="H53" s="213"/>
      <c r="I53" s="213"/>
      <c r="J53" s="213"/>
      <c r="K53" s="213"/>
      <c r="L53" s="213"/>
      <c r="M53" s="213"/>
      <c r="N53" s="213"/>
      <c r="O53" s="213"/>
      <c r="P53" s="213"/>
      <c r="Q53" s="213"/>
      <c r="R53" s="213"/>
      <c r="S53" s="213"/>
    </row>
    <row r="54" spans="1:19" ht="12.75" hidden="1">
      <c r="A54" s="229" t="s">
        <v>97</v>
      </c>
      <c r="B54" s="230"/>
      <c r="C54" s="229"/>
      <c r="D54" s="213"/>
      <c r="E54" s="213"/>
      <c r="F54" s="213"/>
      <c r="G54" s="213"/>
      <c r="H54" s="213"/>
      <c r="I54" s="213"/>
      <c r="J54" s="213"/>
      <c r="K54" s="213"/>
      <c r="L54" s="213"/>
      <c r="M54" s="213"/>
      <c r="N54" s="213"/>
      <c r="O54" s="213"/>
      <c r="P54" s="213"/>
      <c r="Q54" s="213"/>
      <c r="R54" s="213"/>
      <c r="S54" s="213"/>
    </row>
    <row r="55" spans="1:19" ht="12.75" hidden="1">
      <c r="A55" s="229" t="s">
        <v>98</v>
      </c>
      <c r="B55" s="230"/>
      <c r="C55" s="229"/>
      <c r="D55" s="213"/>
      <c r="E55" s="213"/>
      <c r="F55" s="213"/>
      <c r="G55" s="213"/>
      <c r="H55" s="213"/>
      <c r="I55" s="213"/>
      <c r="J55" s="213"/>
      <c r="K55" s="213"/>
      <c r="L55" s="213"/>
      <c r="M55" s="213"/>
      <c r="N55" s="213"/>
      <c r="O55" s="213"/>
      <c r="P55" s="213"/>
      <c r="Q55" s="213"/>
      <c r="R55" s="213"/>
      <c r="S55" s="213"/>
    </row>
    <row r="56" spans="1:19" ht="12.75" hidden="1">
      <c r="A56" s="229" t="s">
        <v>99</v>
      </c>
      <c r="B56" s="230"/>
      <c r="C56" s="229"/>
      <c r="D56" s="213"/>
      <c r="E56" s="213"/>
      <c r="F56" s="213"/>
      <c r="G56" s="213"/>
      <c r="H56" s="213"/>
      <c r="I56" s="213"/>
      <c r="J56" s="213"/>
      <c r="K56" s="213"/>
      <c r="L56" s="213"/>
      <c r="M56" s="213"/>
      <c r="N56" s="213"/>
      <c r="O56" s="213"/>
      <c r="P56" s="213"/>
      <c r="Q56" s="213"/>
      <c r="R56" s="213"/>
      <c r="S56" s="213"/>
    </row>
    <row r="57" spans="1:19" ht="12.75" hidden="1">
      <c r="A57" s="229" t="s">
        <v>100</v>
      </c>
      <c r="B57" s="230"/>
      <c r="C57" s="229"/>
      <c r="D57" s="213"/>
      <c r="E57" s="213"/>
      <c r="F57" s="213"/>
      <c r="G57" s="213"/>
      <c r="H57" s="213"/>
      <c r="I57" s="213"/>
      <c r="J57" s="213"/>
      <c r="K57" s="213"/>
      <c r="L57" s="213"/>
      <c r="M57" s="213"/>
      <c r="N57" s="213"/>
      <c r="O57" s="213"/>
      <c r="P57" s="213"/>
      <c r="Q57" s="213"/>
      <c r="R57" s="213"/>
      <c r="S57" s="213"/>
    </row>
    <row r="58" spans="1:19" ht="12.75" hidden="1">
      <c r="A58" s="229" t="s">
        <v>101</v>
      </c>
      <c r="B58" s="230"/>
      <c r="C58" s="229"/>
      <c r="D58" s="213"/>
      <c r="E58" s="213"/>
      <c r="F58" s="213"/>
      <c r="G58" s="213"/>
      <c r="H58" s="213"/>
      <c r="I58" s="213"/>
      <c r="J58" s="213"/>
      <c r="K58" s="213"/>
      <c r="L58" s="213"/>
      <c r="M58" s="213"/>
      <c r="N58" s="213"/>
      <c r="O58" s="213"/>
      <c r="P58" s="213"/>
      <c r="Q58" s="213"/>
      <c r="R58" s="213"/>
      <c r="S58" s="213"/>
    </row>
    <row r="59" spans="1:19" ht="12.75" hidden="1">
      <c r="A59" s="229" t="s">
        <v>140</v>
      </c>
      <c r="B59" s="230"/>
      <c r="C59" s="229"/>
      <c r="D59" s="213"/>
      <c r="E59" s="213"/>
      <c r="F59" s="213"/>
      <c r="G59" s="213"/>
      <c r="H59" s="213"/>
      <c r="I59" s="213"/>
      <c r="J59" s="213"/>
      <c r="K59" s="213"/>
      <c r="L59" s="213"/>
      <c r="M59" s="213"/>
      <c r="N59" s="213"/>
      <c r="O59" s="213"/>
      <c r="P59" s="213"/>
      <c r="Q59" s="213"/>
      <c r="R59" s="213"/>
      <c r="S59" s="213"/>
    </row>
    <row r="60" spans="1:19" ht="12.75" hidden="1">
      <c r="A60" s="229" t="s">
        <v>141</v>
      </c>
      <c r="B60" s="230"/>
      <c r="C60" s="229"/>
      <c r="D60" s="213"/>
      <c r="E60" s="213"/>
      <c r="F60" s="213"/>
      <c r="G60" s="213"/>
      <c r="H60" s="213"/>
      <c r="I60" s="213"/>
      <c r="J60" s="213"/>
      <c r="K60" s="213"/>
      <c r="L60" s="213"/>
      <c r="M60" s="213"/>
      <c r="N60" s="213"/>
      <c r="O60" s="213"/>
      <c r="P60" s="213"/>
      <c r="Q60" s="213"/>
      <c r="R60" s="213"/>
      <c r="S60" s="213"/>
    </row>
    <row r="61" spans="1:19" ht="12.75" hidden="1">
      <c r="A61" s="229" t="s">
        <v>142</v>
      </c>
      <c r="B61" s="230"/>
      <c r="C61" s="229"/>
      <c r="D61" s="213"/>
      <c r="E61" s="213"/>
      <c r="F61" s="213"/>
      <c r="G61" s="213"/>
      <c r="H61" s="213"/>
      <c r="I61" s="213"/>
      <c r="J61" s="213"/>
      <c r="K61" s="213"/>
      <c r="L61" s="213"/>
      <c r="M61" s="213"/>
      <c r="N61" s="213"/>
      <c r="O61" s="213"/>
      <c r="P61" s="213"/>
      <c r="Q61" s="213"/>
      <c r="R61" s="213"/>
      <c r="S61" s="213"/>
    </row>
    <row r="62" spans="1:19" ht="12.75" hidden="1">
      <c r="A62" s="229" t="s">
        <v>143</v>
      </c>
      <c r="B62" s="230"/>
      <c r="C62" s="229"/>
      <c r="D62" s="213"/>
      <c r="E62" s="213"/>
      <c r="F62" s="213"/>
      <c r="G62" s="213"/>
      <c r="H62" s="213"/>
      <c r="I62" s="213"/>
      <c r="J62" s="213"/>
      <c r="K62" s="213"/>
      <c r="L62" s="213"/>
      <c r="M62" s="213"/>
      <c r="N62" s="213"/>
      <c r="O62" s="213"/>
      <c r="P62" s="213"/>
      <c r="Q62" s="213"/>
      <c r="R62" s="213"/>
      <c r="S62" s="213"/>
    </row>
    <row r="63" spans="1:19" ht="12.75" hidden="1">
      <c r="A63" s="229" t="s">
        <v>144</v>
      </c>
      <c r="B63" s="230"/>
      <c r="C63" s="229"/>
      <c r="D63" s="213"/>
      <c r="E63" s="213"/>
      <c r="F63" s="213"/>
      <c r="G63" s="213"/>
      <c r="H63" s="213"/>
      <c r="I63" s="213"/>
      <c r="J63" s="213"/>
      <c r="K63" s="213"/>
      <c r="L63" s="213"/>
      <c r="M63" s="213"/>
      <c r="N63" s="213"/>
      <c r="O63" s="213"/>
      <c r="P63" s="213"/>
      <c r="Q63" s="213"/>
      <c r="R63" s="213"/>
      <c r="S63" s="213"/>
    </row>
    <row r="64" spans="1:19" ht="12.75" hidden="1">
      <c r="A64" s="229" t="s">
        <v>145</v>
      </c>
      <c r="B64" s="230"/>
      <c r="C64" s="229"/>
      <c r="D64" s="213"/>
      <c r="E64" s="213"/>
      <c r="F64" s="213"/>
      <c r="G64" s="213"/>
      <c r="H64" s="213"/>
      <c r="I64" s="213"/>
      <c r="J64" s="213"/>
      <c r="K64" s="213"/>
      <c r="L64" s="213"/>
      <c r="M64" s="213"/>
      <c r="N64" s="213"/>
      <c r="O64" s="213"/>
      <c r="P64" s="213"/>
      <c r="Q64" s="213"/>
      <c r="R64" s="213"/>
      <c r="S64" s="213"/>
    </row>
    <row r="65" spans="1:19" ht="12.75" hidden="1">
      <c r="A65" s="229" t="s">
        <v>102</v>
      </c>
      <c r="B65" s="230"/>
      <c r="C65" s="229"/>
      <c r="D65" s="213"/>
      <c r="E65" s="213"/>
      <c r="F65" s="213"/>
      <c r="G65" s="213"/>
      <c r="H65" s="213"/>
      <c r="I65" s="213"/>
      <c r="J65" s="213"/>
      <c r="K65" s="213"/>
      <c r="L65" s="213"/>
      <c r="M65" s="213"/>
      <c r="N65" s="213"/>
      <c r="O65" s="213"/>
      <c r="P65" s="213"/>
      <c r="Q65" s="213"/>
      <c r="R65" s="213"/>
      <c r="S65" s="213"/>
    </row>
    <row r="66" spans="1:19" ht="12.75" hidden="1">
      <c r="A66" s="229" t="s">
        <v>104</v>
      </c>
      <c r="B66" s="230"/>
      <c r="C66" s="229"/>
      <c r="D66" s="213"/>
      <c r="E66" s="213"/>
      <c r="F66" s="213"/>
      <c r="G66" s="213"/>
      <c r="H66" s="213"/>
      <c r="I66" s="213"/>
      <c r="J66" s="213"/>
      <c r="K66" s="213"/>
      <c r="L66" s="213"/>
      <c r="M66" s="213"/>
      <c r="N66" s="213"/>
      <c r="O66" s="213"/>
      <c r="P66" s="213"/>
      <c r="Q66" s="213"/>
      <c r="R66" s="213"/>
      <c r="S66" s="213"/>
    </row>
    <row r="67" spans="1:19" ht="12.75" hidden="1">
      <c r="A67" s="229" t="s">
        <v>147</v>
      </c>
      <c r="B67" s="230"/>
      <c r="C67" s="229"/>
      <c r="D67" s="213"/>
      <c r="E67" s="213"/>
      <c r="F67" s="213"/>
      <c r="G67" s="213"/>
      <c r="H67" s="213"/>
      <c r="I67" s="213"/>
      <c r="J67" s="213"/>
      <c r="K67" s="213"/>
      <c r="L67" s="213"/>
      <c r="M67" s="213"/>
      <c r="N67" s="213"/>
      <c r="O67" s="213"/>
      <c r="P67" s="213"/>
      <c r="Q67" s="213"/>
      <c r="R67" s="213"/>
      <c r="S67" s="213"/>
    </row>
    <row r="68" spans="1:19" ht="12.75" hidden="1">
      <c r="A68" s="229" t="s">
        <v>133</v>
      </c>
      <c r="B68" s="230"/>
      <c r="C68" s="229"/>
      <c r="D68" s="213"/>
      <c r="E68" s="213"/>
      <c r="F68" s="213"/>
      <c r="G68" s="213"/>
      <c r="H68" s="213"/>
      <c r="I68" s="213"/>
      <c r="J68" s="213"/>
      <c r="K68" s="213"/>
      <c r="L68" s="213"/>
      <c r="M68" s="213"/>
      <c r="N68" s="213"/>
      <c r="O68" s="213"/>
      <c r="P68" s="213"/>
      <c r="Q68" s="213"/>
      <c r="R68" s="213"/>
      <c r="S68" s="213"/>
    </row>
    <row r="69" spans="1:19" ht="12.75" hidden="1">
      <c r="A69" s="229" t="s">
        <v>107</v>
      </c>
      <c r="B69" s="230"/>
      <c r="C69" s="229"/>
      <c r="D69" s="213"/>
      <c r="E69" s="213"/>
      <c r="F69" s="213"/>
      <c r="G69" s="213"/>
      <c r="H69" s="213"/>
      <c r="I69" s="213"/>
      <c r="J69" s="213"/>
      <c r="K69" s="213"/>
      <c r="L69" s="213"/>
      <c r="M69" s="213"/>
      <c r="N69" s="213"/>
      <c r="O69" s="213"/>
      <c r="P69" s="213"/>
      <c r="Q69" s="213"/>
      <c r="R69" s="213"/>
      <c r="S69" s="213"/>
    </row>
    <row r="70" spans="1:19" ht="12.75" hidden="1">
      <c r="A70" s="229" t="s">
        <v>108</v>
      </c>
      <c r="B70" s="230"/>
      <c r="C70" s="229"/>
      <c r="D70" s="213"/>
      <c r="E70" s="213"/>
      <c r="F70" s="213"/>
      <c r="G70" s="213"/>
      <c r="H70" s="213"/>
      <c r="I70" s="213"/>
      <c r="J70" s="213"/>
      <c r="K70" s="213"/>
      <c r="L70" s="213"/>
      <c r="M70" s="213"/>
      <c r="N70" s="213"/>
      <c r="O70" s="213"/>
      <c r="P70" s="213"/>
      <c r="Q70" s="213"/>
      <c r="R70" s="213"/>
      <c r="S70" s="213"/>
    </row>
    <row r="71" spans="1:19" ht="51">
      <c r="A71" s="226" t="s">
        <v>389</v>
      </c>
      <c r="B71" s="233" t="s">
        <v>390</v>
      </c>
      <c r="C71" s="250">
        <f>+'Metas por Proyecto'!C219</f>
        <v>1</v>
      </c>
      <c r="D71" s="250">
        <f>+'Metas por Proyecto'!E219</f>
        <v>1</v>
      </c>
      <c r="E71" s="250">
        <f>+'Metas por Proyecto'!G219</f>
        <v>1</v>
      </c>
      <c r="F71" s="250">
        <f>+'Metas por Proyecto'!I219</f>
        <v>1</v>
      </c>
      <c r="G71" s="250">
        <f>+'Metas por Proyecto'!K219</f>
        <v>1</v>
      </c>
      <c r="H71" s="250">
        <f>+'Metas por Proyecto'!M219</f>
        <v>1</v>
      </c>
      <c r="I71" s="250">
        <f>+'Metas por Proyecto'!O219</f>
        <v>1</v>
      </c>
      <c r="J71" s="250">
        <f>+'Metas por Proyecto'!Q219</f>
        <v>0</v>
      </c>
      <c r="K71" s="250">
        <f>+'Metas por Proyecto'!S219</f>
        <v>0</v>
      </c>
      <c r="L71" s="250">
        <f>+'Metas por Proyecto'!U219</f>
        <v>0</v>
      </c>
      <c r="M71" s="250">
        <f>+'Metas por Proyecto'!W219</f>
        <v>0</v>
      </c>
      <c r="N71" s="250">
        <f>+'Metas por Proyecto'!Y219</f>
        <v>0</v>
      </c>
      <c r="O71" s="250">
        <f>'Metas por Proyecto'!AA219</f>
        <v>0</v>
      </c>
      <c r="P71" s="250">
        <v>1</v>
      </c>
      <c r="Q71" s="250">
        <f aca="true" t="shared" si="8" ref="Q71:Q77">SUM(G71:I71)</f>
        <v>3</v>
      </c>
      <c r="R71" s="250">
        <f aca="true" t="shared" si="9" ref="R71:R77">SUM(J71:L71)</f>
        <v>0</v>
      </c>
      <c r="S71" s="250">
        <f aca="true" t="shared" si="10" ref="S71:S77">SUM(M71:O71)</f>
        <v>0</v>
      </c>
    </row>
    <row r="72" spans="1:19" ht="12.75">
      <c r="A72" s="227" t="s">
        <v>90</v>
      </c>
      <c r="B72" s="228" t="s">
        <v>387</v>
      </c>
      <c r="C72" s="355">
        <f>+'Metas por Proyecto'!C221</f>
        <v>12</v>
      </c>
      <c r="D72" s="355">
        <f>+'Metas por Proyecto'!E221</f>
        <v>1</v>
      </c>
      <c r="E72" s="355">
        <f>+'Metas por Proyecto'!G221</f>
        <v>1</v>
      </c>
      <c r="F72" s="355">
        <f>+'Metas por Proyecto'!I221</f>
        <v>1</v>
      </c>
      <c r="G72" s="355">
        <f>+'Metas por Proyecto'!K221</f>
        <v>0</v>
      </c>
      <c r="H72" s="355">
        <f>+'Metas por Proyecto'!M221</f>
        <v>0</v>
      </c>
      <c r="I72" s="355">
        <f>+'Metas por Proyecto'!O221</f>
        <v>0</v>
      </c>
      <c r="J72" s="355">
        <f>+'Metas por Proyecto'!Q221</f>
        <v>0</v>
      </c>
      <c r="K72" s="355">
        <f>+'Metas por Proyecto'!S221</f>
        <v>0</v>
      </c>
      <c r="L72" s="355">
        <f>+'Metas por Proyecto'!U221</f>
        <v>0</v>
      </c>
      <c r="M72" s="355">
        <f>+'Metas por Proyecto'!W221</f>
        <v>0</v>
      </c>
      <c r="N72" s="355">
        <f>+'Metas por Proyecto'!Y221</f>
        <v>0</v>
      </c>
      <c r="O72" s="355">
        <f>'Metas por Proyecto'!AA221</f>
        <v>0</v>
      </c>
      <c r="P72" s="355">
        <f aca="true" t="shared" si="11" ref="P72:P77">SUM(D72:F72)</f>
        <v>3</v>
      </c>
      <c r="Q72" s="355">
        <f t="shared" si="8"/>
        <v>0</v>
      </c>
      <c r="R72" s="355">
        <f t="shared" si="9"/>
        <v>0</v>
      </c>
      <c r="S72" s="355">
        <f t="shared" si="10"/>
        <v>0</v>
      </c>
    </row>
    <row r="73" spans="1:19" ht="25.5">
      <c r="A73" s="227" t="s">
        <v>89</v>
      </c>
      <c r="B73" s="228" t="s">
        <v>388</v>
      </c>
      <c r="C73" s="355">
        <f>+'Metas por Proyecto'!C222</f>
        <v>12</v>
      </c>
      <c r="D73" s="355">
        <f>+'Metas por Proyecto'!E222</f>
        <v>1</v>
      </c>
      <c r="E73" s="355">
        <f>+'Metas por Proyecto'!G222</f>
        <v>1</v>
      </c>
      <c r="F73" s="355">
        <f>+'Metas por Proyecto'!I222</f>
        <v>1</v>
      </c>
      <c r="G73" s="355">
        <f>+'Metas por Proyecto'!K222</f>
        <v>0</v>
      </c>
      <c r="H73" s="355">
        <f>+'Metas por Proyecto'!M222</f>
        <v>0</v>
      </c>
      <c r="I73" s="355">
        <f>+'Metas por Proyecto'!O222</f>
        <v>0</v>
      </c>
      <c r="J73" s="355">
        <f>+'Metas por Proyecto'!Q222</f>
        <v>0</v>
      </c>
      <c r="K73" s="355">
        <f>+'Metas por Proyecto'!S222</f>
        <v>0</v>
      </c>
      <c r="L73" s="355">
        <f>+'Metas por Proyecto'!U222</f>
        <v>0</v>
      </c>
      <c r="M73" s="355">
        <f>+'Metas por Proyecto'!W222</f>
        <v>0</v>
      </c>
      <c r="N73" s="355">
        <f>+'Metas por Proyecto'!Y222</f>
        <v>0</v>
      </c>
      <c r="O73" s="355">
        <f>'Metas por Proyecto'!AA222</f>
        <v>0</v>
      </c>
      <c r="P73" s="355">
        <f t="shared" si="11"/>
        <v>3</v>
      </c>
      <c r="Q73" s="355">
        <f t="shared" si="8"/>
        <v>0</v>
      </c>
      <c r="R73" s="355">
        <f t="shared" si="9"/>
        <v>0</v>
      </c>
      <c r="S73" s="355">
        <f t="shared" si="10"/>
        <v>0</v>
      </c>
    </row>
    <row r="74" spans="1:19" ht="12.75">
      <c r="A74" s="227" t="s">
        <v>93</v>
      </c>
      <c r="B74" s="228" t="s">
        <v>76</v>
      </c>
      <c r="C74" s="355">
        <f>+'Metas por Proyecto'!C225</f>
        <v>4</v>
      </c>
      <c r="D74" s="355">
        <f>+'Metas por Proyecto'!E225</f>
        <v>0</v>
      </c>
      <c r="E74" s="355">
        <f>+'Metas por Proyecto'!G225</f>
        <v>1</v>
      </c>
      <c r="F74" s="355">
        <f>+'Metas por Proyecto'!I225</f>
        <v>0</v>
      </c>
      <c r="G74" s="355">
        <f>+'Metas por Proyecto'!K225</f>
        <v>0</v>
      </c>
      <c r="H74" s="355">
        <f>+'Metas por Proyecto'!M225</f>
        <v>0</v>
      </c>
      <c r="I74" s="355">
        <f>+'Metas por Proyecto'!O225</f>
        <v>1</v>
      </c>
      <c r="J74" s="355">
        <f>+'Metas por Proyecto'!Q225</f>
        <v>0</v>
      </c>
      <c r="K74" s="355">
        <f>+'Metas por Proyecto'!S225</f>
        <v>0</v>
      </c>
      <c r="L74" s="355">
        <f>+'Metas por Proyecto'!U225</f>
        <v>0</v>
      </c>
      <c r="M74" s="355">
        <f>+'Metas por Proyecto'!W225</f>
        <v>0</v>
      </c>
      <c r="N74" s="355">
        <f>+'Metas por Proyecto'!Y225</f>
        <v>0</v>
      </c>
      <c r="O74" s="355">
        <f>'Metas por Proyecto'!AA225</f>
        <v>0</v>
      </c>
      <c r="P74" s="355">
        <f t="shared" si="11"/>
        <v>1</v>
      </c>
      <c r="Q74" s="355">
        <f t="shared" si="8"/>
        <v>1</v>
      </c>
      <c r="R74" s="355">
        <f t="shared" si="9"/>
        <v>0</v>
      </c>
      <c r="S74" s="355">
        <f t="shared" si="10"/>
        <v>0</v>
      </c>
    </row>
    <row r="75" spans="1:19" ht="12.75">
      <c r="A75" s="227" t="s">
        <v>98</v>
      </c>
      <c r="B75" s="228" t="s">
        <v>76</v>
      </c>
      <c r="C75" s="355">
        <f>+'Metas por Proyecto'!C226</f>
        <v>4</v>
      </c>
      <c r="D75" s="355">
        <f>+'Metas por Proyecto'!E226</f>
        <v>0</v>
      </c>
      <c r="E75" s="355">
        <f>+'Metas por Proyecto'!G226</f>
        <v>1</v>
      </c>
      <c r="F75" s="355">
        <f>+'Metas por Proyecto'!I226</f>
        <v>0</v>
      </c>
      <c r="G75" s="355">
        <f>+'Metas por Proyecto'!K226</f>
        <v>0</v>
      </c>
      <c r="H75" s="355">
        <f>+'Metas por Proyecto'!M226</f>
        <v>0</v>
      </c>
      <c r="I75" s="355">
        <f>+'Metas por Proyecto'!O226</f>
        <v>1</v>
      </c>
      <c r="J75" s="355">
        <f>+'Metas por Proyecto'!Q226</f>
        <v>0</v>
      </c>
      <c r="K75" s="355">
        <f>+'Metas por Proyecto'!S226</f>
        <v>0</v>
      </c>
      <c r="L75" s="355">
        <f>+'Metas por Proyecto'!U226</f>
        <v>0</v>
      </c>
      <c r="M75" s="355">
        <f>+'Metas por Proyecto'!W226</f>
        <v>0</v>
      </c>
      <c r="N75" s="355">
        <f>+'Metas por Proyecto'!Y226</f>
        <v>0</v>
      </c>
      <c r="O75" s="355">
        <f>'Metas por Proyecto'!AA226</f>
        <v>0</v>
      </c>
      <c r="P75" s="355">
        <f t="shared" si="11"/>
        <v>1</v>
      </c>
      <c r="Q75" s="355">
        <f t="shared" si="8"/>
        <v>1</v>
      </c>
      <c r="R75" s="355">
        <f t="shared" si="9"/>
        <v>0</v>
      </c>
      <c r="S75" s="355">
        <f t="shared" si="10"/>
        <v>0</v>
      </c>
    </row>
    <row r="76" spans="1:19" ht="12.75">
      <c r="A76" s="227" t="s">
        <v>101</v>
      </c>
      <c r="B76" s="228" t="s">
        <v>76</v>
      </c>
      <c r="C76" s="355">
        <f>+'Metas por Proyecto'!C227</f>
        <v>4</v>
      </c>
      <c r="D76" s="355">
        <f>+'Metas por Proyecto'!E227</f>
        <v>0</v>
      </c>
      <c r="E76" s="355">
        <f>+'Metas por Proyecto'!G227</f>
        <v>1</v>
      </c>
      <c r="F76" s="355">
        <f>+'Metas por Proyecto'!I227</f>
        <v>0</v>
      </c>
      <c r="G76" s="355">
        <f>+'Metas por Proyecto'!K227</f>
        <v>0</v>
      </c>
      <c r="H76" s="355">
        <f>+'Metas por Proyecto'!M227</f>
        <v>0</v>
      </c>
      <c r="I76" s="355">
        <f>+'Metas por Proyecto'!O227</f>
        <v>1</v>
      </c>
      <c r="J76" s="355">
        <f>+'Metas por Proyecto'!Q227</f>
        <v>0</v>
      </c>
      <c r="K76" s="355">
        <f>+'Metas por Proyecto'!S227</f>
        <v>0</v>
      </c>
      <c r="L76" s="355">
        <f>+'Metas por Proyecto'!U227</f>
        <v>0</v>
      </c>
      <c r="M76" s="355">
        <f>+'Metas por Proyecto'!W227</f>
        <v>0</v>
      </c>
      <c r="N76" s="355">
        <f>+'Metas por Proyecto'!Y227</f>
        <v>0</v>
      </c>
      <c r="O76" s="355">
        <f>'Metas por Proyecto'!AA227</f>
        <v>0</v>
      </c>
      <c r="P76" s="355">
        <f t="shared" si="11"/>
        <v>1</v>
      </c>
      <c r="Q76" s="355">
        <f t="shared" si="8"/>
        <v>1</v>
      </c>
      <c r="R76" s="355">
        <f t="shared" si="9"/>
        <v>0</v>
      </c>
      <c r="S76" s="355">
        <f t="shared" si="10"/>
        <v>0</v>
      </c>
    </row>
    <row r="77" spans="1:19" ht="25.5">
      <c r="A77" s="227" t="s">
        <v>385</v>
      </c>
      <c r="B77" s="228" t="s">
        <v>386</v>
      </c>
      <c r="C77" s="249">
        <f>+'Metas por Proyecto'!C229</f>
        <v>1</v>
      </c>
      <c r="D77" s="614">
        <f>+'Metas por Proyecto'!E229</f>
        <v>8.33</v>
      </c>
      <c r="E77" s="614">
        <f>+'Metas por Proyecto'!G229</f>
        <v>8.33</v>
      </c>
      <c r="F77" s="614">
        <f>+'Metas por Proyecto'!I229</f>
        <v>8.33</v>
      </c>
      <c r="G77" s="614">
        <f>+'Metas por Proyecto'!K229</f>
        <v>8.33</v>
      </c>
      <c r="H77" s="249">
        <f>+'Metas por Proyecto'!M229</f>
        <v>8.33</v>
      </c>
      <c r="I77" s="249">
        <f>+'Metas por Proyecto'!O229</f>
        <v>8.33</v>
      </c>
      <c r="J77" s="249">
        <f>+'Metas por Proyecto'!Q229</f>
        <v>0</v>
      </c>
      <c r="K77" s="249">
        <f>+'Metas por Proyecto'!S229</f>
        <v>0</v>
      </c>
      <c r="L77" s="249">
        <f>+'Metas por Proyecto'!U229</f>
        <v>0</v>
      </c>
      <c r="M77" s="249">
        <f>+'Metas por Proyecto'!W229</f>
        <v>0</v>
      </c>
      <c r="N77" s="249">
        <f>+'Metas por Proyecto'!Y229</f>
        <v>0</v>
      </c>
      <c r="O77" s="249">
        <f>'Metas por Proyecto'!AA229</f>
        <v>0</v>
      </c>
      <c r="P77" s="617">
        <f t="shared" si="11"/>
        <v>24.990000000000002</v>
      </c>
      <c r="Q77" s="249">
        <f t="shared" si="8"/>
        <v>24.990000000000002</v>
      </c>
      <c r="R77" s="249">
        <f t="shared" si="9"/>
        <v>0</v>
      </c>
      <c r="S77" s="249">
        <f t="shared" si="10"/>
        <v>0</v>
      </c>
    </row>
    <row r="78" spans="1:19" ht="12.75">
      <c r="A78" s="227" t="s">
        <v>375</v>
      </c>
      <c r="B78" s="228" t="s">
        <v>376</v>
      </c>
      <c r="C78" s="355">
        <f>+'Metas por Proyecto'!C231</f>
        <v>1</v>
      </c>
      <c r="D78" s="355">
        <f>+'Metas por Proyecto'!E231</f>
        <v>0</v>
      </c>
      <c r="E78" s="355">
        <f>+'Metas por Proyecto'!G231</f>
        <v>0</v>
      </c>
      <c r="F78" s="355">
        <f>+'Metas por Proyecto'!I231</f>
        <v>0</v>
      </c>
      <c r="G78" s="355">
        <f>+'Metas por Proyecto'!K231</f>
        <v>0</v>
      </c>
      <c r="H78" s="355">
        <f>+'Metas por Proyecto'!M231</f>
        <v>0</v>
      </c>
      <c r="I78" s="355">
        <f>+'Metas por Proyecto'!O231</f>
        <v>0</v>
      </c>
      <c r="J78" s="355">
        <f>+'Metas por Proyecto'!Q231</f>
        <v>0</v>
      </c>
      <c r="K78" s="355">
        <f>+'Metas por Proyecto'!S231</f>
        <v>0</v>
      </c>
      <c r="L78" s="355">
        <f>+'Metas por Proyecto'!U231</f>
        <v>0</v>
      </c>
      <c r="M78" s="355">
        <f>+'Metas por Proyecto'!W231</f>
        <v>0</v>
      </c>
      <c r="N78" s="355">
        <f>+'Metas por Proyecto'!Y231</f>
        <v>0</v>
      </c>
      <c r="O78" s="355">
        <f>'Metas por Proyecto'!AA231</f>
        <v>0</v>
      </c>
      <c r="P78" s="361">
        <f aca="true" t="shared" si="12" ref="P78:P83">SUM(D78:F78)</f>
        <v>0</v>
      </c>
      <c r="Q78" s="355">
        <f aca="true" t="shared" si="13" ref="Q78:Q83">SUM(G78:I78)</f>
        <v>0</v>
      </c>
      <c r="R78" s="355">
        <f aca="true" t="shared" si="14" ref="R78:R83">SUM(J78:L78)</f>
        <v>0</v>
      </c>
      <c r="S78" s="355">
        <f aca="true" t="shared" si="15" ref="S78:S83">SUM(M78:O78)</f>
        <v>0</v>
      </c>
    </row>
    <row r="79" spans="1:19" ht="12.75">
      <c r="A79" s="227" t="s">
        <v>379</v>
      </c>
      <c r="B79" s="228" t="s">
        <v>380</v>
      </c>
      <c r="C79" s="355">
        <f>+'Metas por Proyecto'!C232</f>
        <v>2</v>
      </c>
      <c r="D79" s="355">
        <f>+'Metas por Proyecto'!E232</f>
        <v>0</v>
      </c>
      <c r="E79" s="355">
        <f>+'Metas por Proyecto'!G232</f>
        <v>0</v>
      </c>
      <c r="F79" s="355">
        <f>+'Metas por Proyecto'!I232</f>
        <v>0</v>
      </c>
      <c r="G79" s="355">
        <f>+'Metas por Proyecto'!K232</f>
        <v>0</v>
      </c>
      <c r="H79" s="355">
        <f>+'Metas por Proyecto'!M232</f>
        <v>0</v>
      </c>
      <c r="I79" s="355">
        <f>+'Metas por Proyecto'!O232</f>
        <v>0</v>
      </c>
      <c r="J79" s="355">
        <f>+'Metas por Proyecto'!Q232</f>
        <v>0</v>
      </c>
      <c r="K79" s="355">
        <f>+'Metas por Proyecto'!S232</f>
        <v>0</v>
      </c>
      <c r="L79" s="355">
        <f>+'Metas por Proyecto'!U232</f>
        <v>0</v>
      </c>
      <c r="M79" s="355">
        <f>+'Metas por Proyecto'!W232</f>
        <v>0</v>
      </c>
      <c r="N79" s="355">
        <f>+'Metas por Proyecto'!Y232</f>
        <v>0</v>
      </c>
      <c r="O79" s="355">
        <f>'Metas por Proyecto'!AA232</f>
        <v>0</v>
      </c>
      <c r="P79" s="618">
        <f t="shared" si="12"/>
        <v>0</v>
      </c>
      <c r="Q79" s="355">
        <f t="shared" si="13"/>
        <v>0</v>
      </c>
      <c r="R79" s="355">
        <f t="shared" si="14"/>
        <v>0</v>
      </c>
      <c r="S79" s="355">
        <f t="shared" si="15"/>
        <v>0</v>
      </c>
    </row>
    <row r="80" spans="1:19" ht="25.5">
      <c r="A80" s="227" t="s">
        <v>381</v>
      </c>
      <c r="B80" s="228" t="s">
        <v>382</v>
      </c>
      <c r="C80" s="249">
        <f>+'Metas por Proyecto'!C233</f>
        <v>1</v>
      </c>
      <c r="D80" s="249">
        <f>+'Metas por Proyecto'!E233</f>
        <v>0</v>
      </c>
      <c r="E80" s="249">
        <f>+'Metas por Proyecto'!G233</f>
        <v>0</v>
      </c>
      <c r="F80" s="249">
        <f>+'Metas por Proyecto'!I233</f>
        <v>0</v>
      </c>
      <c r="G80" s="249">
        <f>+'Metas por Proyecto'!K233</f>
        <v>0</v>
      </c>
      <c r="H80" s="249">
        <f>+'Metas por Proyecto'!M233</f>
        <v>0</v>
      </c>
      <c r="I80" s="249">
        <f>+'Metas por Proyecto'!O233</f>
        <v>0</v>
      </c>
      <c r="J80" s="249">
        <f>+'Metas por Proyecto'!Q233</f>
        <v>0</v>
      </c>
      <c r="K80" s="249">
        <f>+'Metas por Proyecto'!S233</f>
        <v>0</v>
      </c>
      <c r="L80" s="249">
        <f>+'Metas por Proyecto'!U233</f>
        <v>0</v>
      </c>
      <c r="M80" s="249">
        <f>+'Metas por Proyecto'!W233</f>
        <v>0</v>
      </c>
      <c r="N80" s="249">
        <f>+'Metas por Proyecto'!Y233</f>
        <v>0</v>
      </c>
      <c r="O80" s="249">
        <f>'Metas por Proyecto'!AA233</f>
        <v>0</v>
      </c>
      <c r="P80" s="356">
        <f t="shared" si="12"/>
        <v>0</v>
      </c>
      <c r="Q80" s="249">
        <f t="shared" si="13"/>
        <v>0</v>
      </c>
      <c r="R80" s="249">
        <f t="shared" si="14"/>
        <v>0</v>
      </c>
      <c r="S80" s="249">
        <f t="shared" si="15"/>
        <v>0</v>
      </c>
    </row>
    <row r="81" spans="1:19" ht="25.5">
      <c r="A81" s="227" t="s">
        <v>377</v>
      </c>
      <c r="B81" s="228" t="s">
        <v>378</v>
      </c>
      <c r="C81" s="355">
        <f>+'Metas por Proyecto'!C235</f>
        <v>10</v>
      </c>
      <c r="D81" s="355">
        <f>+'Metas por Proyecto'!E235</f>
        <v>6</v>
      </c>
      <c r="E81" s="355">
        <f>+'Metas por Proyecto'!G235</f>
        <v>1</v>
      </c>
      <c r="F81" s="355">
        <f>+'Metas por Proyecto'!I235</f>
        <v>0</v>
      </c>
      <c r="G81" s="355">
        <f>+'Metas por Proyecto'!K235</f>
        <v>0</v>
      </c>
      <c r="H81" s="355">
        <f>+'Metas por Proyecto'!M235</f>
        <v>0</v>
      </c>
      <c r="I81" s="355">
        <f>+'Metas por Proyecto'!O235</f>
        <v>7</v>
      </c>
      <c r="J81" s="355">
        <f>+'Metas por Proyecto'!Q235</f>
        <v>0</v>
      </c>
      <c r="K81" s="355">
        <f>+'Metas por Proyecto'!S235</f>
        <v>0</v>
      </c>
      <c r="L81" s="355">
        <f>+'Metas por Proyecto'!U234</f>
        <v>0</v>
      </c>
      <c r="M81" s="355">
        <f>+'Metas por Proyecto'!W234</f>
        <v>0</v>
      </c>
      <c r="N81" s="355">
        <f>+'Metas por Proyecto'!Y234</f>
        <v>0</v>
      </c>
      <c r="O81" s="355">
        <f>'Metas por Proyecto'!AA234</f>
        <v>0</v>
      </c>
      <c r="P81" s="361">
        <f t="shared" si="12"/>
        <v>7</v>
      </c>
      <c r="Q81" s="355">
        <f t="shared" si="13"/>
        <v>7</v>
      </c>
      <c r="R81" s="355">
        <f t="shared" si="14"/>
        <v>0</v>
      </c>
      <c r="S81" s="355">
        <f t="shared" si="15"/>
        <v>0</v>
      </c>
    </row>
    <row r="82" spans="1:19" ht="12.75">
      <c r="A82" s="227" t="s">
        <v>148</v>
      </c>
      <c r="B82" s="228" t="s">
        <v>383</v>
      </c>
      <c r="C82" s="249">
        <f>+'Metas por Proyecto'!C236</f>
        <v>1</v>
      </c>
      <c r="D82" s="249">
        <f>+'Metas por Proyecto'!E236</f>
        <v>0</v>
      </c>
      <c r="E82" s="249">
        <f>+'Metas por Proyecto'!G236</f>
        <v>0</v>
      </c>
      <c r="F82" s="249">
        <f>+'Metas por Proyecto'!I236</f>
        <v>0.88</v>
      </c>
      <c r="G82" s="249">
        <f>+'Metas por Proyecto'!K236</f>
        <v>0</v>
      </c>
      <c r="H82" s="249">
        <f>+'Metas por Proyecto'!M236</f>
        <v>0</v>
      </c>
      <c r="I82" s="249">
        <f>+'Metas por Proyecto'!O236</f>
        <v>0.99</v>
      </c>
      <c r="J82" s="355">
        <f>+'Metas por Proyecto'!Q236</f>
        <v>0</v>
      </c>
      <c r="K82" s="355">
        <f>+'Metas por Proyecto'!S236</f>
        <v>0</v>
      </c>
      <c r="L82" s="249">
        <f>+'Metas por Proyecto'!U236</f>
        <v>0</v>
      </c>
      <c r="M82" s="249">
        <f>+'Metas por Proyecto'!W236</f>
        <v>0</v>
      </c>
      <c r="N82" s="249">
        <f>+'Metas por Proyecto'!Y236</f>
        <v>0</v>
      </c>
      <c r="O82" s="249">
        <f>'Metas por Proyecto'!AA236</f>
        <v>0</v>
      </c>
      <c r="P82" s="356">
        <f t="shared" si="12"/>
        <v>0.88</v>
      </c>
      <c r="Q82" s="249">
        <f t="shared" si="13"/>
        <v>0.99</v>
      </c>
      <c r="R82" s="249">
        <f t="shared" si="14"/>
        <v>0</v>
      </c>
      <c r="S82" s="249">
        <f t="shared" si="15"/>
        <v>0</v>
      </c>
    </row>
    <row r="83" spans="1:19" ht="12.75">
      <c r="A83" s="227" t="s">
        <v>384</v>
      </c>
      <c r="B83" s="228" t="s">
        <v>82</v>
      </c>
      <c r="C83" s="355">
        <f>+'Metas por Proyecto'!C237</f>
        <v>1</v>
      </c>
      <c r="D83" s="355">
        <f>+'Metas por Proyecto'!E236</f>
        <v>0</v>
      </c>
      <c r="E83" s="355">
        <f>+'Metas por Proyecto'!G237</f>
        <v>0</v>
      </c>
      <c r="F83" s="355">
        <f>+'Metas por Proyecto'!I237</f>
        <v>0</v>
      </c>
      <c r="G83" s="355">
        <f>+'Metas por Proyecto'!K237</f>
        <v>0</v>
      </c>
      <c r="H83" s="355">
        <f>+'Metas por Proyecto'!M237</f>
        <v>0</v>
      </c>
      <c r="I83" s="355">
        <f>+'Metas por Proyecto'!O237</f>
        <v>0</v>
      </c>
      <c r="J83" s="355">
        <f>+'Metas por Proyecto'!Q237</f>
        <v>0</v>
      </c>
      <c r="K83" s="355">
        <f>+'Metas por Proyecto'!S237</f>
        <v>0</v>
      </c>
      <c r="L83" s="355">
        <f>+'Metas por Proyecto'!U237</f>
        <v>0</v>
      </c>
      <c r="M83" s="355">
        <f>+'Metas por Proyecto'!W237</f>
        <v>0</v>
      </c>
      <c r="N83" s="355">
        <f>+'Metas por Proyecto'!Y237</f>
        <v>0</v>
      </c>
      <c r="O83" s="355">
        <f>'Metas por Proyecto'!AA237</f>
        <v>0</v>
      </c>
      <c r="P83" s="355">
        <f t="shared" si="12"/>
        <v>0</v>
      </c>
      <c r="Q83" s="355">
        <f t="shared" si="13"/>
        <v>0</v>
      </c>
      <c r="R83" s="355">
        <f t="shared" si="14"/>
        <v>0</v>
      </c>
      <c r="S83" s="355">
        <f t="shared" si="15"/>
        <v>0</v>
      </c>
    </row>
    <row r="85" spans="1:19" ht="15">
      <c r="A85" s="243" t="s">
        <v>218</v>
      </c>
      <c r="B85" s="244"/>
      <c r="C85" s="244"/>
      <c r="D85" s="244"/>
      <c r="E85" s="244"/>
      <c r="F85" s="244"/>
      <c r="G85" s="244"/>
      <c r="H85" s="244"/>
      <c r="I85" s="244"/>
      <c r="J85" s="244"/>
      <c r="K85" s="244"/>
      <c r="L85" s="244"/>
      <c r="M85" s="244"/>
      <c r="N85" s="244"/>
      <c r="O85" s="244"/>
      <c r="P85" s="244"/>
      <c r="Q85" s="244"/>
      <c r="R85" s="244"/>
      <c r="S85" s="244"/>
    </row>
    <row r="86" spans="1:19" ht="12.75">
      <c r="A86" s="211" t="s">
        <v>64</v>
      </c>
      <c r="B86" s="212" t="s">
        <v>159</v>
      </c>
      <c r="C86" s="211" t="s">
        <v>160</v>
      </c>
      <c r="D86" s="213"/>
      <c r="E86" s="213"/>
      <c r="F86" s="213"/>
      <c r="G86" s="213"/>
      <c r="H86" s="213"/>
      <c r="I86" s="213"/>
      <c r="J86" s="213"/>
      <c r="K86" s="213"/>
      <c r="L86" s="213"/>
      <c r="M86" s="213"/>
      <c r="N86" s="213"/>
      <c r="O86" s="213"/>
      <c r="P86" s="211" t="s">
        <v>221</v>
      </c>
      <c r="Q86" s="211" t="s">
        <v>222</v>
      </c>
      <c r="R86" s="211" t="s">
        <v>223</v>
      </c>
      <c r="S86" s="211" t="s">
        <v>224</v>
      </c>
    </row>
    <row r="87" spans="1:19" ht="12.75" hidden="1">
      <c r="A87" s="229" t="s">
        <v>135</v>
      </c>
      <c r="B87" s="230"/>
      <c r="C87" s="229"/>
      <c r="D87" s="213"/>
      <c r="E87" s="213"/>
      <c r="F87" s="213"/>
      <c r="G87" s="213"/>
      <c r="H87" s="213"/>
      <c r="I87" s="213"/>
      <c r="J87" s="213"/>
      <c r="K87" s="213"/>
      <c r="L87" s="213"/>
      <c r="M87" s="213"/>
      <c r="N87" s="213"/>
      <c r="O87" s="213"/>
      <c r="P87" s="213"/>
      <c r="Q87" s="213"/>
      <c r="R87" s="213"/>
      <c r="S87" s="213"/>
    </row>
    <row r="88" spans="1:19" ht="12.75" hidden="1">
      <c r="A88" s="229" t="s">
        <v>137</v>
      </c>
      <c r="B88" s="230"/>
      <c r="C88" s="229"/>
      <c r="D88" s="213"/>
      <c r="E88" s="213"/>
      <c r="F88" s="213"/>
      <c r="G88" s="213"/>
      <c r="H88" s="213"/>
      <c r="I88" s="213"/>
      <c r="J88" s="213"/>
      <c r="K88" s="213"/>
      <c r="L88" s="213"/>
      <c r="M88" s="213"/>
      <c r="N88" s="213"/>
      <c r="O88" s="213"/>
      <c r="P88" s="213"/>
      <c r="Q88" s="213"/>
      <c r="R88" s="213"/>
      <c r="S88" s="213"/>
    </row>
    <row r="89" spans="1:19" ht="12.75" hidden="1">
      <c r="A89" s="229" t="s">
        <v>138</v>
      </c>
      <c r="B89" s="230"/>
      <c r="C89" s="229"/>
      <c r="D89" s="213"/>
      <c r="E89" s="213"/>
      <c r="F89" s="213"/>
      <c r="G89" s="213"/>
      <c r="H89" s="213"/>
      <c r="I89" s="213"/>
      <c r="J89" s="213"/>
      <c r="K89" s="213"/>
      <c r="L89" s="213"/>
      <c r="M89" s="213"/>
      <c r="N89" s="213"/>
      <c r="O89" s="213"/>
      <c r="P89" s="213"/>
      <c r="Q89" s="213"/>
      <c r="R89" s="213"/>
      <c r="S89" s="213"/>
    </row>
    <row r="90" spans="1:19" ht="25.5">
      <c r="A90" s="226" t="s">
        <v>318</v>
      </c>
      <c r="B90" s="215" t="s">
        <v>324</v>
      </c>
      <c r="C90" s="357">
        <f>+'Metas por Proyecto'!C169</f>
        <v>1</v>
      </c>
      <c r="D90" s="357">
        <f>+'Metas por Proyecto'!E169</f>
        <v>0</v>
      </c>
      <c r="E90" s="357">
        <f>+'Metas por Proyecto'!G169</f>
        <v>0</v>
      </c>
      <c r="F90" s="357">
        <f>+'Metas por Proyecto'!I169</f>
        <v>0</v>
      </c>
      <c r="G90" s="357">
        <f>+'Metas por Proyecto'!K169</f>
        <v>1</v>
      </c>
      <c r="H90" s="357">
        <f>+'Metas por Proyecto'!M169</f>
        <v>0</v>
      </c>
      <c r="I90" s="357">
        <f>+'Metas por Proyecto'!O169</f>
        <v>0</v>
      </c>
      <c r="J90" s="357">
        <f>+'Metas por Proyecto'!Q169</f>
        <v>0</v>
      </c>
      <c r="K90" s="357">
        <f>+'Metas por Proyecto'!S169</f>
        <v>0</v>
      </c>
      <c r="L90" s="357">
        <f>+'Metas por Proyecto'!U169</f>
        <v>0</v>
      </c>
      <c r="M90" s="357">
        <f>+'Metas por Proyecto'!W169</f>
        <v>0</v>
      </c>
      <c r="N90" s="357">
        <f>+'Metas por Proyecto'!Y169</f>
        <v>0</v>
      </c>
      <c r="O90" s="357">
        <f>'Metas por Proyecto'!AA169</f>
        <v>0</v>
      </c>
      <c r="P90" s="219">
        <f aca="true" t="shared" si="16" ref="P90:P95">SUM(D90:F90)</f>
        <v>0</v>
      </c>
      <c r="Q90" s="219">
        <f aca="true" t="shared" si="17" ref="Q90:Q115">SUM(G90:I90)</f>
        <v>1</v>
      </c>
      <c r="R90" s="219">
        <f aca="true" t="shared" si="18" ref="R90:R115">SUM(J90:L90)</f>
        <v>0</v>
      </c>
      <c r="S90" s="219">
        <f aca="true" t="shared" si="19" ref="S90:S115">SUM(M90:O90)</f>
        <v>0</v>
      </c>
    </row>
    <row r="91" spans="1:19" ht="12.75">
      <c r="A91" s="227" t="s">
        <v>319</v>
      </c>
      <c r="B91" s="218" t="s">
        <v>324</v>
      </c>
      <c r="C91" s="355">
        <f>+'Metas por Proyecto'!C170</f>
        <v>1</v>
      </c>
      <c r="D91" s="355">
        <f>+'Metas por Proyecto'!E170</f>
        <v>0</v>
      </c>
      <c r="E91" s="355">
        <f>+'Metas por Proyecto'!G170</f>
        <v>0</v>
      </c>
      <c r="F91" s="355">
        <f>+'Metas por Proyecto'!I170</f>
        <v>0</v>
      </c>
      <c r="G91" s="355">
        <f>+'Metas por Proyecto'!K170</f>
        <v>0</v>
      </c>
      <c r="H91" s="355">
        <f>+'Metas por Proyecto'!M170</f>
        <v>0</v>
      </c>
      <c r="I91" s="355">
        <f>+'Metas por Proyecto'!O170</f>
        <v>0</v>
      </c>
      <c r="J91" s="355">
        <f>+'Metas por Proyecto'!Q170</f>
        <v>0</v>
      </c>
      <c r="K91" s="355">
        <f>+'Metas por Proyecto'!S170</f>
        <v>0</v>
      </c>
      <c r="L91" s="355">
        <f>+'Metas por Proyecto'!U170</f>
        <v>0</v>
      </c>
      <c r="M91" s="355">
        <f>+'Metas por Proyecto'!W170</f>
        <v>0</v>
      </c>
      <c r="N91" s="355">
        <f>+'Metas por Proyecto'!Y170</f>
        <v>0</v>
      </c>
      <c r="O91" s="355">
        <f>'Metas por Proyecto'!AA170</f>
        <v>0</v>
      </c>
      <c r="P91" s="219">
        <f t="shared" si="16"/>
        <v>0</v>
      </c>
      <c r="Q91" s="219">
        <f t="shared" si="17"/>
        <v>0</v>
      </c>
      <c r="R91" s="219">
        <f t="shared" si="18"/>
        <v>0</v>
      </c>
      <c r="S91" s="219">
        <f t="shared" si="19"/>
        <v>0</v>
      </c>
    </row>
    <row r="92" spans="1:19" ht="38.25">
      <c r="A92" s="227" t="s">
        <v>320</v>
      </c>
      <c r="B92" s="218" t="s">
        <v>324</v>
      </c>
      <c r="C92" s="355">
        <f>+'Metas por Proyecto'!C171</f>
        <v>2</v>
      </c>
      <c r="D92" s="355">
        <f>+'Metas por Proyecto'!E171</f>
        <v>0</v>
      </c>
      <c r="E92" s="355">
        <f>+'Metas por Proyecto'!G171</f>
        <v>0</v>
      </c>
      <c r="F92" s="355">
        <f>+'Metas por Proyecto'!I171</f>
        <v>0</v>
      </c>
      <c r="G92" s="355">
        <f>+'Metas por Proyecto'!K171</f>
        <v>0</v>
      </c>
      <c r="H92" s="355">
        <f>+'Metas por Proyecto'!M171</f>
        <v>0</v>
      </c>
      <c r="I92" s="355">
        <f>+'Metas por Proyecto'!O171</f>
        <v>0</v>
      </c>
      <c r="J92" s="355">
        <f>+'Metas por Proyecto'!Q171</f>
        <v>0</v>
      </c>
      <c r="K92" s="355">
        <f>+'Metas por Proyecto'!S171</f>
        <v>0</v>
      </c>
      <c r="L92" s="355">
        <f>+'Metas por Proyecto'!U171</f>
        <v>0</v>
      </c>
      <c r="M92" s="355">
        <f>+'Metas por Proyecto'!W171</f>
        <v>0</v>
      </c>
      <c r="N92" s="355">
        <f>+'Metas por Proyecto'!Y171</f>
        <v>0</v>
      </c>
      <c r="O92" s="355">
        <f>'Metas por Proyecto'!AA171</f>
        <v>0</v>
      </c>
      <c r="P92" s="219">
        <f t="shared" si="16"/>
        <v>0</v>
      </c>
      <c r="Q92" s="219">
        <f t="shared" si="17"/>
        <v>0</v>
      </c>
      <c r="R92" s="219">
        <f t="shared" si="18"/>
        <v>0</v>
      </c>
      <c r="S92" s="219">
        <f t="shared" si="19"/>
        <v>0</v>
      </c>
    </row>
    <row r="93" spans="1:19" ht="25.5">
      <c r="A93" s="227" t="s">
        <v>321</v>
      </c>
      <c r="B93" s="218" t="s">
        <v>323</v>
      </c>
      <c r="C93" s="355">
        <f>+'Metas por Proyecto'!C172</f>
        <v>1</v>
      </c>
      <c r="D93" s="355">
        <f>+'Metas por Proyecto'!E172</f>
        <v>0</v>
      </c>
      <c r="E93" s="355">
        <f>+'Metas por Proyecto'!G172</f>
        <v>0</v>
      </c>
      <c r="F93" s="355">
        <f>+'Metas por Proyecto'!I172</f>
        <v>0</v>
      </c>
      <c r="G93" s="355">
        <f>+'Metas por Proyecto'!K172</f>
        <v>0</v>
      </c>
      <c r="H93" s="355">
        <f>+'Metas por Proyecto'!M172</f>
        <v>0</v>
      </c>
      <c r="I93" s="355">
        <f>+'Metas por Proyecto'!O172</f>
        <v>0</v>
      </c>
      <c r="J93" s="355">
        <f>+'Metas por Proyecto'!Q172</f>
        <v>0</v>
      </c>
      <c r="K93" s="355">
        <f>+'Metas por Proyecto'!S172</f>
        <v>0</v>
      </c>
      <c r="L93" s="355">
        <f>+'Metas por Proyecto'!U172</f>
        <v>0</v>
      </c>
      <c r="M93" s="355">
        <f>+'Metas por Proyecto'!W172</f>
        <v>0</v>
      </c>
      <c r="N93" s="355">
        <f>+'Metas por Proyecto'!Y172</f>
        <v>0</v>
      </c>
      <c r="O93" s="355">
        <f>'Metas por Proyecto'!AA172</f>
        <v>0</v>
      </c>
      <c r="P93" s="219">
        <f t="shared" si="16"/>
        <v>0</v>
      </c>
      <c r="Q93" s="219">
        <f t="shared" si="17"/>
        <v>0</v>
      </c>
      <c r="R93" s="219">
        <f t="shared" si="18"/>
        <v>0</v>
      </c>
      <c r="S93" s="219">
        <f t="shared" si="19"/>
        <v>0</v>
      </c>
    </row>
    <row r="94" spans="1:19" ht="25.5">
      <c r="A94" s="227" t="s">
        <v>322</v>
      </c>
      <c r="B94" s="218" t="s">
        <v>73</v>
      </c>
      <c r="C94" s="355">
        <f>+'Metas por Proyecto'!C173</f>
        <v>3</v>
      </c>
      <c r="D94" s="355">
        <f>+'Metas por Proyecto'!E173</f>
        <v>0</v>
      </c>
      <c r="E94" s="355">
        <f>+'Metas por Proyecto'!G173</f>
        <v>0</v>
      </c>
      <c r="F94" s="355">
        <f>+'Metas por Proyecto'!I173</f>
        <v>0</v>
      </c>
      <c r="G94" s="355">
        <f>+'Metas por Proyecto'!K173</f>
        <v>0</v>
      </c>
      <c r="H94" s="355">
        <f>+'Metas por Proyecto'!M173</f>
        <v>0</v>
      </c>
      <c r="I94" s="355">
        <f>+'Metas por Proyecto'!O173</f>
        <v>0</v>
      </c>
      <c r="J94" s="355">
        <f>+'Metas por Proyecto'!Q173</f>
        <v>0</v>
      </c>
      <c r="K94" s="355">
        <f>+'Metas por Proyecto'!S173</f>
        <v>0</v>
      </c>
      <c r="L94" s="355">
        <f>+'Metas por Proyecto'!U173</f>
        <v>0</v>
      </c>
      <c r="M94" s="355">
        <f>+'Metas por Proyecto'!W173</f>
        <v>0</v>
      </c>
      <c r="N94" s="355">
        <f>+'Metas por Proyecto'!Y173</f>
        <v>0</v>
      </c>
      <c r="O94" s="355">
        <f>'Metas por Proyecto'!AA173</f>
        <v>0</v>
      </c>
      <c r="P94" s="219">
        <f t="shared" si="16"/>
        <v>0</v>
      </c>
      <c r="Q94" s="219">
        <f t="shared" si="17"/>
        <v>0</v>
      </c>
      <c r="R94" s="219">
        <f t="shared" si="18"/>
        <v>0</v>
      </c>
      <c r="S94" s="219">
        <f t="shared" si="19"/>
        <v>0</v>
      </c>
    </row>
    <row r="95" spans="1:19" ht="63.75">
      <c r="A95" s="227" t="s">
        <v>316</v>
      </c>
      <c r="B95" s="218" t="s">
        <v>73</v>
      </c>
      <c r="C95" s="355">
        <f>+'Metas por Proyecto'!C174</f>
        <v>11</v>
      </c>
      <c r="D95" s="355">
        <f>+'Metas por Proyecto'!E174</f>
        <v>1</v>
      </c>
      <c r="E95" s="355">
        <f>+'Metas por Proyecto'!G174</f>
        <v>0</v>
      </c>
      <c r="F95" s="355">
        <f>+'Metas por Proyecto'!I174</f>
        <v>0</v>
      </c>
      <c r="G95" s="355">
        <f>+'Metas por Proyecto'!K174</f>
        <v>0</v>
      </c>
      <c r="H95" s="355">
        <f>+'Metas por Proyecto'!M174</f>
        <v>0</v>
      </c>
      <c r="I95" s="355">
        <f>+'Metas por Proyecto'!O174</f>
        <v>0</v>
      </c>
      <c r="J95" s="355">
        <f>+'Metas por Proyecto'!Q174</f>
        <v>0</v>
      </c>
      <c r="K95" s="355">
        <f>+'Metas por Proyecto'!S174</f>
        <v>0</v>
      </c>
      <c r="L95" s="355">
        <f>+'Metas por Proyecto'!U174</f>
        <v>0</v>
      </c>
      <c r="M95" s="355">
        <f>+'Metas por Proyecto'!W174</f>
        <v>0</v>
      </c>
      <c r="N95" s="355">
        <f>+'Metas por Proyecto'!Y174</f>
        <v>0</v>
      </c>
      <c r="O95" s="355">
        <f>'Metas por Proyecto'!AA174</f>
        <v>0</v>
      </c>
      <c r="P95" s="219">
        <f t="shared" si="16"/>
        <v>1</v>
      </c>
      <c r="Q95" s="219">
        <f t="shared" si="17"/>
        <v>0</v>
      </c>
      <c r="R95" s="219">
        <f t="shared" si="18"/>
        <v>0</v>
      </c>
      <c r="S95" s="219">
        <f t="shared" si="19"/>
        <v>0</v>
      </c>
    </row>
    <row r="96" spans="1:19" ht="25.5">
      <c r="A96" s="227" t="s">
        <v>325</v>
      </c>
      <c r="B96" s="218" t="s">
        <v>323</v>
      </c>
      <c r="C96" s="355" t="str">
        <f>+'Metas por Proyecto'!C175</f>
        <v>1</v>
      </c>
      <c r="D96" s="355">
        <f>+'Metas por Proyecto'!E175</f>
        <v>0</v>
      </c>
      <c r="E96" s="355">
        <f>+'Metas por Proyecto'!G175</f>
        <v>1</v>
      </c>
      <c r="F96" s="355">
        <f>+'Metas por Proyecto'!I175</f>
        <v>0</v>
      </c>
      <c r="G96" s="355">
        <f>+'Metas por Proyecto'!K175</f>
        <v>0</v>
      </c>
      <c r="H96" s="355">
        <f>+'Metas por Proyecto'!M175</f>
        <v>0</v>
      </c>
      <c r="I96" s="355">
        <f>+'Metas por Proyecto'!O175</f>
        <v>0</v>
      </c>
      <c r="J96" s="355">
        <f>+'Metas por Proyecto'!Q175</f>
        <v>0</v>
      </c>
      <c r="K96" s="355">
        <f>+'Metas por Proyecto'!S175</f>
        <v>0</v>
      </c>
      <c r="L96" s="355">
        <f>+'Metas por Proyecto'!U175</f>
        <v>0</v>
      </c>
      <c r="M96" s="355">
        <f>+'Metas por Proyecto'!W175</f>
        <v>0</v>
      </c>
      <c r="N96" s="355">
        <f>+'Metas por Proyecto'!Y175</f>
        <v>0</v>
      </c>
      <c r="O96" s="355">
        <f>'Metas por Proyecto'!AA175</f>
        <v>0</v>
      </c>
      <c r="P96" s="219">
        <f>SUM(D96:O96)</f>
        <v>1</v>
      </c>
      <c r="Q96" s="219">
        <f t="shared" si="17"/>
        <v>0</v>
      </c>
      <c r="R96" s="219">
        <f t="shared" si="18"/>
        <v>0</v>
      </c>
      <c r="S96" s="219">
        <f t="shared" si="19"/>
        <v>0</v>
      </c>
    </row>
    <row r="97" spans="1:19" ht="12.75">
      <c r="A97" s="227" t="s">
        <v>326</v>
      </c>
      <c r="B97" s="218" t="s">
        <v>110</v>
      </c>
      <c r="C97" s="355">
        <f>+'Metas por Proyecto'!C177</f>
        <v>1</v>
      </c>
      <c r="D97" s="355">
        <f>+'Metas por Proyecto'!E177</f>
        <v>0</v>
      </c>
      <c r="E97" s="355">
        <f>+'Metas por Proyecto'!G177</f>
        <v>0</v>
      </c>
      <c r="F97" s="355">
        <f>+'Metas por Proyecto'!I177</f>
        <v>1</v>
      </c>
      <c r="G97" s="355">
        <f>+'Metas por Proyecto'!K177</f>
        <v>0</v>
      </c>
      <c r="H97" s="355">
        <f>+'Metas por Proyecto'!M177</f>
        <v>0</v>
      </c>
      <c r="I97" s="355">
        <f>+'Metas por Proyecto'!O177</f>
        <v>0</v>
      </c>
      <c r="J97" s="355">
        <f>+'Metas por Proyecto'!Q177</f>
        <v>0</v>
      </c>
      <c r="K97" s="355">
        <f>+'Metas por Proyecto'!S177</f>
        <v>0</v>
      </c>
      <c r="L97" s="355">
        <f>+'Metas por Proyecto'!U177</f>
        <v>0</v>
      </c>
      <c r="M97" s="355">
        <f>+'Metas por Proyecto'!W177</f>
        <v>0</v>
      </c>
      <c r="N97" s="355">
        <f>+'Metas por Proyecto'!Y177</f>
        <v>0</v>
      </c>
      <c r="O97" s="355">
        <f>'Metas por Proyecto'!AA177</f>
        <v>0</v>
      </c>
      <c r="P97" s="219">
        <f>SUM(D97:F97)</f>
        <v>1</v>
      </c>
      <c r="Q97" s="219">
        <f t="shared" si="17"/>
        <v>0</v>
      </c>
      <c r="R97" s="219">
        <f t="shared" si="18"/>
        <v>0</v>
      </c>
      <c r="S97" s="219">
        <f t="shared" si="19"/>
        <v>0</v>
      </c>
    </row>
    <row r="98" spans="1:19" ht="12.75">
      <c r="A98" s="227" t="s">
        <v>327</v>
      </c>
      <c r="B98" s="218" t="s">
        <v>73</v>
      </c>
      <c r="C98" s="355">
        <f>+'Metas por Proyecto'!C178</f>
        <v>4</v>
      </c>
      <c r="D98" s="355">
        <f>+'Metas por Proyecto'!E178</f>
        <v>1</v>
      </c>
      <c r="E98" s="355">
        <f>+'Metas por Proyecto'!G178</f>
        <v>0</v>
      </c>
      <c r="F98" s="355">
        <f>+'Metas por Proyecto'!I178</f>
        <v>0</v>
      </c>
      <c r="G98" s="355">
        <f>+'Metas por Proyecto'!K178</f>
        <v>0</v>
      </c>
      <c r="H98" s="355">
        <f>+'Metas por Proyecto'!M178</f>
        <v>0</v>
      </c>
      <c r="I98" s="355">
        <f>+'Metas por Proyecto'!O178</f>
        <v>1</v>
      </c>
      <c r="J98" s="355">
        <f>+'Metas por Proyecto'!Q178</f>
        <v>0</v>
      </c>
      <c r="K98" s="355">
        <f>+'Metas por Proyecto'!S178</f>
        <v>0</v>
      </c>
      <c r="L98" s="355">
        <f>+'Metas por Proyecto'!U178</f>
        <v>0</v>
      </c>
      <c r="M98" s="355">
        <f>+'Metas por Proyecto'!W178</f>
        <v>0</v>
      </c>
      <c r="N98" s="355">
        <f>+'Metas por Proyecto'!Y178</f>
        <v>0</v>
      </c>
      <c r="O98" s="355">
        <f>'Metas por Proyecto'!AA178</f>
        <v>0</v>
      </c>
      <c r="P98" s="219">
        <f>SUM(D98:F98)</f>
        <v>1</v>
      </c>
      <c r="Q98" s="219">
        <f t="shared" si="17"/>
        <v>1</v>
      </c>
      <c r="R98" s="219">
        <f t="shared" si="18"/>
        <v>0</v>
      </c>
      <c r="S98" s="219">
        <f t="shared" si="19"/>
        <v>0</v>
      </c>
    </row>
    <row r="99" spans="1:19" ht="12.75">
      <c r="A99" s="227" t="s">
        <v>328</v>
      </c>
      <c r="B99" s="218" t="s">
        <v>73</v>
      </c>
      <c r="C99" s="355">
        <f>+'Metas por Proyecto'!C179</f>
        <v>4</v>
      </c>
      <c r="D99" s="355">
        <f>+'Metas por Proyecto'!E179</f>
        <v>1</v>
      </c>
      <c r="E99" s="355">
        <f>+'Metas por Proyecto'!G179</f>
        <v>0</v>
      </c>
      <c r="F99" s="355">
        <f>+'Metas por Proyecto'!I179</f>
        <v>0</v>
      </c>
      <c r="G99" s="355">
        <f>+'Metas por Proyecto'!K179</f>
        <v>0</v>
      </c>
      <c r="H99" s="355">
        <f>+'Metas por Proyecto'!M179</f>
        <v>0</v>
      </c>
      <c r="I99" s="355">
        <f>+'Metas por Proyecto'!O179</f>
        <v>1</v>
      </c>
      <c r="J99" s="355">
        <f>+'Metas por Proyecto'!Q179</f>
        <v>0</v>
      </c>
      <c r="K99" s="355">
        <f>+'Metas por Proyecto'!S179</f>
        <v>0</v>
      </c>
      <c r="L99" s="355">
        <f>+'Metas por Proyecto'!U179</f>
        <v>0</v>
      </c>
      <c r="M99" s="355">
        <f>+'Metas por Proyecto'!W179</f>
        <v>0</v>
      </c>
      <c r="N99" s="355">
        <f>+'Metas por Proyecto'!Y179</f>
        <v>0</v>
      </c>
      <c r="O99" s="355">
        <f>'Metas por Proyecto'!AA179</f>
        <v>0</v>
      </c>
      <c r="P99" s="219">
        <f>SUM(D99:F99)</f>
        <v>1</v>
      </c>
      <c r="Q99" s="219">
        <f t="shared" si="17"/>
        <v>1</v>
      </c>
      <c r="R99" s="219">
        <f t="shared" si="18"/>
        <v>0</v>
      </c>
      <c r="S99" s="219">
        <f t="shared" si="19"/>
        <v>0</v>
      </c>
    </row>
    <row r="100" spans="1:19" ht="12.75">
      <c r="A100" s="227" t="s">
        <v>329</v>
      </c>
      <c r="B100" s="218" t="s">
        <v>206</v>
      </c>
      <c r="C100" s="355">
        <f>+'Metas por Proyecto'!C180</f>
        <v>17</v>
      </c>
      <c r="D100" s="355">
        <f>+'Metas por Proyecto'!E180</f>
        <v>17</v>
      </c>
      <c r="E100" s="355">
        <f>+'Metas por Proyecto'!G180</f>
        <v>16</v>
      </c>
      <c r="F100" s="355">
        <f>+'Metas por Proyecto'!I180</f>
        <v>0</v>
      </c>
      <c r="G100" s="355">
        <f>+'Metas por Proyecto'!K180</f>
        <v>0</v>
      </c>
      <c r="H100" s="355">
        <f>+'Metas por Proyecto'!M180</f>
        <v>0</v>
      </c>
      <c r="I100" s="355">
        <f>+'Metas por Proyecto'!O180</f>
        <v>1</v>
      </c>
      <c r="J100" s="355">
        <f>+'Metas por Proyecto'!Q180</f>
        <v>0</v>
      </c>
      <c r="K100" s="355">
        <f>+'Metas por Proyecto'!S180</f>
        <v>0</v>
      </c>
      <c r="L100" s="355">
        <f>+'Metas por Proyecto'!U180</f>
        <v>0</v>
      </c>
      <c r="M100" s="355">
        <f>+'Metas por Proyecto'!W180</f>
        <v>0</v>
      </c>
      <c r="N100" s="355">
        <f>+'Metas por Proyecto'!Y180</f>
        <v>0</v>
      </c>
      <c r="O100" s="355">
        <f>'Metas por Proyecto'!AA180</f>
        <v>0</v>
      </c>
      <c r="P100" s="219">
        <f>SUM(D100:F100)</f>
        <v>33</v>
      </c>
      <c r="Q100" s="219">
        <f t="shared" si="17"/>
        <v>1</v>
      </c>
      <c r="R100" s="219">
        <f t="shared" si="18"/>
        <v>0</v>
      </c>
      <c r="S100" s="219">
        <f t="shared" si="19"/>
        <v>0</v>
      </c>
    </row>
    <row r="101" spans="1:19" ht="12.75">
      <c r="A101" s="227" t="s">
        <v>330</v>
      </c>
      <c r="B101" s="218" t="s">
        <v>206</v>
      </c>
      <c r="C101" s="355">
        <f>+'Metas por Proyecto'!C181</f>
        <v>204</v>
      </c>
      <c r="D101" s="355">
        <f>+'Metas por Proyecto'!E181</f>
        <v>17</v>
      </c>
      <c r="E101" s="355">
        <f>+'Metas por Proyecto'!G181</f>
        <v>17</v>
      </c>
      <c r="F101" s="355">
        <f>+'Metas por Proyecto'!I181</f>
        <v>17</v>
      </c>
      <c r="G101" s="355">
        <f>+'Metas por Proyecto'!K181</f>
        <v>14</v>
      </c>
      <c r="H101" s="355">
        <f>+'Metas por Proyecto'!M181</f>
        <v>14</v>
      </c>
      <c r="I101" s="355">
        <f>+'Metas por Proyecto'!O181</f>
        <v>14</v>
      </c>
      <c r="J101" s="355">
        <f>+'Metas por Proyecto'!Q181</f>
        <v>0</v>
      </c>
      <c r="K101" s="355">
        <f>+'Metas por Proyecto'!S181</f>
        <v>0</v>
      </c>
      <c r="L101" s="355">
        <f>+'Metas por Proyecto'!U181</f>
        <v>0</v>
      </c>
      <c r="M101" s="355">
        <f>+'Metas por Proyecto'!W181</f>
        <v>0</v>
      </c>
      <c r="N101" s="355">
        <f>+'Metas por Proyecto'!Y181</f>
        <v>0</v>
      </c>
      <c r="O101" s="355">
        <f>'Metas por Proyecto'!AA181</f>
        <v>0</v>
      </c>
      <c r="P101" s="219">
        <f aca="true" t="shared" si="20" ref="P101:P113">SUM(D101:F101)</f>
        <v>51</v>
      </c>
      <c r="Q101" s="219">
        <f aca="true" t="shared" si="21" ref="Q101:Q113">SUM(G101:I101)</f>
        <v>42</v>
      </c>
      <c r="R101" s="219">
        <f aca="true" t="shared" si="22" ref="R101:R113">SUM(J101:L101)</f>
        <v>0</v>
      </c>
      <c r="S101" s="219">
        <f aca="true" t="shared" si="23" ref="S101:S113">SUM(M101:O101)</f>
        <v>0</v>
      </c>
    </row>
    <row r="102" spans="1:19" ht="12.75">
      <c r="A102" s="227" t="s">
        <v>331</v>
      </c>
      <c r="B102" s="218" t="s">
        <v>332</v>
      </c>
      <c r="C102" s="355">
        <f>+'Metas por Proyecto'!C182</f>
        <v>14</v>
      </c>
      <c r="D102" s="355">
        <f>+'Metas por Proyecto'!E182</f>
        <v>1</v>
      </c>
      <c r="E102" s="355">
        <f>+'Metas por Proyecto'!G182</f>
        <v>2</v>
      </c>
      <c r="F102" s="355">
        <f>+'Metas por Proyecto'!I182</f>
        <v>0</v>
      </c>
      <c r="G102" s="355">
        <f>+'Metas por Proyecto'!K182</f>
        <v>0</v>
      </c>
      <c r="H102" s="355">
        <f>+'Metas por Proyecto'!M182</f>
        <v>1</v>
      </c>
      <c r="I102" s="355">
        <f>+'Metas por Proyecto'!O182</f>
        <v>1</v>
      </c>
      <c r="J102" s="355">
        <f>+'Metas por Proyecto'!Q182</f>
        <v>0</v>
      </c>
      <c r="K102" s="355">
        <f>+'Metas por Proyecto'!S182</f>
        <v>0</v>
      </c>
      <c r="L102" s="355">
        <f>+'Metas por Proyecto'!U182</f>
        <v>0</v>
      </c>
      <c r="M102" s="355">
        <f>+'Metas por Proyecto'!W182</f>
        <v>0</v>
      </c>
      <c r="N102" s="355">
        <f>+'Metas por Proyecto'!Y182</f>
        <v>0</v>
      </c>
      <c r="O102" s="355">
        <f>'Metas por Proyecto'!AA182</f>
        <v>0</v>
      </c>
      <c r="P102" s="219">
        <f t="shared" si="20"/>
        <v>3</v>
      </c>
      <c r="Q102" s="219">
        <f t="shared" si="21"/>
        <v>2</v>
      </c>
      <c r="R102" s="219">
        <f t="shared" si="22"/>
        <v>0</v>
      </c>
      <c r="S102" s="219">
        <f t="shared" si="23"/>
        <v>0</v>
      </c>
    </row>
    <row r="103" spans="1:19" ht="12.75">
      <c r="A103" s="227" t="s">
        <v>333</v>
      </c>
      <c r="B103" s="218" t="s">
        <v>73</v>
      </c>
      <c r="C103" s="355">
        <f>+'Metas por Proyecto'!C183</f>
        <v>11</v>
      </c>
      <c r="D103" s="355">
        <f>+'Metas por Proyecto'!E183</f>
        <v>0</v>
      </c>
      <c r="E103" s="355">
        <f>+'Metas por Proyecto'!G183</f>
        <v>1</v>
      </c>
      <c r="F103" s="355">
        <f>+'Metas por Proyecto'!I183</f>
        <v>1</v>
      </c>
      <c r="G103" s="355">
        <f>+'Metas por Proyecto'!K183</f>
        <v>0</v>
      </c>
      <c r="H103" s="355">
        <f>+'Metas por Proyecto'!M183</f>
        <v>0</v>
      </c>
      <c r="I103" s="355">
        <f>+'Metas por Proyecto'!O183</f>
        <v>0</v>
      </c>
      <c r="J103" s="355">
        <f>+'Metas por Proyecto'!Q183</f>
        <v>0</v>
      </c>
      <c r="K103" s="355">
        <f>+'Metas por Proyecto'!S183</f>
        <v>0</v>
      </c>
      <c r="L103" s="355">
        <f>+'Metas por Proyecto'!U183</f>
        <v>0</v>
      </c>
      <c r="M103" s="355">
        <f>+'Metas por Proyecto'!W183</f>
        <v>0</v>
      </c>
      <c r="N103" s="355">
        <f>+'Metas por Proyecto'!Y183</f>
        <v>0</v>
      </c>
      <c r="O103" s="355">
        <f>'Metas por Proyecto'!AA183</f>
        <v>0</v>
      </c>
      <c r="P103" s="219">
        <f t="shared" si="20"/>
        <v>2</v>
      </c>
      <c r="Q103" s="219">
        <f t="shared" si="21"/>
        <v>0</v>
      </c>
      <c r="R103" s="219">
        <f t="shared" si="22"/>
        <v>0</v>
      </c>
      <c r="S103" s="219">
        <f t="shared" si="23"/>
        <v>0</v>
      </c>
    </row>
    <row r="104" spans="1:19" ht="12.75">
      <c r="A104" s="227" t="s">
        <v>334</v>
      </c>
      <c r="B104" s="218" t="s">
        <v>335</v>
      </c>
      <c r="C104" s="355">
        <f>+'Metas por Proyecto'!C184</f>
        <v>1</v>
      </c>
      <c r="D104" s="355">
        <f>+'Metas por Proyecto'!E184</f>
        <v>0</v>
      </c>
      <c r="E104" s="355">
        <f>+'Metas por Proyecto'!G184</f>
        <v>0</v>
      </c>
      <c r="F104" s="355">
        <f>+'Metas por Proyecto'!I184</f>
        <v>0</v>
      </c>
      <c r="G104" s="355">
        <f>+'Metas por Proyecto'!K184</f>
        <v>0</v>
      </c>
      <c r="H104" s="355">
        <f>+'Metas por Proyecto'!M184</f>
        <v>0</v>
      </c>
      <c r="I104" s="355">
        <f>+'Metas por Proyecto'!O184</f>
        <v>0</v>
      </c>
      <c r="J104" s="355">
        <f>+'Metas por Proyecto'!Q184</f>
        <v>0</v>
      </c>
      <c r="K104" s="355">
        <f>+'Metas por Proyecto'!S184</f>
        <v>0</v>
      </c>
      <c r="L104" s="355">
        <f>+'Metas por Proyecto'!U184</f>
        <v>0</v>
      </c>
      <c r="M104" s="355">
        <f>+'Metas por Proyecto'!W184</f>
        <v>0</v>
      </c>
      <c r="N104" s="355">
        <f>+'Metas por Proyecto'!Y184</f>
        <v>0</v>
      </c>
      <c r="O104" s="355">
        <f>'Metas por Proyecto'!AA184</f>
        <v>0</v>
      </c>
      <c r="P104" s="219">
        <f t="shared" si="20"/>
        <v>0</v>
      </c>
      <c r="Q104" s="219">
        <f t="shared" si="21"/>
        <v>0</v>
      </c>
      <c r="R104" s="219">
        <f t="shared" si="22"/>
        <v>0</v>
      </c>
      <c r="S104" s="219">
        <f t="shared" si="23"/>
        <v>0</v>
      </c>
    </row>
    <row r="105" spans="1:19" ht="12.75">
      <c r="A105" s="227" t="s">
        <v>336</v>
      </c>
      <c r="B105" s="218" t="s">
        <v>110</v>
      </c>
      <c r="C105" s="355">
        <f>+'Metas por Proyecto'!C185</f>
        <v>1</v>
      </c>
      <c r="D105" s="355">
        <f>+'Metas por Proyecto'!E185</f>
        <v>0</v>
      </c>
      <c r="E105" s="355">
        <f>+'Metas por Proyecto'!G185</f>
        <v>0</v>
      </c>
      <c r="F105" s="355">
        <f>+'Metas por Proyecto'!I185</f>
        <v>0</v>
      </c>
      <c r="G105" s="355">
        <f>+'Metas por Proyecto'!K185</f>
        <v>0</v>
      </c>
      <c r="H105" s="355">
        <f>+'Metas por Proyecto'!M185</f>
        <v>0</v>
      </c>
      <c r="I105" s="355">
        <f>+'Metas por Proyecto'!O185</f>
        <v>1</v>
      </c>
      <c r="J105" s="355">
        <f>+'Metas por Proyecto'!Q185</f>
        <v>0</v>
      </c>
      <c r="K105" s="355">
        <f>+'Metas por Proyecto'!S185</f>
        <v>0</v>
      </c>
      <c r="L105" s="355">
        <f>+'Metas por Proyecto'!U185</f>
        <v>0</v>
      </c>
      <c r="M105" s="355">
        <f>+'Metas por Proyecto'!W185</f>
        <v>0</v>
      </c>
      <c r="N105" s="355">
        <f>+'Metas por Proyecto'!Y185</f>
        <v>0</v>
      </c>
      <c r="O105" s="355">
        <f>'Metas por Proyecto'!AA185</f>
        <v>0</v>
      </c>
      <c r="P105" s="219">
        <f t="shared" si="20"/>
        <v>0</v>
      </c>
      <c r="Q105" s="219">
        <f t="shared" si="21"/>
        <v>1</v>
      </c>
      <c r="R105" s="219">
        <f t="shared" si="22"/>
        <v>0</v>
      </c>
      <c r="S105" s="219">
        <f t="shared" si="23"/>
        <v>0</v>
      </c>
    </row>
    <row r="106" spans="1:19" ht="12.75">
      <c r="A106" s="227" t="s">
        <v>337</v>
      </c>
      <c r="B106" s="218" t="s">
        <v>338</v>
      </c>
      <c r="C106" s="355">
        <f>+'Metas por Proyecto'!C186</f>
        <v>1</v>
      </c>
      <c r="D106" s="355">
        <f>+'Metas por Proyecto'!E186</f>
        <v>0</v>
      </c>
      <c r="E106" s="355">
        <f>+'Metas por Proyecto'!G186</f>
        <v>0</v>
      </c>
      <c r="F106" s="355">
        <f>+'Metas por Proyecto'!I186</f>
        <v>0</v>
      </c>
      <c r="G106" s="355">
        <f>+'Metas por Proyecto'!K186</f>
        <v>0</v>
      </c>
      <c r="H106" s="355">
        <f>+'Metas por Proyecto'!M186</f>
        <v>0</v>
      </c>
      <c r="I106" s="355">
        <f>+'Metas por Proyecto'!O186</f>
        <v>0</v>
      </c>
      <c r="J106" s="355">
        <f>+'Metas por Proyecto'!Q186</f>
        <v>0</v>
      </c>
      <c r="K106" s="355">
        <f>+'Metas por Proyecto'!S186</f>
        <v>0</v>
      </c>
      <c r="L106" s="355">
        <f>+'Metas por Proyecto'!U186</f>
        <v>0</v>
      </c>
      <c r="M106" s="355">
        <f>+'Metas por Proyecto'!W186</f>
        <v>0</v>
      </c>
      <c r="N106" s="355">
        <f>+'Metas por Proyecto'!Y186</f>
        <v>0</v>
      </c>
      <c r="O106" s="355">
        <f>'Metas por Proyecto'!AA186</f>
        <v>0</v>
      </c>
      <c r="P106" s="219">
        <f t="shared" si="20"/>
        <v>0</v>
      </c>
      <c r="Q106" s="219">
        <f t="shared" si="21"/>
        <v>0</v>
      </c>
      <c r="R106" s="219">
        <f t="shared" si="22"/>
        <v>0</v>
      </c>
      <c r="S106" s="219">
        <f t="shared" si="23"/>
        <v>0</v>
      </c>
    </row>
    <row r="107" spans="1:19" ht="12.75">
      <c r="A107" s="227" t="s">
        <v>339</v>
      </c>
      <c r="B107" s="218" t="s">
        <v>74</v>
      </c>
      <c r="C107" s="355">
        <f>+'Metas por Proyecto'!C187</f>
        <v>1</v>
      </c>
      <c r="D107" s="355">
        <f>+'Metas por Proyecto'!E187</f>
        <v>0</v>
      </c>
      <c r="E107" s="355">
        <f>+'Metas por Proyecto'!G187</f>
        <v>0</v>
      </c>
      <c r="F107" s="355">
        <f>+'Metas por Proyecto'!I187</f>
        <v>0</v>
      </c>
      <c r="G107" s="355">
        <f>+'Metas por Proyecto'!K187</f>
        <v>0</v>
      </c>
      <c r="H107" s="355">
        <f>+'Metas por Proyecto'!M187</f>
        <v>0</v>
      </c>
      <c r="I107" s="355">
        <f>+'Metas por Proyecto'!O187</f>
        <v>0</v>
      </c>
      <c r="J107" s="355">
        <f>+'Metas por Proyecto'!Q187</f>
        <v>0</v>
      </c>
      <c r="K107" s="355">
        <f>+'Metas por Proyecto'!S187</f>
        <v>0</v>
      </c>
      <c r="L107" s="355">
        <f>+'Metas por Proyecto'!U187</f>
        <v>0</v>
      </c>
      <c r="M107" s="355">
        <f>+'Metas por Proyecto'!W187</f>
        <v>0</v>
      </c>
      <c r="N107" s="355">
        <f>+'Metas por Proyecto'!Y187</f>
        <v>0</v>
      </c>
      <c r="O107" s="355">
        <f>'Metas por Proyecto'!AA187</f>
        <v>0</v>
      </c>
      <c r="P107" s="219">
        <f t="shared" si="20"/>
        <v>0</v>
      </c>
      <c r="Q107" s="219">
        <f t="shared" si="21"/>
        <v>0</v>
      </c>
      <c r="R107" s="219">
        <f t="shared" si="22"/>
        <v>0</v>
      </c>
      <c r="S107" s="219">
        <f t="shared" si="23"/>
        <v>0</v>
      </c>
    </row>
    <row r="108" spans="1:19" ht="12.75">
      <c r="A108" s="227" t="s">
        <v>340</v>
      </c>
      <c r="B108" s="218" t="s">
        <v>341</v>
      </c>
      <c r="C108" s="355">
        <f>+'Metas por Proyecto'!C188</f>
        <v>1</v>
      </c>
      <c r="D108" s="355">
        <f>+'Metas por Proyecto'!E188</f>
        <v>0</v>
      </c>
      <c r="E108" s="355">
        <f>+'Metas por Proyecto'!G188</f>
        <v>0</v>
      </c>
      <c r="F108" s="355">
        <f>+'Metas por Proyecto'!I188</f>
        <v>0</v>
      </c>
      <c r="G108" s="355">
        <f>+'Metas por Proyecto'!K188</f>
        <v>0</v>
      </c>
      <c r="H108" s="355">
        <f>+'Metas por Proyecto'!M188</f>
        <v>0</v>
      </c>
      <c r="I108" s="355">
        <f>+'Metas por Proyecto'!O188</f>
        <v>0</v>
      </c>
      <c r="J108" s="355">
        <f>+'Metas por Proyecto'!Q188</f>
        <v>0</v>
      </c>
      <c r="K108" s="355">
        <f>+'Metas por Proyecto'!S188</f>
        <v>0</v>
      </c>
      <c r="L108" s="355">
        <f>+'Metas por Proyecto'!U188</f>
        <v>0</v>
      </c>
      <c r="M108" s="355">
        <f>+'Metas por Proyecto'!W188</f>
        <v>0</v>
      </c>
      <c r="N108" s="355">
        <f>+'Metas por Proyecto'!Y188</f>
        <v>0</v>
      </c>
      <c r="O108" s="355">
        <f>'Metas por Proyecto'!AA188</f>
        <v>0</v>
      </c>
      <c r="P108" s="219">
        <f t="shared" si="20"/>
        <v>0</v>
      </c>
      <c r="Q108" s="219">
        <f t="shared" si="21"/>
        <v>0</v>
      </c>
      <c r="R108" s="219">
        <f t="shared" si="22"/>
        <v>0</v>
      </c>
      <c r="S108" s="219">
        <f t="shared" si="23"/>
        <v>0</v>
      </c>
    </row>
    <row r="109" spans="1:19" ht="12.75">
      <c r="A109" s="227" t="s">
        <v>342</v>
      </c>
      <c r="B109" s="218" t="s">
        <v>76</v>
      </c>
      <c r="C109" s="355">
        <f>+'Metas por Proyecto'!C189</f>
        <v>4</v>
      </c>
      <c r="D109" s="355">
        <f>+'Metas por Proyecto'!E189</f>
        <v>0</v>
      </c>
      <c r="E109" s="355">
        <f>+'Metas por Proyecto'!G189</f>
        <v>0</v>
      </c>
      <c r="F109" s="355">
        <f>+'Metas por Proyecto'!I189</f>
        <v>1</v>
      </c>
      <c r="G109" s="355">
        <f>+'Metas por Proyecto'!K189</f>
        <v>0</v>
      </c>
      <c r="H109" s="355">
        <f>+'Metas por Proyecto'!M189</f>
        <v>0</v>
      </c>
      <c r="I109" s="355">
        <f>+'Metas por Proyecto'!O189</f>
        <v>0</v>
      </c>
      <c r="J109" s="355">
        <f>+'Metas por Proyecto'!Q189</f>
        <v>0</v>
      </c>
      <c r="K109" s="355">
        <f>+'Metas por Proyecto'!S189</f>
        <v>0</v>
      </c>
      <c r="L109" s="355">
        <f>+'Metas por Proyecto'!U189</f>
        <v>0</v>
      </c>
      <c r="M109" s="355">
        <f>+'Metas por Proyecto'!W189</f>
        <v>0</v>
      </c>
      <c r="N109" s="355">
        <f>+'Metas por Proyecto'!Y189</f>
        <v>0</v>
      </c>
      <c r="O109" s="355">
        <f>'Metas por Proyecto'!AA189</f>
        <v>0</v>
      </c>
      <c r="P109" s="219">
        <f t="shared" si="20"/>
        <v>1</v>
      </c>
      <c r="Q109" s="219">
        <f t="shared" si="21"/>
        <v>0</v>
      </c>
      <c r="R109" s="219">
        <f t="shared" si="22"/>
        <v>0</v>
      </c>
      <c r="S109" s="219">
        <f t="shared" si="23"/>
        <v>0</v>
      </c>
    </row>
    <row r="110" spans="1:19" ht="25.5">
      <c r="A110" s="227" t="s">
        <v>343</v>
      </c>
      <c r="B110" s="218" t="s">
        <v>313</v>
      </c>
      <c r="C110" s="355">
        <f>+'Metas por Proyecto'!C190</f>
        <v>3</v>
      </c>
      <c r="D110" s="355">
        <f>+'Metas por Proyecto'!E190</f>
        <v>0</v>
      </c>
      <c r="E110" s="355">
        <f>+'Metas por Proyecto'!G190</f>
        <v>0</v>
      </c>
      <c r="F110" s="355">
        <f>+'Metas por Proyecto'!I190</f>
        <v>0</v>
      </c>
      <c r="G110" s="355">
        <f>+'Metas por Proyecto'!K190</f>
        <v>0</v>
      </c>
      <c r="H110" s="355">
        <f>+'Metas por Proyecto'!M190</f>
        <v>0</v>
      </c>
      <c r="I110" s="355">
        <f>+'Metas por Proyecto'!O190</f>
        <v>1</v>
      </c>
      <c r="J110" s="355">
        <f>+'Metas por Proyecto'!Q190</f>
        <v>0</v>
      </c>
      <c r="K110" s="355">
        <f>+'Metas por Proyecto'!S190</f>
        <v>0</v>
      </c>
      <c r="L110" s="355">
        <f>+'Metas por Proyecto'!U190</f>
        <v>0</v>
      </c>
      <c r="M110" s="355">
        <f>+'Metas por Proyecto'!W190</f>
        <v>0</v>
      </c>
      <c r="N110" s="355">
        <f>+'Metas por Proyecto'!Y190</f>
        <v>0</v>
      </c>
      <c r="O110" s="355">
        <f>'Metas por Proyecto'!AA190</f>
        <v>0</v>
      </c>
      <c r="P110" s="219">
        <f t="shared" si="20"/>
        <v>0</v>
      </c>
      <c r="Q110" s="219">
        <f t="shared" si="21"/>
        <v>1</v>
      </c>
      <c r="R110" s="219">
        <f t="shared" si="22"/>
        <v>0</v>
      </c>
      <c r="S110" s="219">
        <f t="shared" si="23"/>
        <v>0</v>
      </c>
    </row>
    <row r="111" spans="1:19" ht="12.75">
      <c r="A111" s="227" t="s">
        <v>344</v>
      </c>
      <c r="B111" s="218" t="s">
        <v>168</v>
      </c>
      <c r="C111" s="355">
        <f>+'Metas por Proyecto'!C191</f>
        <v>1</v>
      </c>
      <c r="D111" s="355">
        <f>+'Metas por Proyecto'!E191</f>
        <v>0</v>
      </c>
      <c r="E111" s="355">
        <f>+'Metas por Proyecto'!G191</f>
        <v>0</v>
      </c>
      <c r="F111" s="355">
        <f>+'Metas por Proyecto'!I191</f>
        <v>0</v>
      </c>
      <c r="G111" s="355">
        <f>+'Metas por Proyecto'!K191</f>
        <v>0</v>
      </c>
      <c r="H111" s="355">
        <f>+'Metas por Proyecto'!M191</f>
        <v>0</v>
      </c>
      <c r="I111" s="355">
        <f>+'Metas por Proyecto'!O191</f>
        <v>0</v>
      </c>
      <c r="J111" s="355">
        <f>+'Metas por Proyecto'!Q191</f>
        <v>0</v>
      </c>
      <c r="K111" s="355">
        <f>+'Metas por Proyecto'!S191</f>
        <v>0</v>
      </c>
      <c r="L111" s="355">
        <f>+'Metas por Proyecto'!U191</f>
        <v>0</v>
      </c>
      <c r="M111" s="355">
        <f>+'Metas por Proyecto'!W191</f>
        <v>0</v>
      </c>
      <c r="N111" s="355">
        <f>+'Metas por Proyecto'!Y191</f>
        <v>0</v>
      </c>
      <c r="O111" s="355">
        <f>'Metas por Proyecto'!AA191</f>
        <v>0</v>
      </c>
      <c r="P111" s="219">
        <f t="shared" si="20"/>
        <v>0</v>
      </c>
      <c r="Q111" s="219">
        <f t="shared" si="21"/>
        <v>0</v>
      </c>
      <c r="R111" s="219">
        <f t="shared" si="22"/>
        <v>0</v>
      </c>
      <c r="S111" s="219">
        <f t="shared" si="23"/>
        <v>0</v>
      </c>
    </row>
    <row r="112" spans="1:19" ht="12.75">
      <c r="A112" s="227" t="s">
        <v>345</v>
      </c>
      <c r="B112" s="218" t="s">
        <v>168</v>
      </c>
      <c r="C112" s="355">
        <f>+'Metas por Proyecto'!C192</f>
        <v>1</v>
      </c>
      <c r="D112" s="355">
        <f>+'Metas por Proyecto'!E192</f>
        <v>0</v>
      </c>
      <c r="E112" s="355">
        <f>+'Metas por Proyecto'!G192</f>
        <v>0</v>
      </c>
      <c r="F112" s="355">
        <f>+'Metas por Proyecto'!I192</f>
        <v>0</v>
      </c>
      <c r="G112" s="355">
        <f>+'Metas por Proyecto'!K192</f>
        <v>0</v>
      </c>
      <c r="H112" s="355">
        <f>+'Metas por Proyecto'!M192</f>
        <v>0</v>
      </c>
      <c r="I112" s="355">
        <f>+'Metas por Proyecto'!O192</f>
        <v>0</v>
      </c>
      <c r="J112" s="355">
        <f>+'Metas por Proyecto'!Q192</f>
        <v>0</v>
      </c>
      <c r="K112" s="355">
        <f>+'Metas por Proyecto'!S192</f>
        <v>0</v>
      </c>
      <c r="L112" s="355">
        <f>+'Metas por Proyecto'!U192</f>
        <v>0</v>
      </c>
      <c r="M112" s="355">
        <f>+'Metas por Proyecto'!W192</f>
        <v>0</v>
      </c>
      <c r="N112" s="355">
        <f>+'Metas por Proyecto'!Y192</f>
        <v>0</v>
      </c>
      <c r="O112" s="355">
        <f>'Metas por Proyecto'!AA192</f>
        <v>0</v>
      </c>
      <c r="P112" s="219">
        <f t="shared" si="20"/>
        <v>0</v>
      </c>
      <c r="Q112" s="219">
        <f t="shared" si="21"/>
        <v>0</v>
      </c>
      <c r="R112" s="219">
        <f t="shared" si="22"/>
        <v>0</v>
      </c>
      <c r="S112" s="219">
        <f t="shared" si="23"/>
        <v>0</v>
      </c>
    </row>
    <row r="113" spans="1:19" ht="12.75">
      <c r="A113" s="227" t="s">
        <v>346</v>
      </c>
      <c r="B113" s="218" t="s">
        <v>347</v>
      </c>
      <c r="C113" s="355">
        <f>+'Metas por Proyecto'!C193</f>
        <v>1</v>
      </c>
      <c r="D113" s="355">
        <f>+'Metas por Proyecto'!E193</f>
        <v>0</v>
      </c>
      <c r="E113" s="355">
        <f>+'Metas por Proyecto'!G193</f>
        <v>0</v>
      </c>
      <c r="F113" s="355">
        <f>+'Metas por Proyecto'!I193</f>
        <v>0</v>
      </c>
      <c r="G113" s="355">
        <f>+'Metas por Proyecto'!K193</f>
        <v>0</v>
      </c>
      <c r="H113" s="355">
        <f>+'Metas por Proyecto'!M193</f>
        <v>0</v>
      </c>
      <c r="I113" s="355">
        <f>+'Metas por Proyecto'!O193</f>
        <v>0</v>
      </c>
      <c r="J113" s="355">
        <f>+'Metas por Proyecto'!Q193</f>
        <v>0</v>
      </c>
      <c r="K113" s="355">
        <f>+'Metas por Proyecto'!S193</f>
        <v>0</v>
      </c>
      <c r="L113" s="355">
        <f>+'Metas por Proyecto'!U193</f>
        <v>0</v>
      </c>
      <c r="M113" s="355">
        <f>+'Metas por Proyecto'!W193</f>
        <v>0</v>
      </c>
      <c r="N113" s="355">
        <f>+'Metas por Proyecto'!Y193</f>
        <v>0</v>
      </c>
      <c r="O113" s="355">
        <f>'Metas por Proyecto'!AA193</f>
        <v>0</v>
      </c>
      <c r="P113" s="219">
        <f t="shared" si="20"/>
        <v>0</v>
      </c>
      <c r="Q113" s="219">
        <f t="shared" si="21"/>
        <v>0</v>
      </c>
      <c r="R113" s="219">
        <f t="shared" si="22"/>
        <v>0</v>
      </c>
      <c r="S113" s="219">
        <f t="shared" si="23"/>
        <v>0</v>
      </c>
    </row>
    <row r="114" spans="1:19" ht="12.75">
      <c r="A114" s="227" t="s">
        <v>349</v>
      </c>
      <c r="B114" s="218" t="s">
        <v>131</v>
      </c>
      <c r="C114" s="355">
        <f>+'Metas por Proyecto'!C195</f>
        <v>12</v>
      </c>
      <c r="D114" s="355">
        <f>+'Metas por Proyecto'!E195</f>
        <v>2</v>
      </c>
      <c r="E114" s="355">
        <f>+'Metas por Proyecto'!G195</f>
        <v>2</v>
      </c>
      <c r="F114" s="355">
        <f>+'Metas por Proyecto'!I195</f>
        <v>2</v>
      </c>
      <c r="G114" s="355">
        <f>+'Metas por Proyecto'!K195</f>
        <v>0</v>
      </c>
      <c r="H114" s="355">
        <f>+'Metas por Proyecto'!M195</f>
        <v>0</v>
      </c>
      <c r="I114" s="355">
        <f>+'Metas por Proyecto'!O195</f>
        <v>0</v>
      </c>
      <c r="J114" s="355">
        <f>+'Metas por Proyecto'!Q195</f>
        <v>0</v>
      </c>
      <c r="K114" s="355">
        <f>+'Metas por Proyecto'!S195</f>
        <v>0</v>
      </c>
      <c r="L114" s="355">
        <f>+'Metas por Proyecto'!U195</f>
        <v>0</v>
      </c>
      <c r="M114" s="355">
        <f>+'Metas por Proyecto'!W195</f>
        <v>0</v>
      </c>
      <c r="N114" s="355">
        <f>+'Metas por Proyecto'!Y195</f>
        <v>0</v>
      </c>
      <c r="O114" s="355">
        <f>'Metas por Proyecto'!AA195</f>
        <v>0</v>
      </c>
      <c r="P114" s="219">
        <f aca="true" t="shared" si="24" ref="P114:P119">SUM(D114:F114)</f>
        <v>6</v>
      </c>
      <c r="Q114" s="219">
        <f t="shared" si="17"/>
        <v>0</v>
      </c>
      <c r="R114" s="219">
        <f t="shared" si="18"/>
        <v>0</v>
      </c>
      <c r="S114" s="219">
        <f t="shared" si="19"/>
        <v>0</v>
      </c>
    </row>
    <row r="115" spans="1:19" ht="25.5">
      <c r="A115" s="227" t="s">
        <v>350</v>
      </c>
      <c r="B115" s="228" t="s">
        <v>351</v>
      </c>
      <c r="C115" s="355">
        <f>+'Metas por Proyecto'!C196</f>
        <v>24</v>
      </c>
      <c r="D115" s="355">
        <f>+'Metas por Proyecto'!E196</f>
        <v>1</v>
      </c>
      <c r="E115" s="355">
        <f>+'Metas por Proyecto'!G196</f>
        <v>1</v>
      </c>
      <c r="F115" s="355">
        <f>+'Metas por Proyecto'!I196</f>
        <v>1</v>
      </c>
      <c r="G115" s="355">
        <f>+'Metas por Proyecto'!K196</f>
        <v>0</v>
      </c>
      <c r="H115" s="355">
        <f>+'Metas por Proyecto'!M196</f>
        <v>0</v>
      </c>
      <c r="I115" s="355">
        <f>+'Metas por Proyecto'!O196</f>
        <v>0</v>
      </c>
      <c r="J115" s="355">
        <f>+'Metas por Proyecto'!Q196</f>
        <v>0</v>
      </c>
      <c r="K115" s="355">
        <f>+'Metas por Proyecto'!S196</f>
        <v>0</v>
      </c>
      <c r="L115" s="355">
        <f>+'Metas por Proyecto'!U196</f>
        <v>0</v>
      </c>
      <c r="M115" s="355">
        <f>+'Metas por Proyecto'!W196</f>
        <v>0</v>
      </c>
      <c r="N115" s="355">
        <f>+'Metas por Proyecto'!Y196</f>
        <v>0</v>
      </c>
      <c r="O115" s="355">
        <f>'Metas por Proyecto'!AA196</f>
        <v>0</v>
      </c>
      <c r="P115" s="219">
        <f t="shared" si="24"/>
        <v>3</v>
      </c>
      <c r="Q115" s="219">
        <f t="shared" si="17"/>
        <v>0</v>
      </c>
      <c r="R115" s="219">
        <f t="shared" si="18"/>
        <v>0</v>
      </c>
      <c r="S115" s="219">
        <f t="shared" si="19"/>
        <v>0</v>
      </c>
    </row>
    <row r="116" spans="1:19" ht="12.75">
      <c r="A116" s="227" t="s">
        <v>352</v>
      </c>
      <c r="B116" s="218" t="s">
        <v>110</v>
      </c>
      <c r="C116" s="355">
        <f>+'Metas por Proyecto'!C197</f>
        <v>1</v>
      </c>
      <c r="D116" s="355">
        <f>+'Metas por Proyecto'!E197</f>
        <v>0</v>
      </c>
      <c r="E116" s="355">
        <f>+'Metas por Proyecto'!G197</f>
        <v>0</v>
      </c>
      <c r="F116" s="355">
        <f>+'Metas por Proyecto'!I197</f>
        <v>0</v>
      </c>
      <c r="G116" s="355">
        <f>+'Metas por Proyecto'!K197</f>
        <v>0</v>
      </c>
      <c r="H116" s="355">
        <f>+'Metas por Proyecto'!M197</f>
        <v>0</v>
      </c>
      <c r="I116" s="355">
        <f>+'Metas por Proyecto'!O197</f>
        <v>0</v>
      </c>
      <c r="J116" s="355">
        <f>+'Metas por Proyecto'!Q197</f>
        <v>0</v>
      </c>
      <c r="K116" s="355">
        <f>+'Metas por Proyecto'!S197</f>
        <v>0</v>
      </c>
      <c r="L116" s="355">
        <f>+'Metas por Proyecto'!U197</f>
        <v>0</v>
      </c>
      <c r="M116" s="355">
        <f>+'Metas por Proyecto'!W197</f>
        <v>0</v>
      </c>
      <c r="N116" s="355">
        <f>+'Metas por Proyecto'!Y197</f>
        <v>0</v>
      </c>
      <c r="O116" s="355">
        <f>'Metas por Proyecto'!AA197</f>
        <v>0</v>
      </c>
      <c r="P116" s="219">
        <f t="shared" si="24"/>
        <v>0</v>
      </c>
      <c r="Q116" s="219">
        <f>SUM(G116:I116)</f>
        <v>0</v>
      </c>
      <c r="R116" s="219">
        <f>SUM(J116:L116)</f>
        <v>0</v>
      </c>
      <c r="S116" s="219">
        <f>SUM(M116:O116)</f>
        <v>0</v>
      </c>
    </row>
    <row r="117" spans="1:19" ht="25.5">
      <c r="A117" s="227" t="s">
        <v>353</v>
      </c>
      <c r="B117" s="218" t="s">
        <v>76</v>
      </c>
      <c r="C117" s="355">
        <f>+'Metas por Proyecto'!C198</f>
        <v>48</v>
      </c>
      <c r="D117" s="355">
        <f>+'Metas por Proyecto'!E198</f>
        <v>4</v>
      </c>
      <c r="E117" s="355">
        <f>+'Metas por Proyecto'!G198</f>
        <v>4</v>
      </c>
      <c r="F117" s="355">
        <f>+'Metas por Proyecto'!I198</f>
        <v>4</v>
      </c>
      <c r="G117" s="355">
        <f>+'Metas por Proyecto'!K198</f>
        <v>0</v>
      </c>
      <c r="H117" s="355">
        <f>+'Metas por Proyecto'!M198</f>
        <v>0</v>
      </c>
      <c r="I117" s="355">
        <f>+'Metas por Proyecto'!O198</f>
        <v>0</v>
      </c>
      <c r="J117" s="355">
        <f>+'Metas por Proyecto'!Q198</f>
        <v>0</v>
      </c>
      <c r="K117" s="355">
        <f>+'Metas por Proyecto'!S198</f>
        <v>0</v>
      </c>
      <c r="L117" s="355">
        <f>+'Metas por Proyecto'!U198</f>
        <v>0</v>
      </c>
      <c r="M117" s="355">
        <f>+'Metas por Proyecto'!W198</f>
        <v>0</v>
      </c>
      <c r="N117" s="355">
        <f>+'Metas por Proyecto'!Y198</f>
        <v>0</v>
      </c>
      <c r="O117" s="355">
        <f>'Metas por Proyecto'!AA198</f>
        <v>0</v>
      </c>
      <c r="P117" s="219">
        <f t="shared" si="24"/>
        <v>12</v>
      </c>
      <c r="Q117" s="219">
        <f>SUM(G117:I117)</f>
        <v>0</v>
      </c>
      <c r="R117" s="219">
        <f>SUM(J117:L117)</f>
        <v>0</v>
      </c>
      <c r="S117" s="219">
        <f>SUM(M117:O117)</f>
        <v>0</v>
      </c>
    </row>
    <row r="118" spans="1:19" ht="25.5">
      <c r="A118" s="227" t="s">
        <v>354</v>
      </c>
      <c r="B118" s="218" t="s">
        <v>77</v>
      </c>
      <c r="C118" s="355">
        <f>+'Metas por Proyecto'!C199</f>
        <v>1</v>
      </c>
      <c r="D118" s="355">
        <f>+'Metas por Proyecto'!E199</f>
        <v>0</v>
      </c>
      <c r="E118" s="355">
        <f>+'Metas por Proyecto'!G199</f>
        <v>1</v>
      </c>
      <c r="F118" s="355">
        <f>+'Metas por Proyecto'!I199</f>
        <v>0</v>
      </c>
      <c r="G118" s="355">
        <f>+'Metas por Proyecto'!K199</f>
        <v>0</v>
      </c>
      <c r="H118" s="355">
        <f>+'Metas por Proyecto'!M199</f>
        <v>0</v>
      </c>
      <c r="I118" s="355">
        <f>+'Metas por Proyecto'!O199</f>
        <v>0</v>
      </c>
      <c r="J118" s="355">
        <f>+'Metas por Proyecto'!Q199</f>
        <v>0</v>
      </c>
      <c r="K118" s="355">
        <f>+'Metas por Proyecto'!S199</f>
        <v>0</v>
      </c>
      <c r="L118" s="355">
        <f>+'Metas por Proyecto'!U199</f>
        <v>0</v>
      </c>
      <c r="M118" s="355">
        <f>+'Metas por Proyecto'!W199</f>
        <v>0</v>
      </c>
      <c r="N118" s="355">
        <f>+'Metas por Proyecto'!Y199</f>
        <v>0</v>
      </c>
      <c r="O118" s="355">
        <f>'Metas por Proyecto'!AA199</f>
        <v>0</v>
      </c>
      <c r="P118" s="219">
        <f t="shared" si="24"/>
        <v>1</v>
      </c>
      <c r="Q118" s="219">
        <f>SUM(G118:I118)</f>
        <v>0</v>
      </c>
      <c r="R118" s="219">
        <f>SUM(J118:L118)</f>
        <v>0</v>
      </c>
      <c r="S118" s="219">
        <f>SUM(M118:O118)</f>
        <v>0</v>
      </c>
    </row>
    <row r="119" spans="1:19" ht="25.5">
      <c r="A119" s="227" t="s">
        <v>355</v>
      </c>
      <c r="B119" s="218" t="s">
        <v>81</v>
      </c>
      <c r="C119" s="355">
        <f>+'Metas por Proyecto'!C200</f>
        <v>48</v>
      </c>
      <c r="D119" s="355">
        <f>+'Metas por Proyecto'!E200</f>
        <v>0</v>
      </c>
      <c r="E119" s="355">
        <f>+'Metas por Proyecto'!G200</f>
        <v>0</v>
      </c>
      <c r="F119" s="355">
        <f>+'Metas por Proyecto'!I200</f>
        <v>0</v>
      </c>
      <c r="G119" s="355">
        <f>+'Metas por Proyecto'!K200</f>
        <v>0</v>
      </c>
      <c r="H119" s="355">
        <f>+'Metas por Proyecto'!M200</f>
        <v>0</v>
      </c>
      <c r="I119" s="355">
        <f>+'Metas por Proyecto'!O200</f>
        <v>0</v>
      </c>
      <c r="J119" s="355">
        <f>+'Metas por Proyecto'!Q200</f>
        <v>0</v>
      </c>
      <c r="K119" s="355">
        <f>+'Metas por Proyecto'!S200</f>
        <v>0</v>
      </c>
      <c r="L119" s="355">
        <f>+'Metas por Proyecto'!U200</f>
        <v>0</v>
      </c>
      <c r="M119" s="355">
        <f>+'Metas por Proyecto'!W200</f>
        <v>0</v>
      </c>
      <c r="N119" s="355">
        <f>+'Metas por Proyecto'!Y200</f>
        <v>0</v>
      </c>
      <c r="O119" s="355">
        <f>'Metas por Proyecto'!AA200</f>
        <v>0</v>
      </c>
      <c r="P119" s="219">
        <f t="shared" si="24"/>
        <v>0</v>
      </c>
      <c r="Q119" s="219">
        <f>SUM(G119:I119)</f>
        <v>0</v>
      </c>
      <c r="R119" s="219">
        <f>SUM(J119:L119)</f>
        <v>0</v>
      </c>
      <c r="S119" s="219">
        <f>SUM(M119:O119)</f>
        <v>0</v>
      </c>
    </row>
    <row r="120" spans="1:19" ht="25.5">
      <c r="A120" s="227" t="s">
        <v>357</v>
      </c>
      <c r="B120" s="218" t="s">
        <v>82</v>
      </c>
      <c r="C120" s="362">
        <f>+'Metas por Proyecto'!C202</f>
        <v>1</v>
      </c>
      <c r="D120" s="362">
        <f>+'Metas por Proyecto'!E202</f>
        <v>0</v>
      </c>
      <c r="E120" s="362">
        <f>+'Metas por Proyecto'!G202</f>
        <v>0</v>
      </c>
      <c r="F120" s="362">
        <f>+'Metas por Proyecto'!I202</f>
        <v>0</v>
      </c>
      <c r="G120" s="362">
        <f>+'Metas por Proyecto'!K202</f>
        <v>0</v>
      </c>
      <c r="H120" s="362">
        <f>+'Metas por Proyecto'!M202</f>
        <v>0</v>
      </c>
      <c r="I120" s="362">
        <f>+'Metas por Proyecto'!O202</f>
        <v>0</v>
      </c>
      <c r="J120" s="362">
        <f>+'Metas por Proyecto'!Q202</f>
        <v>0</v>
      </c>
      <c r="K120" s="362">
        <f>+'Metas por Proyecto'!S202</f>
        <v>0</v>
      </c>
      <c r="L120" s="362">
        <f>+'Metas por Proyecto'!U202</f>
        <v>0</v>
      </c>
      <c r="M120" s="362">
        <f>+'Metas por Proyecto'!W202</f>
        <v>0</v>
      </c>
      <c r="N120" s="362">
        <f>+'Metas por Proyecto'!Y202</f>
        <v>0</v>
      </c>
      <c r="O120" s="362">
        <f>'Metas por Proyecto'!AA202</f>
        <v>0</v>
      </c>
      <c r="P120" s="219">
        <f aca="true" t="shared" si="25" ref="P120:P128">SUM(D120:F120)</f>
        <v>0</v>
      </c>
      <c r="Q120" s="219">
        <f aca="true" t="shared" si="26" ref="Q120:Q128">SUM(G120:I120)</f>
        <v>0</v>
      </c>
      <c r="R120" s="219">
        <f aca="true" t="shared" si="27" ref="R120:R128">SUM(J120:L120)</f>
        <v>0</v>
      </c>
      <c r="S120" s="219">
        <f aca="true" t="shared" si="28" ref="S120:S128">SUM(M120:O120)</f>
        <v>0</v>
      </c>
    </row>
    <row r="121" spans="1:19" ht="25.5">
      <c r="A121" s="227" t="s">
        <v>358</v>
      </c>
      <c r="B121" s="218" t="s">
        <v>82</v>
      </c>
      <c r="C121" s="362">
        <f>+'Metas por Proyecto'!C203</f>
        <v>1</v>
      </c>
      <c r="D121" s="362">
        <f>+'Metas por Proyecto'!E203</f>
        <v>0</v>
      </c>
      <c r="E121" s="362">
        <f>+'Metas por Proyecto'!G203</f>
        <v>0</v>
      </c>
      <c r="F121" s="362">
        <f>+'Metas por Proyecto'!I203</f>
        <v>0</v>
      </c>
      <c r="G121" s="362">
        <f>+'Metas por Proyecto'!K203</f>
        <v>0</v>
      </c>
      <c r="H121" s="362">
        <f>+'Metas por Proyecto'!M203</f>
        <v>0</v>
      </c>
      <c r="I121" s="362">
        <f>+'Metas por Proyecto'!O203</f>
        <v>0</v>
      </c>
      <c r="J121" s="362">
        <f>+'Metas por Proyecto'!Q203</f>
        <v>0</v>
      </c>
      <c r="K121" s="362">
        <f>+'Metas por Proyecto'!S203</f>
        <v>0</v>
      </c>
      <c r="L121" s="362">
        <f>+'Metas por Proyecto'!U203</f>
        <v>0</v>
      </c>
      <c r="M121" s="362">
        <f>+'Metas por Proyecto'!W203</f>
        <v>0</v>
      </c>
      <c r="N121" s="362">
        <f>+'Metas por Proyecto'!Y203</f>
        <v>0</v>
      </c>
      <c r="O121" s="362">
        <f>'Metas por Proyecto'!AA203</f>
        <v>0</v>
      </c>
      <c r="P121" s="219">
        <f t="shared" si="25"/>
        <v>0</v>
      </c>
      <c r="Q121" s="219">
        <f t="shared" si="26"/>
        <v>0</v>
      </c>
      <c r="R121" s="219">
        <f t="shared" si="27"/>
        <v>0</v>
      </c>
      <c r="S121" s="219">
        <f t="shared" si="28"/>
        <v>0</v>
      </c>
    </row>
    <row r="122" spans="1:19" ht="25.5">
      <c r="A122" s="227" t="s">
        <v>359</v>
      </c>
      <c r="B122" s="218" t="s">
        <v>82</v>
      </c>
      <c r="C122" s="362">
        <f>+'Metas por Proyecto'!C204</f>
        <v>1</v>
      </c>
      <c r="D122" s="362">
        <f>+'Metas por Proyecto'!E204</f>
        <v>0</v>
      </c>
      <c r="E122" s="362">
        <f>+'Metas por Proyecto'!G204</f>
        <v>0</v>
      </c>
      <c r="F122" s="362">
        <f>+'Metas por Proyecto'!I204</f>
        <v>0</v>
      </c>
      <c r="G122" s="362">
        <f>+'Metas por Proyecto'!K204</f>
        <v>0</v>
      </c>
      <c r="H122" s="362">
        <f>+'Metas por Proyecto'!M204</f>
        <v>0</v>
      </c>
      <c r="I122" s="362">
        <f>+'Metas por Proyecto'!O204</f>
        <v>0</v>
      </c>
      <c r="J122" s="362">
        <f>+'Metas por Proyecto'!Q204</f>
        <v>0</v>
      </c>
      <c r="K122" s="362">
        <f>+'Metas por Proyecto'!S204</f>
        <v>0</v>
      </c>
      <c r="L122" s="362">
        <f>+'Metas por Proyecto'!U204</f>
        <v>0</v>
      </c>
      <c r="M122" s="362">
        <f>+'Metas por Proyecto'!W204</f>
        <v>0</v>
      </c>
      <c r="N122" s="362">
        <f>+'Metas por Proyecto'!Y204</f>
        <v>0</v>
      </c>
      <c r="O122" s="362">
        <f>'Metas por Proyecto'!AA204</f>
        <v>0</v>
      </c>
      <c r="P122" s="219">
        <f t="shared" si="25"/>
        <v>0</v>
      </c>
      <c r="Q122" s="219">
        <f t="shared" si="26"/>
        <v>0</v>
      </c>
      <c r="R122" s="219">
        <f t="shared" si="27"/>
        <v>0</v>
      </c>
      <c r="S122" s="219">
        <f t="shared" si="28"/>
        <v>0</v>
      </c>
    </row>
    <row r="123" spans="1:19" ht="63.75">
      <c r="A123" s="227" t="s">
        <v>294</v>
      </c>
      <c r="B123" s="218" t="s">
        <v>82</v>
      </c>
      <c r="C123" s="362">
        <f>+'Metas por Proyecto'!C205</f>
        <v>1</v>
      </c>
      <c r="D123" s="362">
        <f>+'Metas por Proyecto'!E205</f>
        <v>0</v>
      </c>
      <c r="E123" s="362">
        <f>+'Metas por Proyecto'!G205</f>
        <v>0</v>
      </c>
      <c r="F123" s="362">
        <f>+'Metas por Proyecto'!I205</f>
        <v>1</v>
      </c>
      <c r="G123" s="362">
        <f>+'Metas por Proyecto'!K205</f>
        <v>0</v>
      </c>
      <c r="H123" s="362">
        <f>+'Metas por Proyecto'!M205</f>
        <v>0</v>
      </c>
      <c r="I123" s="362">
        <f>+'Metas por Proyecto'!O205</f>
        <v>0</v>
      </c>
      <c r="J123" s="362">
        <f>+'Metas por Proyecto'!Q205</f>
        <v>0</v>
      </c>
      <c r="K123" s="362">
        <f>+'Metas por Proyecto'!S205</f>
        <v>0</v>
      </c>
      <c r="L123" s="362">
        <f>+'Metas por Proyecto'!U205</f>
        <v>0</v>
      </c>
      <c r="M123" s="362">
        <f>+'Metas por Proyecto'!W205</f>
        <v>0</v>
      </c>
      <c r="N123" s="362">
        <f>+'Metas por Proyecto'!Y205</f>
        <v>0</v>
      </c>
      <c r="O123" s="362">
        <f>'Metas por Proyecto'!AA205</f>
        <v>0</v>
      </c>
      <c r="P123" s="219">
        <f t="shared" si="25"/>
        <v>1</v>
      </c>
      <c r="Q123" s="219">
        <f t="shared" si="26"/>
        <v>0</v>
      </c>
      <c r="R123" s="219">
        <f t="shared" si="27"/>
        <v>0</v>
      </c>
      <c r="S123" s="219">
        <f t="shared" si="28"/>
        <v>0</v>
      </c>
    </row>
    <row r="124" spans="1:19" ht="76.5">
      <c r="A124" s="227" t="s">
        <v>360</v>
      </c>
      <c r="B124" s="218" t="s">
        <v>82</v>
      </c>
      <c r="C124" s="362">
        <f>+'Metas por Proyecto'!C206</f>
        <v>1</v>
      </c>
      <c r="D124" s="362">
        <f>+'Metas por Proyecto'!E206</f>
        <v>0</v>
      </c>
      <c r="E124" s="362">
        <f>+'Metas por Proyecto'!G206</f>
        <v>0</v>
      </c>
      <c r="F124" s="362">
        <f>+'Metas por Proyecto'!I206</f>
        <v>1</v>
      </c>
      <c r="G124" s="362">
        <f>+'Metas por Proyecto'!K206</f>
        <v>0</v>
      </c>
      <c r="H124" s="362">
        <f>+'Metas por Proyecto'!M206</f>
        <v>0</v>
      </c>
      <c r="I124" s="362">
        <f>+'Metas por Proyecto'!O206</f>
        <v>0</v>
      </c>
      <c r="J124" s="362">
        <f>+'Metas por Proyecto'!Q206</f>
        <v>0</v>
      </c>
      <c r="K124" s="362">
        <f>+'Metas por Proyecto'!S206</f>
        <v>0</v>
      </c>
      <c r="L124" s="362">
        <f>+'Metas por Proyecto'!U206</f>
        <v>0</v>
      </c>
      <c r="M124" s="362">
        <f>+'Metas por Proyecto'!W206</f>
        <v>0</v>
      </c>
      <c r="N124" s="362">
        <f>+'Metas por Proyecto'!Y206</f>
        <v>0</v>
      </c>
      <c r="O124" s="362">
        <f>'Metas por Proyecto'!AA206</f>
        <v>0</v>
      </c>
      <c r="P124" s="219">
        <f t="shared" si="25"/>
        <v>1</v>
      </c>
      <c r="Q124" s="219">
        <f t="shared" si="26"/>
        <v>0</v>
      </c>
      <c r="R124" s="219">
        <f t="shared" si="27"/>
        <v>0</v>
      </c>
      <c r="S124" s="219">
        <f t="shared" si="28"/>
        <v>0</v>
      </c>
    </row>
    <row r="125" spans="1:19" ht="12.75">
      <c r="A125" s="227" t="s">
        <v>361</v>
      </c>
      <c r="B125" s="218" t="s">
        <v>131</v>
      </c>
      <c r="C125" s="362">
        <f>+'Metas por Proyecto'!C207</f>
        <v>12</v>
      </c>
      <c r="D125" s="362">
        <f>+'Metas por Proyecto'!E207</f>
        <v>1</v>
      </c>
      <c r="E125" s="362">
        <f>+'Metas por Proyecto'!G207</f>
        <v>1</v>
      </c>
      <c r="F125" s="362">
        <f>+'Metas por Proyecto'!I207</f>
        <v>1</v>
      </c>
      <c r="G125" s="362">
        <f>+'Metas por Proyecto'!K207</f>
        <v>0</v>
      </c>
      <c r="H125" s="362">
        <f>+'Metas por Proyecto'!M207</f>
        <v>0</v>
      </c>
      <c r="I125" s="362">
        <f>+'Metas por Proyecto'!O207</f>
        <v>0</v>
      </c>
      <c r="J125" s="362">
        <f>+'Metas por Proyecto'!Q207</f>
        <v>0</v>
      </c>
      <c r="K125" s="362">
        <f>+'Metas por Proyecto'!S207</f>
        <v>0</v>
      </c>
      <c r="L125" s="362">
        <f>+'Metas por Proyecto'!U207</f>
        <v>0</v>
      </c>
      <c r="M125" s="362">
        <f>+'Metas por Proyecto'!W207</f>
        <v>0</v>
      </c>
      <c r="N125" s="362">
        <f>+'Metas por Proyecto'!Y207</f>
        <v>0</v>
      </c>
      <c r="O125" s="362">
        <f>'Metas por Proyecto'!AA207</f>
        <v>0</v>
      </c>
      <c r="P125" s="219">
        <f t="shared" si="25"/>
        <v>3</v>
      </c>
      <c r="Q125" s="219">
        <f t="shared" si="26"/>
        <v>0</v>
      </c>
      <c r="R125" s="219">
        <f t="shared" si="27"/>
        <v>0</v>
      </c>
      <c r="S125" s="219">
        <f t="shared" si="28"/>
        <v>0</v>
      </c>
    </row>
    <row r="126" spans="1:19" ht="38.25">
      <c r="A126" s="227" t="s">
        <v>362</v>
      </c>
      <c r="B126" s="218" t="s">
        <v>73</v>
      </c>
      <c r="C126" s="362">
        <f>+'Metas por Proyecto'!C208</f>
        <v>4</v>
      </c>
      <c r="D126" s="362">
        <f>+'Metas por Proyecto'!E208</f>
        <v>1</v>
      </c>
      <c r="E126" s="362">
        <f>+'Metas por Proyecto'!G208</f>
        <v>1</v>
      </c>
      <c r="F126" s="362">
        <f>+'Metas por Proyecto'!I208</f>
        <v>1</v>
      </c>
      <c r="G126" s="362">
        <f>+'Metas por Proyecto'!K208</f>
        <v>1</v>
      </c>
      <c r="H126" s="362">
        <f>+'Metas por Proyecto'!M208</f>
        <v>1</v>
      </c>
      <c r="I126" s="362">
        <f>+'Metas por Proyecto'!O208</f>
        <v>1</v>
      </c>
      <c r="J126" s="362">
        <f>+'Metas por Proyecto'!Q208</f>
        <v>0</v>
      </c>
      <c r="K126" s="362">
        <f>+'Metas por Proyecto'!S208</f>
        <v>0</v>
      </c>
      <c r="L126" s="362">
        <f>+'Metas por Proyecto'!U208</f>
        <v>0</v>
      </c>
      <c r="M126" s="362">
        <f>+'Metas por Proyecto'!W208</f>
        <v>0</v>
      </c>
      <c r="N126" s="362">
        <f>+'Metas por Proyecto'!Y208</f>
        <v>0</v>
      </c>
      <c r="O126" s="362">
        <f>'Metas por Proyecto'!AA208</f>
        <v>0</v>
      </c>
      <c r="P126" s="219">
        <f t="shared" si="25"/>
        <v>3</v>
      </c>
      <c r="Q126" s="219">
        <f t="shared" si="26"/>
        <v>3</v>
      </c>
      <c r="R126" s="219">
        <f t="shared" si="27"/>
        <v>0</v>
      </c>
      <c r="S126" s="219">
        <f t="shared" si="28"/>
        <v>0</v>
      </c>
    </row>
    <row r="127" spans="1:19" ht="51">
      <c r="A127" s="227" t="s">
        <v>363</v>
      </c>
      <c r="B127" s="218" t="s">
        <v>73</v>
      </c>
      <c r="C127" s="362">
        <f>+'Metas por Proyecto'!C209</f>
        <v>11</v>
      </c>
      <c r="D127" s="362">
        <f>+'Metas por Proyecto'!E209</f>
        <v>0</v>
      </c>
      <c r="E127" s="362">
        <f>+'Metas por Proyecto'!G209</f>
        <v>1</v>
      </c>
      <c r="F127" s="362">
        <f>+'Metas por Proyecto'!I209</f>
        <v>1</v>
      </c>
      <c r="G127" s="362">
        <f>+'Metas por Proyecto'!K209</f>
        <v>0</v>
      </c>
      <c r="H127" s="362">
        <f>+'Metas por Proyecto'!M209</f>
        <v>0</v>
      </c>
      <c r="I127" s="362">
        <f>+'Metas por Proyecto'!O209</f>
        <v>0</v>
      </c>
      <c r="J127" s="362">
        <f>+'Metas por Proyecto'!Q209</f>
        <v>0</v>
      </c>
      <c r="K127" s="362">
        <f>+'Metas por Proyecto'!S209</f>
        <v>0</v>
      </c>
      <c r="L127" s="362">
        <f>+'Metas por Proyecto'!U209</f>
        <v>0</v>
      </c>
      <c r="M127" s="362">
        <f>+'Metas por Proyecto'!W209</f>
        <v>0</v>
      </c>
      <c r="N127" s="362">
        <f>+'Metas por Proyecto'!Y209</f>
        <v>0</v>
      </c>
      <c r="O127" s="362">
        <f>'Metas por Proyecto'!AA209</f>
        <v>0</v>
      </c>
      <c r="P127" s="219">
        <f t="shared" si="25"/>
        <v>2</v>
      </c>
      <c r="Q127" s="219">
        <f t="shared" si="26"/>
        <v>0</v>
      </c>
      <c r="R127" s="219">
        <f t="shared" si="27"/>
        <v>0</v>
      </c>
      <c r="S127" s="219">
        <f t="shared" si="28"/>
        <v>0</v>
      </c>
    </row>
    <row r="128" spans="1:19" ht="25.5">
      <c r="A128" s="227" t="s">
        <v>365</v>
      </c>
      <c r="B128" s="228" t="s">
        <v>366</v>
      </c>
      <c r="C128" s="362">
        <f>+'Metas por Proyecto'!C211</f>
        <v>0.75</v>
      </c>
      <c r="D128" s="362">
        <f>+'Metas por Proyecto'!E211</f>
        <v>0</v>
      </c>
      <c r="E128" s="362">
        <f>+'Metas por Proyecto'!G211</f>
        <v>0</v>
      </c>
      <c r="F128" s="362">
        <f>+'Metas por Proyecto'!I211</f>
        <v>0.1</v>
      </c>
      <c r="G128" s="362">
        <f>+'Metas por Proyecto'!K202</f>
        <v>0</v>
      </c>
      <c r="H128" s="362">
        <f>+'Metas por Proyecto'!M211</f>
        <v>0.15</v>
      </c>
      <c r="I128" s="362">
        <f>+'Metas por Proyecto'!O211</f>
        <v>0.25</v>
      </c>
      <c r="J128" s="362">
        <f>+'Metas por Proyecto'!Q211</f>
        <v>0</v>
      </c>
      <c r="K128" s="362">
        <f>+'Metas por Proyecto'!S211</f>
        <v>0</v>
      </c>
      <c r="L128" s="362">
        <f>+'Metas por Proyecto'!U211</f>
        <v>0</v>
      </c>
      <c r="M128" s="362">
        <f>+'Metas por Proyecto'!W211</f>
        <v>0</v>
      </c>
      <c r="N128" s="362">
        <f>+'Metas por Proyecto'!Y211</f>
        <v>0</v>
      </c>
      <c r="O128" s="362">
        <f>'Metas por Proyecto'!AA211</f>
        <v>0</v>
      </c>
      <c r="P128" s="615">
        <f t="shared" si="25"/>
        <v>0.1</v>
      </c>
      <c r="Q128" s="219">
        <f t="shared" si="26"/>
        <v>0.4</v>
      </c>
      <c r="R128" s="219">
        <f t="shared" si="27"/>
        <v>0</v>
      </c>
      <c r="S128" s="219">
        <f t="shared" si="28"/>
        <v>0</v>
      </c>
    </row>
    <row r="129" spans="1:19" ht="25.5">
      <c r="A129" s="227" t="s">
        <v>367</v>
      </c>
      <c r="B129" s="228" t="s">
        <v>368</v>
      </c>
      <c r="C129" s="362">
        <f>+'Metas por Proyecto'!C212</f>
        <v>400</v>
      </c>
      <c r="D129" s="362">
        <f>+'Metas por Proyecto'!E212</f>
        <v>0</v>
      </c>
      <c r="E129" s="362">
        <f>+'Metas por Proyecto'!G212</f>
        <v>0</v>
      </c>
      <c r="F129" s="362">
        <f>+'Metas por Proyecto'!I212</f>
        <v>40</v>
      </c>
      <c r="G129" s="362">
        <f>+'Metas por Proyecto'!K203</f>
        <v>0</v>
      </c>
      <c r="H129" s="362">
        <f>+'Metas por Proyecto'!M212</f>
        <v>0</v>
      </c>
      <c r="I129" s="362">
        <f>+'Metas por Proyecto'!O212</f>
        <v>0</v>
      </c>
      <c r="J129" s="362">
        <f>+'Metas por Proyecto'!Q212</f>
        <v>0</v>
      </c>
      <c r="K129" s="362">
        <f>+'Metas por Proyecto'!S212</f>
        <v>0</v>
      </c>
      <c r="L129" s="362">
        <f>+'Metas por Proyecto'!U212</f>
        <v>0</v>
      </c>
      <c r="M129" s="362">
        <f>+'Metas por Proyecto'!W212</f>
        <v>0</v>
      </c>
      <c r="N129" s="362">
        <f>+'Metas por Proyecto'!Y212</f>
        <v>0</v>
      </c>
      <c r="O129" s="362">
        <f>'Metas por Proyecto'!AA212</f>
        <v>0</v>
      </c>
      <c r="P129" s="219">
        <f>SUM(D129:F129)</f>
        <v>40</v>
      </c>
      <c r="Q129" s="219">
        <f>SUM(G129:I129)</f>
        <v>0</v>
      </c>
      <c r="R129" s="219">
        <f>SUM(J129:L129)</f>
        <v>0</v>
      </c>
      <c r="S129" s="219">
        <f>SUM(M129:O129)</f>
        <v>0</v>
      </c>
    </row>
    <row r="130" spans="1:19" ht="25.5">
      <c r="A130" s="227" t="s">
        <v>369</v>
      </c>
      <c r="B130" s="228" t="s">
        <v>370</v>
      </c>
      <c r="C130" s="362">
        <f>+'Metas por Proyecto'!C213</f>
        <v>1</v>
      </c>
      <c r="D130" s="362">
        <f>+'Metas por Proyecto'!E213</f>
        <v>0</v>
      </c>
      <c r="E130" s="362">
        <f>+'Metas por Proyecto'!G213</f>
        <v>0</v>
      </c>
      <c r="F130" s="362">
        <f>+'Metas por Proyecto'!I213</f>
        <v>0.1</v>
      </c>
      <c r="G130" s="362">
        <f>+'Metas por Proyecto'!K204</f>
        <v>0</v>
      </c>
      <c r="H130" s="362">
        <f>+'Metas por Proyecto'!M213</f>
        <v>0</v>
      </c>
      <c r="I130" s="362">
        <f>+'Metas por Proyecto'!O213</f>
        <v>0</v>
      </c>
      <c r="J130" s="362">
        <f>+'Metas por Proyecto'!Q213</f>
        <v>0</v>
      </c>
      <c r="K130" s="362">
        <f>+'Metas por Proyecto'!S213</f>
        <v>0</v>
      </c>
      <c r="L130" s="362">
        <f>+'Metas por Proyecto'!U213</f>
        <v>0</v>
      </c>
      <c r="M130" s="362">
        <f>+'Metas por Proyecto'!W213</f>
        <v>0</v>
      </c>
      <c r="N130" s="362">
        <f>+'Metas por Proyecto'!Y213</f>
        <v>0</v>
      </c>
      <c r="O130" s="362">
        <f>'Metas por Proyecto'!AA213</f>
        <v>0</v>
      </c>
      <c r="P130" s="615">
        <f>SUM(D130:F130)</f>
        <v>0.1</v>
      </c>
      <c r="Q130" s="219">
        <f>SUM(G130:I130)</f>
        <v>0</v>
      </c>
      <c r="R130" s="219">
        <f>SUM(J130:L130)</f>
        <v>0</v>
      </c>
      <c r="S130" s="219">
        <f>SUM(M130:O130)</f>
        <v>0</v>
      </c>
    </row>
    <row r="131" spans="1:19" ht="25.5">
      <c r="A131" s="227" t="s">
        <v>371</v>
      </c>
      <c r="B131" s="228" t="s">
        <v>372</v>
      </c>
      <c r="C131" s="362">
        <f>+'Metas por Proyecto'!C214</f>
        <v>8</v>
      </c>
      <c r="D131" s="362">
        <f>+'Metas por Proyecto'!E214</f>
        <v>0</v>
      </c>
      <c r="E131" s="362">
        <f>+'Metas por Proyecto'!G214</f>
        <v>0</v>
      </c>
      <c r="F131" s="362">
        <f>+'Metas por Proyecto'!I214</f>
        <v>0</v>
      </c>
      <c r="G131" s="362">
        <f>+'Metas por Proyecto'!K205</f>
        <v>0</v>
      </c>
      <c r="H131" s="362">
        <f>+'Metas por Proyecto'!M214</f>
        <v>0</v>
      </c>
      <c r="I131" s="362">
        <f>+'Metas por Proyecto'!O214</f>
        <v>0</v>
      </c>
      <c r="J131" s="362">
        <f>+'Metas por Proyecto'!Q214</f>
        <v>0</v>
      </c>
      <c r="K131" s="362">
        <f>+'Metas por Proyecto'!S214</f>
        <v>0</v>
      </c>
      <c r="L131" s="362">
        <f>+'Metas por Proyecto'!U214</f>
        <v>0</v>
      </c>
      <c r="M131" s="362">
        <f>+'Metas por Proyecto'!W214</f>
        <v>0</v>
      </c>
      <c r="N131" s="362">
        <f>+'Metas por Proyecto'!Y214</f>
        <v>0</v>
      </c>
      <c r="O131" s="362">
        <f>'Metas por Proyecto'!AA214</f>
        <v>0</v>
      </c>
      <c r="P131" s="219">
        <f>SUM(D131:F131)</f>
        <v>0</v>
      </c>
      <c r="Q131" s="219">
        <f>SUM(G131:I131)</f>
        <v>0</v>
      </c>
      <c r="R131" s="219">
        <f>SUM(J131:L131)</f>
        <v>0</v>
      </c>
      <c r="S131" s="219">
        <f>SUM(M131:O131)</f>
        <v>0</v>
      </c>
    </row>
    <row r="132" spans="1:19" ht="25.5">
      <c r="A132" s="227" t="s">
        <v>373</v>
      </c>
      <c r="B132" s="228" t="s">
        <v>374</v>
      </c>
      <c r="C132" s="362">
        <f>+'Metas por Proyecto'!C215</f>
        <v>1</v>
      </c>
      <c r="D132" s="362">
        <f>+'Metas por Proyecto'!E215</f>
        <v>0</v>
      </c>
      <c r="E132" s="362">
        <f>+'Metas por Proyecto'!G215</f>
        <v>0</v>
      </c>
      <c r="F132" s="362">
        <f>+'Metas por Proyecto'!I215</f>
        <v>0</v>
      </c>
      <c r="G132" s="362">
        <f>+'Metas por Proyecto'!K206</f>
        <v>0</v>
      </c>
      <c r="H132" s="362">
        <f>+'Metas por Proyecto'!M215</f>
        <v>0</v>
      </c>
      <c r="I132" s="362">
        <f>+'Metas por Proyecto'!O215</f>
        <v>0</v>
      </c>
      <c r="J132" s="362">
        <f>+'Metas por Proyecto'!Q215</f>
        <v>0</v>
      </c>
      <c r="K132" s="362">
        <f>+'Metas por Proyecto'!S215</f>
        <v>0</v>
      </c>
      <c r="L132" s="362">
        <f>+'Metas por Proyecto'!U215</f>
        <v>0</v>
      </c>
      <c r="M132" s="362">
        <f>+'Metas por Proyecto'!W215</f>
        <v>0</v>
      </c>
      <c r="N132" s="362">
        <f>+'Metas por Proyecto'!Y215</f>
        <v>0</v>
      </c>
      <c r="O132" s="362">
        <f>'Metas por Proyecto'!AA215</f>
        <v>0</v>
      </c>
      <c r="P132" s="219">
        <f>SUM(D132:F132)</f>
        <v>0</v>
      </c>
      <c r="Q132" s="219">
        <f>SUM(G132:I132)</f>
        <v>0</v>
      </c>
      <c r="R132" s="219">
        <f>SUM(J132:L132)</f>
        <v>0</v>
      </c>
      <c r="S132" s="219">
        <f>SUM(M132:O132)</f>
        <v>0</v>
      </c>
    </row>
    <row r="133" spans="1:3" s="38" customFormat="1" ht="24" hidden="1">
      <c r="A133" s="39" t="s">
        <v>83</v>
      </c>
      <c r="B133" s="37"/>
      <c r="C133" s="36"/>
    </row>
    <row r="134" spans="1:3" s="38" customFormat="1" ht="24" hidden="1">
      <c r="A134" s="39" t="s">
        <v>84</v>
      </c>
      <c r="B134" s="37"/>
      <c r="C134" s="36"/>
    </row>
    <row r="135" spans="1:3" s="38" customFormat="1" ht="24" hidden="1">
      <c r="A135" s="39" t="s">
        <v>85</v>
      </c>
      <c r="B135" s="37"/>
      <c r="C135" s="36"/>
    </row>
    <row r="136" spans="1:3" s="38" customFormat="1" ht="24" hidden="1">
      <c r="A136" s="39" t="s">
        <v>86</v>
      </c>
      <c r="B136" s="37"/>
      <c r="C136" s="36"/>
    </row>
    <row r="138" spans="1:19" ht="15">
      <c r="A138" s="243" t="s">
        <v>219</v>
      </c>
      <c r="B138" s="244"/>
      <c r="C138" s="244"/>
      <c r="D138" s="244"/>
      <c r="E138" s="244"/>
      <c r="F138" s="244"/>
      <c r="G138" s="244"/>
      <c r="H138" s="244"/>
      <c r="I138" s="244"/>
      <c r="J138" s="244"/>
      <c r="K138" s="244"/>
      <c r="L138" s="244"/>
      <c r="M138" s="244"/>
      <c r="N138" s="244"/>
      <c r="O138" s="244"/>
      <c r="P138" s="244"/>
      <c r="Q138" s="244"/>
      <c r="R138" s="244"/>
      <c r="S138" s="244"/>
    </row>
    <row r="139" spans="1:19" ht="12.75">
      <c r="A139" s="211" t="s">
        <v>64</v>
      </c>
      <c r="B139" s="212" t="s">
        <v>159</v>
      </c>
      <c r="C139" s="211" t="s">
        <v>160</v>
      </c>
      <c r="D139" s="213"/>
      <c r="E139" s="213"/>
      <c r="F139" s="213"/>
      <c r="G139" s="213"/>
      <c r="H139" s="213"/>
      <c r="I139" s="213"/>
      <c r="J139" s="213"/>
      <c r="K139" s="213"/>
      <c r="L139" s="213"/>
      <c r="M139" s="213"/>
      <c r="N139" s="213"/>
      <c r="O139" s="213"/>
      <c r="P139" s="211" t="s">
        <v>221</v>
      </c>
      <c r="Q139" s="211" t="s">
        <v>222</v>
      </c>
      <c r="R139" s="211" t="s">
        <v>223</v>
      </c>
      <c r="S139" s="211" t="s">
        <v>224</v>
      </c>
    </row>
    <row r="140" spans="1:19" ht="38.25">
      <c r="A140" s="226" t="s">
        <v>280</v>
      </c>
      <c r="B140" s="233" t="s">
        <v>281</v>
      </c>
      <c r="C140" s="216">
        <f>+'Metas por Proyecto'!C138</f>
        <v>1</v>
      </c>
      <c r="D140" s="363">
        <f>+'Metas por Proyecto'!E138</f>
        <v>0</v>
      </c>
      <c r="E140" s="363">
        <f>+'Metas por Proyecto'!G138</f>
        <v>0</v>
      </c>
      <c r="F140" s="363">
        <f>+'Metas por Proyecto'!I138</f>
        <v>0</v>
      </c>
      <c r="G140" s="363">
        <f>+'Metas por Proyecto'!K138</f>
        <v>0</v>
      </c>
      <c r="H140" s="363">
        <f>+'Metas por Proyecto'!M138</f>
        <v>0</v>
      </c>
      <c r="I140" s="363">
        <f>+'Metas por Proyecto'!O138</f>
        <v>0</v>
      </c>
      <c r="J140" s="363">
        <f>+'Metas por Proyecto'!Q138</f>
        <v>0</v>
      </c>
      <c r="K140" s="363">
        <f>+'Metas por Proyecto'!S138</f>
        <v>0</v>
      </c>
      <c r="L140" s="363">
        <f>+'Metas por Proyecto'!U138</f>
        <v>0</v>
      </c>
      <c r="M140" s="363">
        <f>+'Metas por Proyecto'!W138</f>
        <v>0</v>
      </c>
      <c r="N140" s="363">
        <f>+'Metas por Proyecto'!Y138</f>
        <v>0</v>
      </c>
      <c r="O140" s="363">
        <f>'Metas por Proyecto'!AA138</f>
        <v>0</v>
      </c>
      <c r="P140" s="216">
        <f>SUM(D140:F140)</f>
        <v>0</v>
      </c>
      <c r="Q140" s="216">
        <f>SUM(G140:I140)</f>
        <v>0</v>
      </c>
      <c r="R140" s="216">
        <f>SUM(J140:L140)</f>
        <v>0</v>
      </c>
      <c r="S140" s="216">
        <f>SUM(M140:O140)</f>
        <v>0</v>
      </c>
    </row>
    <row r="141" spans="1:19" ht="102" hidden="1">
      <c r="A141" s="227" t="s">
        <v>282</v>
      </c>
      <c r="B141" s="228" t="s">
        <v>283</v>
      </c>
      <c r="C141" s="219"/>
      <c r="D141" s="364"/>
      <c r="E141" s="364"/>
      <c r="F141" s="364"/>
      <c r="G141" s="364"/>
      <c r="H141" s="364"/>
      <c r="I141" s="364"/>
      <c r="J141" s="364"/>
      <c r="K141" s="364"/>
      <c r="L141" s="364"/>
      <c r="M141" s="364"/>
      <c r="N141" s="364"/>
      <c r="O141" s="364"/>
      <c r="P141" s="219">
        <f>SUM(D141:F141)</f>
        <v>0</v>
      </c>
      <c r="Q141" s="219">
        <f>SUM(G141:I141)</f>
        <v>0</v>
      </c>
      <c r="R141" s="219">
        <f>SUM(J141:L141)</f>
        <v>0</v>
      </c>
      <c r="S141" s="219">
        <f>SUM(M141:O141)</f>
        <v>0</v>
      </c>
    </row>
    <row r="142" spans="1:19" ht="63.75" hidden="1">
      <c r="A142" s="227" t="s">
        <v>284</v>
      </c>
      <c r="B142" s="228" t="s">
        <v>73</v>
      </c>
      <c r="C142" s="219"/>
      <c r="D142" s="364"/>
      <c r="E142" s="364"/>
      <c r="F142" s="364"/>
      <c r="G142" s="364"/>
      <c r="H142" s="364"/>
      <c r="I142" s="364"/>
      <c r="J142" s="364"/>
      <c r="K142" s="364"/>
      <c r="L142" s="364"/>
      <c r="M142" s="364"/>
      <c r="N142" s="364"/>
      <c r="O142" s="364"/>
      <c r="P142" s="219">
        <f>SUM(D142:F142)</f>
        <v>0</v>
      </c>
      <c r="Q142" s="219">
        <f>SUM(G142:I142)</f>
        <v>0</v>
      </c>
      <c r="R142" s="219">
        <f>SUM(J142:L142)</f>
        <v>0</v>
      </c>
      <c r="S142" s="219">
        <f>SUM(M142:O142)</f>
        <v>0</v>
      </c>
    </row>
    <row r="143" spans="1:19" ht="25.5">
      <c r="A143" s="227" t="s">
        <v>285</v>
      </c>
      <c r="B143" s="228" t="s">
        <v>286</v>
      </c>
      <c r="C143" s="219">
        <f>+'Metas por Proyecto'!C141</f>
        <v>10</v>
      </c>
      <c r="D143" s="364">
        <f>+'Metas por Proyecto'!E141</f>
        <v>0</v>
      </c>
      <c r="E143" s="364">
        <f>+'Metas por Proyecto'!G141</f>
        <v>0</v>
      </c>
      <c r="F143" s="364">
        <f>+'Metas por Proyecto'!I141</f>
        <v>10</v>
      </c>
      <c r="G143" s="364">
        <f>+'Metas por Proyecto'!K141</f>
        <v>1</v>
      </c>
      <c r="H143" s="364">
        <f>+'Metas por Proyecto'!M141</f>
        <v>1</v>
      </c>
      <c r="I143" s="364">
        <f>+'Metas por Proyecto'!O141</f>
        <v>1</v>
      </c>
      <c r="J143" s="364">
        <f>+'Metas por Proyecto'!Q141</f>
        <v>0</v>
      </c>
      <c r="K143" s="364">
        <f>+'Metas por Proyecto'!S141</f>
        <v>0</v>
      </c>
      <c r="L143" s="364">
        <f>+'Metas por Proyecto'!U141</f>
        <v>0</v>
      </c>
      <c r="M143" s="364">
        <f>+'Metas por Proyecto'!W141</f>
        <v>0</v>
      </c>
      <c r="N143" s="364">
        <f>+'Metas por Proyecto'!Y141</f>
        <v>0</v>
      </c>
      <c r="O143" s="364">
        <f>'Metas por Proyecto'!AA141</f>
        <v>0</v>
      </c>
      <c r="P143" s="216">
        <f aca="true" t="shared" si="29" ref="P143:P150">SUM(D143:F143)</f>
        <v>10</v>
      </c>
      <c r="Q143" s="216">
        <f aca="true" t="shared" si="30" ref="Q143:Q150">SUM(G143:I143)</f>
        <v>3</v>
      </c>
      <c r="R143" s="216">
        <f aca="true" t="shared" si="31" ref="R143:R150">SUM(J143:L143)</f>
        <v>0</v>
      </c>
      <c r="S143" s="216">
        <f aca="true" t="shared" si="32" ref="S143:S150">SUM(M143:O143)</f>
        <v>0</v>
      </c>
    </row>
    <row r="144" spans="1:19" ht="25.5">
      <c r="A144" s="227" t="s">
        <v>287</v>
      </c>
      <c r="B144" s="228" t="s">
        <v>131</v>
      </c>
      <c r="C144" s="219">
        <f>+'Metas por Proyecto'!C142</f>
        <v>12</v>
      </c>
      <c r="D144" s="364">
        <f>+'Metas por Proyecto'!E142</f>
        <v>2</v>
      </c>
      <c r="E144" s="364">
        <f>+'Metas por Proyecto'!G142</f>
        <v>2</v>
      </c>
      <c r="F144" s="364">
        <f>+'Metas por Proyecto'!I142</f>
        <v>3</v>
      </c>
      <c r="G144" s="364">
        <f>+'Metas por Proyecto'!K142</f>
        <v>3</v>
      </c>
      <c r="H144" s="364">
        <f>+'Metas por Proyecto'!M142</f>
        <v>6</v>
      </c>
      <c r="I144" s="364">
        <f>+'Metas por Proyecto'!O142</f>
        <v>1</v>
      </c>
      <c r="J144" s="364">
        <f>+'Metas por Proyecto'!Q142</f>
        <v>0</v>
      </c>
      <c r="K144" s="364">
        <f>+'Metas por Proyecto'!S142</f>
        <v>0</v>
      </c>
      <c r="L144" s="364">
        <f>+'Metas por Proyecto'!U142</f>
        <v>0</v>
      </c>
      <c r="M144" s="364">
        <f>+'Metas por Proyecto'!W142</f>
        <v>0</v>
      </c>
      <c r="N144" s="364">
        <f>+'Metas por Proyecto'!Y142</f>
        <v>0</v>
      </c>
      <c r="O144" s="364">
        <f>'Metas por Proyecto'!AA142</f>
        <v>0</v>
      </c>
      <c r="P144" s="216">
        <f t="shared" si="29"/>
        <v>7</v>
      </c>
      <c r="Q144" s="216">
        <f t="shared" si="30"/>
        <v>10</v>
      </c>
      <c r="R144" s="216">
        <f t="shared" si="31"/>
        <v>0</v>
      </c>
      <c r="S144" s="216">
        <f t="shared" si="32"/>
        <v>0</v>
      </c>
    </row>
    <row r="145" spans="1:19" ht="25.5">
      <c r="A145" s="227" t="s">
        <v>288</v>
      </c>
      <c r="B145" s="228" t="s">
        <v>289</v>
      </c>
      <c r="C145" s="219">
        <f>+'Metas por Proyecto'!C143</f>
        <v>1</v>
      </c>
      <c r="D145" s="364">
        <f>+'Metas por Proyecto'!E143</f>
        <v>0</v>
      </c>
      <c r="E145" s="364">
        <f>+'Metas por Proyecto'!G143</f>
        <v>0</v>
      </c>
      <c r="F145" s="364">
        <f>+'Metas por Proyecto'!I143</f>
        <v>0</v>
      </c>
      <c r="G145" s="364">
        <f>+'Metas por Proyecto'!K143</f>
        <v>0</v>
      </c>
      <c r="H145" s="364">
        <f>+'Metas por Proyecto'!M143</f>
        <v>1</v>
      </c>
      <c r="I145" s="364">
        <f>+'Metas por Proyecto'!O143</f>
        <v>0</v>
      </c>
      <c r="J145" s="364">
        <f>+'Metas por Proyecto'!Q143</f>
        <v>0</v>
      </c>
      <c r="K145" s="364">
        <f>+'Metas por Proyecto'!S143</f>
        <v>0</v>
      </c>
      <c r="L145" s="364">
        <f>+'Metas por Proyecto'!U143</f>
        <v>0</v>
      </c>
      <c r="M145" s="364">
        <f>+'Metas por Proyecto'!W143</f>
        <v>0</v>
      </c>
      <c r="N145" s="364">
        <f>+'Metas por Proyecto'!Y143</f>
        <v>0</v>
      </c>
      <c r="O145" s="364">
        <f>'Metas por Proyecto'!AA143</f>
        <v>0</v>
      </c>
      <c r="P145" s="216">
        <f t="shared" si="29"/>
        <v>0</v>
      </c>
      <c r="Q145" s="216">
        <f t="shared" si="30"/>
        <v>1</v>
      </c>
      <c r="R145" s="216">
        <f t="shared" si="31"/>
        <v>0</v>
      </c>
      <c r="S145" s="216">
        <f t="shared" si="32"/>
        <v>0</v>
      </c>
    </row>
    <row r="146" spans="1:19" ht="38.25">
      <c r="A146" s="227" t="s">
        <v>290</v>
      </c>
      <c r="B146" s="228" t="s">
        <v>291</v>
      </c>
      <c r="C146" s="219">
        <f>+'Metas por Proyecto'!C144</f>
        <v>2</v>
      </c>
      <c r="D146" s="364">
        <f>+'Metas por Proyecto'!E144</f>
        <v>0</v>
      </c>
      <c r="E146" s="364">
        <f>+'Metas por Proyecto'!G144</f>
        <v>0</v>
      </c>
      <c r="F146" s="364">
        <f>+'Metas por Proyecto'!I144</f>
        <v>0</v>
      </c>
      <c r="G146" s="364">
        <f>+'Metas por Proyecto'!K144</f>
        <v>1</v>
      </c>
      <c r="H146" s="364">
        <f>+'Metas por Proyecto'!M144</f>
        <v>0</v>
      </c>
      <c r="I146" s="364">
        <f>+'Metas por Proyecto'!O144</f>
        <v>0</v>
      </c>
      <c r="J146" s="364">
        <f>+'Metas por Proyecto'!Q144</f>
        <v>0</v>
      </c>
      <c r="K146" s="364">
        <f>+'Metas por Proyecto'!S144</f>
        <v>0</v>
      </c>
      <c r="L146" s="364">
        <f>+'Metas por Proyecto'!U144</f>
        <v>0</v>
      </c>
      <c r="M146" s="364">
        <f>+'Metas por Proyecto'!W144</f>
        <v>0</v>
      </c>
      <c r="N146" s="364">
        <f>+'Metas por Proyecto'!Y144</f>
        <v>0</v>
      </c>
      <c r="O146" s="364">
        <f>'Metas por Proyecto'!AA144</f>
        <v>0</v>
      </c>
      <c r="P146" s="216">
        <f t="shared" si="29"/>
        <v>0</v>
      </c>
      <c r="Q146" s="216">
        <f t="shared" si="30"/>
        <v>1</v>
      </c>
      <c r="R146" s="216">
        <f t="shared" si="31"/>
        <v>0</v>
      </c>
      <c r="S146" s="216">
        <f t="shared" si="32"/>
        <v>0</v>
      </c>
    </row>
    <row r="147" spans="1:19" ht="25.5">
      <c r="A147" s="227" t="s">
        <v>292</v>
      </c>
      <c r="B147" s="228" t="s">
        <v>293</v>
      </c>
      <c r="C147" s="219">
        <f>+'Metas por Proyecto'!C145</f>
        <v>1</v>
      </c>
      <c r="D147" s="364">
        <f>+'Metas por Proyecto'!E145</f>
        <v>0</v>
      </c>
      <c r="E147" s="364">
        <f>+'Metas por Proyecto'!G145</f>
        <v>0</v>
      </c>
      <c r="F147" s="364">
        <f>+'Metas por Proyecto'!I145</f>
        <v>0</v>
      </c>
      <c r="G147" s="364">
        <f>+'Metas por Proyecto'!K145</f>
        <v>0</v>
      </c>
      <c r="H147" s="364">
        <f>+'Metas por Proyecto'!M145</f>
        <v>0</v>
      </c>
      <c r="I147" s="364">
        <f>+'Metas por Proyecto'!O145</f>
        <v>0</v>
      </c>
      <c r="J147" s="364">
        <f>+'Metas por Proyecto'!Q145</f>
        <v>0</v>
      </c>
      <c r="K147" s="364">
        <f>+'Metas por Proyecto'!S145</f>
        <v>0</v>
      </c>
      <c r="L147" s="364">
        <f>+'Metas por Proyecto'!U145</f>
        <v>0</v>
      </c>
      <c r="M147" s="364">
        <f>+'Metas por Proyecto'!W145</f>
        <v>0</v>
      </c>
      <c r="N147" s="364">
        <f>+'Metas por Proyecto'!Y145</f>
        <v>0</v>
      </c>
      <c r="O147" s="364">
        <f>'Metas por Proyecto'!AA145</f>
        <v>0</v>
      </c>
      <c r="P147" s="216">
        <f t="shared" si="29"/>
        <v>0</v>
      </c>
      <c r="Q147" s="216">
        <f t="shared" si="30"/>
        <v>0</v>
      </c>
      <c r="R147" s="216">
        <f t="shared" si="31"/>
        <v>0</v>
      </c>
      <c r="S147" s="216">
        <f t="shared" si="32"/>
        <v>0</v>
      </c>
    </row>
    <row r="148" spans="1:19" ht="89.25">
      <c r="A148" s="227" t="s">
        <v>295</v>
      </c>
      <c r="B148" s="228" t="s">
        <v>296</v>
      </c>
      <c r="C148" s="219">
        <f>+'Metas por Proyecto'!C146</f>
        <v>2</v>
      </c>
      <c r="D148" s="364">
        <f>+'Metas por Proyecto'!E146</f>
        <v>0</v>
      </c>
      <c r="E148" s="364">
        <f>+'Metas por Proyecto'!G146</f>
        <v>0</v>
      </c>
      <c r="F148" s="364">
        <f>+'Metas por Proyecto'!I146</f>
        <v>0</v>
      </c>
      <c r="G148" s="364">
        <f>+'Metas por Proyecto'!K146</f>
        <v>0</v>
      </c>
      <c r="H148" s="364">
        <f>+'Metas por Proyecto'!M146</f>
        <v>0</v>
      </c>
      <c r="I148" s="364">
        <f>+'Metas por Proyecto'!O146</f>
        <v>0</v>
      </c>
      <c r="J148" s="364">
        <f>+'Metas por Proyecto'!Q146</f>
        <v>0</v>
      </c>
      <c r="K148" s="364">
        <f>+'Metas por Proyecto'!S146</f>
        <v>0</v>
      </c>
      <c r="L148" s="364">
        <f>+'Metas por Proyecto'!U146</f>
        <v>0</v>
      </c>
      <c r="M148" s="364">
        <f>+'Metas por Proyecto'!W146</f>
        <v>0</v>
      </c>
      <c r="N148" s="364">
        <f>+'Metas por Proyecto'!Y146</f>
        <v>0</v>
      </c>
      <c r="O148" s="364">
        <f>'Metas por Proyecto'!AA146</f>
        <v>0</v>
      </c>
      <c r="P148" s="216">
        <f t="shared" si="29"/>
        <v>0</v>
      </c>
      <c r="Q148" s="216">
        <f t="shared" si="30"/>
        <v>0</v>
      </c>
      <c r="R148" s="216">
        <f t="shared" si="31"/>
        <v>0</v>
      </c>
      <c r="S148" s="216">
        <f t="shared" si="32"/>
        <v>0</v>
      </c>
    </row>
    <row r="149" spans="1:19" ht="38.25">
      <c r="A149" s="227" t="s">
        <v>297</v>
      </c>
      <c r="B149" s="228" t="s">
        <v>298</v>
      </c>
      <c r="C149" s="219">
        <f>+'Metas por Proyecto'!C147</f>
        <v>7</v>
      </c>
      <c r="D149" s="364">
        <f>+'Metas por Proyecto'!E147</f>
        <v>0</v>
      </c>
      <c r="E149" s="364">
        <f>+'Metas por Proyecto'!G147</f>
        <v>0</v>
      </c>
      <c r="F149" s="364">
        <f>+'Metas por Proyecto'!I147</f>
        <v>0</v>
      </c>
      <c r="G149" s="364">
        <f>+'Metas por Proyecto'!K147</f>
        <v>0</v>
      </c>
      <c r="H149" s="364">
        <f>+'Metas por Proyecto'!M147</f>
        <v>0</v>
      </c>
      <c r="I149" s="364">
        <f>+'Metas por Proyecto'!O147</f>
        <v>1</v>
      </c>
      <c r="J149" s="364">
        <f>+'Metas por Proyecto'!Q147</f>
        <v>0</v>
      </c>
      <c r="K149" s="364">
        <f>+'Metas por Proyecto'!S147</f>
        <v>0</v>
      </c>
      <c r="L149" s="364">
        <f>+'Metas por Proyecto'!U147</f>
        <v>0</v>
      </c>
      <c r="M149" s="364">
        <f>+'Metas por Proyecto'!W147</f>
        <v>0</v>
      </c>
      <c r="N149" s="364">
        <f>+'Metas por Proyecto'!Y147</f>
        <v>0</v>
      </c>
      <c r="O149" s="364">
        <f>'Metas por Proyecto'!AA147</f>
        <v>0</v>
      </c>
      <c r="P149" s="216">
        <f t="shared" si="29"/>
        <v>0</v>
      </c>
      <c r="Q149" s="216">
        <f t="shared" si="30"/>
        <v>1</v>
      </c>
      <c r="R149" s="216">
        <f t="shared" si="31"/>
        <v>0</v>
      </c>
      <c r="S149" s="216">
        <f t="shared" si="32"/>
        <v>0</v>
      </c>
    </row>
    <row r="150" spans="1:19" ht="51">
      <c r="A150" s="220" t="s">
        <v>299</v>
      </c>
      <c r="B150" s="232" t="s">
        <v>73</v>
      </c>
      <c r="C150" s="222">
        <f>+'Metas por Proyecto'!C148</f>
        <v>4</v>
      </c>
      <c r="D150" s="365">
        <f>+'Metas por Proyecto'!E148</f>
        <v>0</v>
      </c>
      <c r="E150" s="365">
        <f>+'Metas por Proyecto'!G148</f>
        <v>0</v>
      </c>
      <c r="F150" s="365">
        <f>+'Metas por Proyecto'!I148</f>
        <v>0</v>
      </c>
      <c r="G150" s="365">
        <f>+'Metas por Proyecto'!K148</f>
        <v>0</v>
      </c>
      <c r="H150" s="365">
        <f>+'Metas por Proyecto'!M148</f>
        <v>0</v>
      </c>
      <c r="I150" s="365">
        <f>+'Metas por Proyecto'!O148</f>
        <v>0</v>
      </c>
      <c r="J150" s="365">
        <f>+'Metas por Proyecto'!Q148</f>
        <v>0</v>
      </c>
      <c r="K150" s="365">
        <f>+'Metas por Proyecto'!S148</f>
        <v>0</v>
      </c>
      <c r="L150" s="365">
        <f>+'Metas por Proyecto'!U148</f>
        <v>0</v>
      </c>
      <c r="M150" s="365">
        <f>+'Metas por Proyecto'!W148</f>
        <v>0</v>
      </c>
      <c r="N150" s="365">
        <f>+'Metas por Proyecto'!Y148</f>
        <v>0</v>
      </c>
      <c r="O150" s="365">
        <f>'Metas por Proyecto'!AA148</f>
        <v>0</v>
      </c>
      <c r="P150" s="366">
        <f t="shared" si="29"/>
        <v>0</v>
      </c>
      <c r="Q150" s="366">
        <f t="shared" si="30"/>
        <v>0</v>
      </c>
      <c r="R150" s="366">
        <f t="shared" si="31"/>
        <v>0</v>
      </c>
      <c r="S150" s="366">
        <f t="shared" si="32"/>
        <v>0</v>
      </c>
    </row>
    <row r="152" spans="1:19" ht="15">
      <c r="A152" s="243" t="s">
        <v>80</v>
      </c>
      <c r="B152" s="244"/>
      <c r="C152" s="244"/>
      <c r="D152" s="244"/>
      <c r="E152" s="244"/>
      <c r="F152" s="244"/>
      <c r="G152" s="244"/>
      <c r="H152" s="244"/>
      <c r="I152" s="244"/>
      <c r="J152" s="244"/>
      <c r="K152" s="244"/>
      <c r="L152" s="244"/>
      <c r="M152" s="244"/>
      <c r="N152" s="244"/>
      <c r="O152" s="244"/>
      <c r="P152" s="244"/>
      <c r="Q152" s="244"/>
      <c r="R152" s="244"/>
      <c r="S152" s="244"/>
    </row>
    <row r="153" spans="1:19" ht="24" customHeight="1">
      <c r="A153" s="211" t="s">
        <v>64</v>
      </c>
      <c r="B153" s="212" t="s">
        <v>159</v>
      </c>
      <c r="C153" s="211" t="s">
        <v>160</v>
      </c>
      <c r="D153" s="213"/>
      <c r="E153" s="213"/>
      <c r="F153" s="213"/>
      <c r="G153" s="213"/>
      <c r="H153" s="213"/>
      <c r="I153" s="213"/>
      <c r="J153" s="213"/>
      <c r="K153" s="213"/>
      <c r="L153" s="213"/>
      <c r="M153" s="213"/>
      <c r="N153" s="213"/>
      <c r="O153" s="213"/>
      <c r="P153" s="211" t="s">
        <v>221</v>
      </c>
      <c r="Q153" s="211" t="s">
        <v>222</v>
      </c>
      <c r="R153" s="211" t="s">
        <v>223</v>
      </c>
      <c r="S153" s="211" t="s">
        <v>224</v>
      </c>
    </row>
    <row r="154" spans="1:19" ht="12.75">
      <c r="A154" s="223" t="s">
        <v>306</v>
      </c>
      <c r="B154" s="215" t="s">
        <v>313</v>
      </c>
      <c r="C154" s="216">
        <f>+'Metas por Proyecto'!C158</f>
        <v>2</v>
      </c>
      <c r="D154" s="363">
        <f>+'Metas por Proyecto'!E158</f>
        <v>0</v>
      </c>
      <c r="E154" s="363">
        <f>+'Metas por Proyecto'!G158</f>
        <v>0</v>
      </c>
      <c r="F154" s="363">
        <f>+'Metas por Proyecto'!I158</f>
        <v>0</v>
      </c>
      <c r="G154" s="363">
        <f>+'Metas por Proyecto'!K158</f>
        <v>0</v>
      </c>
      <c r="H154" s="363">
        <f>+'Metas por Proyecto'!M158</f>
        <v>0</v>
      </c>
      <c r="I154" s="363">
        <f>+'Metas por Proyecto'!O158</f>
        <v>0</v>
      </c>
      <c r="J154" s="363">
        <f>+'Metas por Proyecto'!Q158</f>
        <v>0</v>
      </c>
      <c r="K154" s="363">
        <f>+'Metas por Proyecto'!S158</f>
        <v>0</v>
      </c>
      <c r="L154" s="363">
        <f>+'Metas por Proyecto'!U158</f>
        <v>0</v>
      </c>
      <c r="M154" s="363">
        <f>+'Metas por Proyecto'!W158</f>
        <v>0</v>
      </c>
      <c r="N154" s="363">
        <f>+'Metas por Proyecto'!Y158</f>
        <v>0</v>
      </c>
      <c r="O154" s="363">
        <f>'Metas por Proyecto'!AA158</f>
        <v>0</v>
      </c>
      <c r="P154" s="216">
        <f aca="true" t="shared" si="33" ref="P154:P161">SUM(D154:F154)</f>
        <v>0</v>
      </c>
      <c r="Q154" s="216">
        <f aca="true" t="shared" si="34" ref="Q154:Q161">SUM(G154:I154)</f>
        <v>0</v>
      </c>
      <c r="R154" s="216">
        <f aca="true" t="shared" si="35" ref="R154:R161">SUM(J154:L154)</f>
        <v>0</v>
      </c>
      <c r="S154" s="216">
        <f aca="true" t="shared" si="36" ref="S154:S161">SUM(M154:O154)</f>
        <v>0</v>
      </c>
    </row>
    <row r="155" spans="1:19" ht="12.75">
      <c r="A155" s="224" t="s">
        <v>307</v>
      </c>
      <c r="B155" s="218" t="s">
        <v>313</v>
      </c>
      <c r="C155" s="219">
        <f>+'Metas por Proyecto'!C159</f>
        <v>3</v>
      </c>
      <c r="D155" s="364">
        <f>+'Metas por Proyecto'!E159</f>
        <v>0</v>
      </c>
      <c r="E155" s="364">
        <f>+'Metas por Proyecto'!G159</f>
        <v>0</v>
      </c>
      <c r="F155" s="364">
        <f>+'Metas por Proyecto'!I159</f>
        <v>0</v>
      </c>
      <c r="G155" s="364">
        <f>+'Metas por Proyecto'!K159</f>
        <v>0</v>
      </c>
      <c r="H155" s="364">
        <f>+'Metas por Proyecto'!M159</f>
        <v>0</v>
      </c>
      <c r="I155" s="364">
        <f>+'Metas por Proyecto'!O159</f>
        <v>0</v>
      </c>
      <c r="J155" s="364">
        <f>+'Metas por Proyecto'!Q159</f>
        <v>0</v>
      </c>
      <c r="K155" s="364">
        <f>+'Metas por Proyecto'!S159</f>
        <v>0</v>
      </c>
      <c r="L155" s="364">
        <f>+'Metas por Proyecto'!U159</f>
        <v>0</v>
      </c>
      <c r="M155" s="364">
        <f>+'Metas por Proyecto'!W159</f>
        <v>0</v>
      </c>
      <c r="N155" s="364">
        <f>+'Metas por Proyecto'!Y159</f>
        <v>0</v>
      </c>
      <c r="O155" s="364">
        <f>'Metas por Proyecto'!AA159</f>
        <v>0</v>
      </c>
      <c r="P155" s="219">
        <f t="shared" si="33"/>
        <v>0</v>
      </c>
      <c r="Q155" s="219">
        <f t="shared" si="34"/>
        <v>0</v>
      </c>
      <c r="R155" s="219">
        <f t="shared" si="35"/>
        <v>0</v>
      </c>
      <c r="S155" s="219">
        <f t="shared" si="36"/>
        <v>0</v>
      </c>
    </row>
    <row r="156" spans="1:19" ht="12.75">
      <c r="A156" s="224" t="s">
        <v>308</v>
      </c>
      <c r="B156" s="218" t="s">
        <v>314</v>
      </c>
      <c r="C156" s="219">
        <f>+'Metas por Proyecto'!C160</f>
        <v>1</v>
      </c>
      <c r="D156" s="364">
        <f>+'Metas por Proyecto'!E160</f>
        <v>0.08</v>
      </c>
      <c r="E156" s="364">
        <f>+'Metas por Proyecto'!G160</f>
        <v>0.08</v>
      </c>
      <c r="F156" s="364">
        <f>+'Metas por Proyecto'!I160</f>
        <v>0.08</v>
      </c>
      <c r="G156" s="364">
        <f>+'Metas por Proyecto'!K160</f>
        <v>0</v>
      </c>
      <c r="H156" s="364">
        <f>+'Metas por Proyecto'!M160</f>
        <v>0</v>
      </c>
      <c r="I156" s="364">
        <f>+'Metas por Proyecto'!O160</f>
        <v>0</v>
      </c>
      <c r="J156" s="364">
        <f>+'Metas por Proyecto'!Q160</f>
        <v>0</v>
      </c>
      <c r="K156" s="364">
        <f>+'Metas por Proyecto'!S160</f>
        <v>0</v>
      </c>
      <c r="L156" s="364">
        <f>+'Metas por Proyecto'!U160</f>
        <v>0</v>
      </c>
      <c r="M156" s="364">
        <f>+'Metas por Proyecto'!W160</f>
        <v>0</v>
      </c>
      <c r="N156" s="364">
        <f>+'Metas por Proyecto'!Y160</f>
        <v>0</v>
      </c>
      <c r="O156" s="364">
        <f>'Metas por Proyecto'!AA160</f>
        <v>0</v>
      </c>
      <c r="P156" s="616">
        <f t="shared" si="33"/>
        <v>0.24</v>
      </c>
      <c r="Q156" s="219">
        <f t="shared" si="34"/>
        <v>0</v>
      </c>
      <c r="R156" s="219">
        <f t="shared" si="35"/>
        <v>0</v>
      </c>
      <c r="S156" s="219">
        <f t="shared" si="36"/>
        <v>0</v>
      </c>
    </row>
    <row r="157" spans="1:19" ht="12.75">
      <c r="A157" s="224" t="s">
        <v>309</v>
      </c>
      <c r="B157" s="218" t="s">
        <v>313</v>
      </c>
      <c r="C157" s="219">
        <f>+'Metas por Proyecto'!C161</f>
        <v>1</v>
      </c>
      <c r="D157" s="364">
        <f>+'Metas por Proyecto'!E161</f>
        <v>0</v>
      </c>
      <c r="E157" s="364">
        <f>+'Metas por Proyecto'!G161</f>
        <v>0</v>
      </c>
      <c r="F157" s="364">
        <f>+'Metas por Proyecto'!I161</f>
        <v>0</v>
      </c>
      <c r="G157" s="364">
        <f>+'Metas por Proyecto'!K161</f>
        <v>0</v>
      </c>
      <c r="H157" s="364">
        <f>+'Metas por Proyecto'!M161</f>
        <v>0</v>
      </c>
      <c r="I157" s="364">
        <f>+'Metas por Proyecto'!O161</f>
        <v>0</v>
      </c>
      <c r="J157" s="364">
        <f>+'Metas por Proyecto'!Q161</f>
        <v>0</v>
      </c>
      <c r="K157" s="364">
        <f>+'Metas por Proyecto'!S161</f>
        <v>0</v>
      </c>
      <c r="L157" s="364">
        <f>+'Metas por Proyecto'!U161</f>
        <v>0</v>
      </c>
      <c r="M157" s="364">
        <f>+'Metas por Proyecto'!W161</f>
        <v>0</v>
      </c>
      <c r="N157" s="364">
        <f>+'Metas por Proyecto'!Y161</f>
        <v>0</v>
      </c>
      <c r="O157" s="364">
        <f>'Metas por Proyecto'!AA161</f>
        <v>0</v>
      </c>
      <c r="P157" s="219">
        <f t="shared" si="33"/>
        <v>0</v>
      </c>
      <c r="Q157" s="219">
        <f t="shared" si="34"/>
        <v>0</v>
      </c>
      <c r="R157" s="219">
        <f t="shared" si="35"/>
        <v>0</v>
      </c>
      <c r="S157" s="219">
        <f t="shared" si="36"/>
        <v>0</v>
      </c>
    </row>
    <row r="158" spans="1:19" ht="12.75">
      <c r="A158" s="224" t="s">
        <v>310</v>
      </c>
      <c r="B158" s="218" t="s">
        <v>313</v>
      </c>
      <c r="C158" s="219">
        <f>+'Metas por Proyecto'!C162</f>
        <v>1</v>
      </c>
      <c r="D158" s="364">
        <f>+'Metas por Proyecto'!E162</f>
        <v>0</v>
      </c>
      <c r="E158" s="364">
        <f>+'Metas por Proyecto'!G162</f>
        <v>0</v>
      </c>
      <c r="F158" s="364">
        <f>+'Metas por Proyecto'!I162</f>
        <v>0</v>
      </c>
      <c r="G158" s="364">
        <f>+'Metas por Proyecto'!K162</f>
        <v>0</v>
      </c>
      <c r="H158" s="364">
        <f>+'Metas por Proyecto'!M162</f>
        <v>0</v>
      </c>
      <c r="I158" s="364">
        <f>+'Metas por Proyecto'!O162</f>
        <v>0</v>
      </c>
      <c r="J158" s="364">
        <f>+'Metas por Proyecto'!Q162</f>
        <v>0</v>
      </c>
      <c r="K158" s="364">
        <f>+'Metas por Proyecto'!S162</f>
        <v>0</v>
      </c>
      <c r="L158" s="364">
        <f>+'Metas por Proyecto'!U162</f>
        <v>0</v>
      </c>
      <c r="M158" s="364">
        <f>+'Metas por Proyecto'!W162</f>
        <v>0</v>
      </c>
      <c r="N158" s="364">
        <f>+'Metas por Proyecto'!Y162</f>
        <v>0</v>
      </c>
      <c r="O158" s="364">
        <f>'Metas por Proyecto'!AA162</f>
        <v>0</v>
      </c>
      <c r="P158" s="219">
        <f t="shared" si="33"/>
        <v>0</v>
      </c>
      <c r="Q158" s="219">
        <f t="shared" si="34"/>
        <v>0</v>
      </c>
      <c r="R158" s="219">
        <f t="shared" si="35"/>
        <v>0</v>
      </c>
      <c r="S158" s="219">
        <f t="shared" si="36"/>
        <v>0</v>
      </c>
    </row>
    <row r="159" spans="1:19" ht="12.75">
      <c r="A159" s="224" t="s">
        <v>311</v>
      </c>
      <c r="B159" s="218" t="s">
        <v>313</v>
      </c>
      <c r="C159" s="219">
        <f>+'Metas por Proyecto'!C163</f>
        <v>1</v>
      </c>
      <c r="D159" s="364">
        <f>+'Metas por Proyecto'!E163</f>
        <v>1</v>
      </c>
      <c r="E159" s="364">
        <f>+'Metas por Proyecto'!G163</f>
        <v>1</v>
      </c>
      <c r="F159" s="364">
        <f>+'Metas por Proyecto'!I163</f>
        <v>1</v>
      </c>
      <c r="G159" s="364">
        <f>+'Metas por Proyecto'!K163</f>
        <v>0</v>
      </c>
      <c r="H159" s="364">
        <f>+'Metas por Proyecto'!M163</f>
        <v>0</v>
      </c>
      <c r="I159" s="364">
        <f>+'Metas por Proyecto'!O163</f>
        <v>0</v>
      </c>
      <c r="J159" s="364">
        <f>+'Metas por Proyecto'!Q163</f>
        <v>0</v>
      </c>
      <c r="K159" s="364">
        <f>+'Metas por Proyecto'!S163</f>
        <v>0</v>
      </c>
      <c r="L159" s="364">
        <f>+'Metas por Proyecto'!U163</f>
        <v>0</v>
      </c>
      <c r="M159" s="364">
        <f>+'Metas por Proyecto'!W163</f>
        <v>0</v>
      </c>
      <c r="N159" s="364">
        <f>+'Metas por Proyecto'!Y163</f>
        <v>0</v>
      </c>
      <c r="O159" s="364">
        <f>'Metas por Proyecto'!AA163</f>
        <v>0</v>
      </c>
      <c r="P159" s="219">
        <f t="shared" si="33"/>
        <v>3</v>
      </c>
      <c r="Q159" s="219">
        <f t="shared" si="34"/>
        <v>0</v>
      </c>
      <c r="R159" s="219">
        <f t="shared" si="35"/>
        <v>0</v>
      </c>
      <c r="S159" s="219">
        <f t="shared" si="36"/>
        <v>0</v>
      </c>
    </row>
    <row r="160" spans="1:19" ht="12.75">
      <c r="A160" s="224" t="s">
        <v>79</v>
      </c>
      <c r="B160" s="218" t="s">
        <v>315</v>
      </c>
      <c r="C160" s="219">
        <f>+'Metas por Proyecto'!C164</f>
        <v>2</v>
      </c>
      <c r="D160" s="364">
        <f>+'Metas por Proyecto'!E164</f>
        <v>0</v>
      </c>
      <c r="E160" s="364">
        <f>+'Metas por Proyecto'!G164</f>
        <v>1</v>
      </c>
      <c r="F160" s="364">
        <f>+'Metas por Proyecto'!I164</f>
        <v>0</v>
      </c>
      <c r="G160" s="364">
        <f>+'Metas por Proyecto'!K164</f>
        <v>0</v>
      </c>
      <c r="H160" s="364">
        <f>+'Metas por Proyecto'!M164</f>
        <v>0</v>
      </c>
      <c r="I160" s="364">
        <f>+'Metas por Proyecto'!O164</f>
        <v>0</v>
      </c>
      <c r="J160" s="364">
        <f>+'Metas por Proyecto'!Q164</f>
        <v>0</v>
      </c>
      <c r="K160" s="364">
        <f>+'Metas por Proyecto'!S164</f>
        <v>0</v>
      </c>
      <c r="L160" s="364">
        <f>+'Metas por Proyecto'!U164</f>
        <v>0</v>
      </c>
      <c r="M160" s="364">
        <f>+'Metas por Proyecto'!W164</f>
        <v>0</v>
      </c>
      <c r="N160" s="364">
        <f>+'Metas por Proyecto'!Y164</f>
        <v>0</v>
      </c>
      <c r="O160" s="364">
        <f>'Metas por Proyecto'!AA164</f>
        <v>0</v>
      </c>
      <c r="P160" s="219">
        <f t="shared" si="33"/>
        <v>1</v>
      </c>
      <c r="Q160" s="219">
        <f t="shared" si="34"/>
        <v>0</v>
      </c>
      <c r="R160" s="219">
        <f t="shared" si="35"/>
        <v>0</v>
      </c>
      <c r="S160" s="219">
        <f t="shared" si="36"/>
        <v>0</v>
      </c>
    </row>
    <row r="161" spans="1:19" ht="12.75">
      <c r="A161" s="225" t="s">
        <v>312</v>
      </c>
      <c r="B161" s="221" t="s">
        <v>313</v>
      </c>
      <c r="C161" s="222">
        <f>+'Metas por Proyecto'!C165</f>
        <v>1</v>
      </c>
      <c r="D161" s="365">
        <f>+'Metas por Proyecto'!E165</f>
        <v>0</v>
      </c>
      <c r="E161" s="365">
        <f>+'Metas por Proyecto'!G165</f>
        <v>0</v>
      </c>
      <c r="F161" s="365">
        <f>+'Metas por Proyecto'!I165</f>
        <v>0</v>
      </c>
      <c r="G161" s="365">
        <f>+'Metas por Proyecto'!K165</f>
        <v>0</v>
      </c>
      <c r="H161" s="365">
        <f>+'Metas por Proyecto'!M165</f>
        <v>0</v>
      </c>
      <c r="I161" s="365">
        <f>+'Metas por Proyecto'!O165</f>
        <v>0</v>
      </c>
      <c r="J161" s="365">
        <f>+'Metas por Proyecto'!Q165</f>
        <v>0</v>
      </c>
      <c r="K161" s="365">
        <f>+'Metas por Proyecto'!S165</f>
        <v>0</v>
      </c>
      <c r="L161" s="365">
        <f>+'Metas por Proyecto'!U165</f>
        <v>0</v>
      </c>
      <c r="M161" s="365">
        <f>+'Metas por Proyecto'!W165</f>
        <v>0</v>
      </c>
      <c r="N161" s="365">
        <f>+'Metas por Proyecto'!Y165</f>
        <v>0</v>
      </c>
      <c r="O161" s="365">
        <f>'Metas por Proyecto'!AA165</f>
        <v>0</v>
      </c>
      <c r="P161" s="222">
        <f t="shared" si="33"/>
        <v>0</v>
      </c>
      <c r="Q161" s="222">
        <f t="shared" si="34"/>
        <v>0</v>
      </c>
      <c r="R161" s="222">
        <f t="shared" si="35"/>
        <v>0</v>
      </c>
      <c r="S161" s="222">
        <f t="shared" si="36"/>
        <v>0</v>
      </c>
    </row>
    <row r="163" spans="1:19" ht="15">
      <c r="A163" s="243" t="s">
        <v>169</v>
      </c>
      <c r="B163" s="244"/>
      <c r="C163" s="244"/>
      <c r="D163" s="244"/>
      <c r="E163" s="244"/>
      <c r="F163" s="244"/>
      <c r="G163" s="244"/>
      <c r="H163" s="244"/>
      <c r="I163" s="244"/>
      <c r="J163" s="244"/>
      <c r="K163" s="244"/>
      <c r="L163" s="244"/>
      <c r="M163" s="244"/>
      <c r="N163" s="244"/>
      <c r="O163" s="244"/>
      <c r="P163" s="244"/>
      <c r="Q163" s="244"/>
      <c r="R163" s="244"/>
      <c r="S163" s="244"/>
    </row>
    <row r="164" spans="1:19" ht="24" customHeight="1">
      <c r="A164" s="211" t="s">
        <v>64</v>
      </c>
      <c r="B164" s="212" t="s">
        <v>159</v>
      </c>
      <c r="C164" s="211" t="s">
        <v>160</v>
      </c>
      <c r="D164" s="213"/>
      <c r="E164" s="213"/>
      <c r="F164" s="213"/>
      <c r="G164" s="213"/>
      <c r="H164" s="213"/>
      <c r="I164" s="213"/>
      <c r="J164" s="213"/>
      <c r="K164" s="213"/>
      <c r="L164" s="213"/>
      <c r="M164" s="213"/>
      <c r="N164" s="213"/>
      <c r="O164" s="213"/>
      <c r="P164" s="211" t="s">
        <v>221</v>
      </c>
      <c r="Q164" s="211" t="s">
        <v>222</v>
      </c>
      <c r="R164" s="211" t="s">
        <v>223</v>
      </c>
      <c r="S164" s="211" t="s">
        <v>224</v>
      </c>
    </row>
    <row r="165" spans="1:19" ht="12.75">
      <c r="A165" s="214" t="s">
        <v>300</v>
      </c>
      <c r="B165" s="215" t="s">
        <v>73</v>
      </c>
      <c r="C165" s="216">
        <f>+'Metas por Proyecto'!C151</f>
        <v>104</v>
      </c>
      <c r="D165" s="363">
        <f>+'Metas por Proyecto'!E151</f>
        <v>11</v>
      </c>
      <c r="E165" s="363">
        <f>+'Metas por Proyecto'!G151</f>
        <v>7</v>
      </c>
      <c r="F165" s="363">
        <f>+'Metas por Proyecto'!I151</f>
        <v>5</v>
      </c>
      <c r="G165" s="363">
        <f>+'Metas por Proyecto'!K151</f>
        <v>7</v>
      </c>
      <c r="H165" s="363">
        <f>+'Metas por Proyecto'!M151</f>
        <v>9</v>
      </c>
      <c r="I165" s="363">
        <f>+'Metas por Proyecto'!O151</f>
        <v>4</v>
      </c>
      <c r="J165" s="363">
        <f>+'Metas por Proyecto'!Q151</f>
        <v>0</v>
      </c>
      <c r="K165" s="363">
        <f>+'Metas por Proyecto'!S151</f>
        <v>0</v>
      </c>
      <c r="L165" s="363">
        <f>+'Metas por Proyecto'!U151</f>
        <v>0</v>
      </c>
      <c r="M165" s="363">
        <f>+'Metas por Proyecto'!W151</f>
        <v>0</v>
      </c>
      <c r="N165" s="363">
        <f>+'Metas por Proyecto'!Y151</f>
        <v>0</v>
      </c>
      <c r="O165" s="363">
        <f>'Metas por Proyecto'!AA151</f>
        <v>0</v>
      </c>
      <c r="P165" s="216">
        <f aca="true" t="shared" si="37" ref="P165:P170">SUM(D165:F165)</f>
        <v>23</v>
      </c>
      <c r="Q165" s="216">
        <f aca="true" t="shared" si="38" ref="Q165:Q170">SUM(G165:I165)</f>
        <v>20</v>
      </c>
      <c r="R165" s="216">
        <f aca="true" t="shared" si="39" ref="R165:R170">SUM(J165:L165)</f>
        <v>0</v>
      </c>
      <c r="S165" s="216">
        <f aca="true" t="shared" si="40" ref="S165:S170">SUM(M165:O165)</f>
        <v>0</v>
      </c>
    </row>
    <row r="166" spans="1:19" ht="12.75">
      <c r="A166" s="367" t="s">
        <v>301</v>
      </c>
      <c r="B166" s="368" t="s">
        <v>72</v>
      </c>
      <c r="C166" s="369">
        <f>+'Metas por Proyecto'!C152</f>
        <v>2</v>
      </c>
      <c r="D166" s="370">
        <f>+'Metas por Proyecto'!E152</f>
        <v>0</v>
      </c>
      <c r="E166" s="370">
        <f>+'Metas por Proyecto'!G152</f>
        <v>0</v>
      </c>
      <c r="F166" s="370">
        <f>+'Metas por Proyecto'!I152</f>
        <v>0</v>
      </c>
      <c r="G166" s="370">
        <f>+'Metas por Proyecto'!K152</f>
        <v>1</v>
      </c>
      <c r="H166" s="370">
        <f>+'Metas por Proyecto'!M152</f>
        <v>0</v>
      </c>
      <c r="I166" s="370">
        <f>+'Metas por Proyecto'!O152</f>
        <v>0</v>
      </c>
      <c r="J166" s="370">
        <f>+'Metas por Proyecto'!Q152</f>
        <v>0</v>
      </c>
      <c r="K166" s="370">
        <f>+'Metas por Proyecto'!S152</f>
        <v>0</v>
      </c>
      <c r="L166" s="370">
        <f>+'Metas por Proyecto'!U152</f>
        <v>0</v>
      </c>
      <c r="M166" s="370">
        <f>+'Metas por Proyecto'!W152</f>
        <v>0</v>
      </c>
      <c r="N166" s="370">
        <f>+'Metas por Proyecto'!Y152</f>
        <v>0</v>
      </c>
      <c r="O166" s="370">
        <f>'Metas por Proyecto'!AA152</f>
        <v>0</v>
      </c>
      <c r="P166" s="219">
        <f t="shared" si="37"/>
        <v>0</v>
      </c>
      <c r="Q166" s="219">
        <f t="shared" si="38"/>
        <v>1</v>
      </c>
      <c r="R166" s="219">
        <f t="shared" si="39"/>
        <v>0</v>
      </c>
      <c r="S166" s="219">
        <f t="shared" si="40"/>
        <v>0</v>
      </c>
    </row>
    <row r="167" spans="1:19" ht="12.75">
      <c r="A167" s="367" t="s">
        <v>302</v>
      </c>
      <c r="B167" s="368" t="s">
        <v>303</v>
      </c>
      <c r="C167" s="369">
        <f>+'Metas por Proyecto'!C153</f>
        <v>168</v>
      </c>
      <c r="D167" s="370">
        <f>+'Metas por Proyecto'!E153</f>
        <v>6</v>
      </c>
      <c r="E167" s="370">
        <f>+'Metas por Proyecto'!G153</f>
        <v>5</v>
      </c>
      <c r="F167" s="370">
        <f>+'Metas por Proyecto'!I153</f>
        <v>1</v>
      </c>
      <c r="G167" s="370">
        <f>+'Metas por Proyecto'!K153</f>
        <v>10</v>
      </c>
      <c r="H167" s="370">
        <f>+'Metas por Proyecto'!M153</f>
        <v>4</v>
      </c>
      <c r="I167" s="370">
        <f>+'Metas por Proyecto'!O153</f>
        <v>12</v>
      </c>
      <c r="J167" s="370">
        <f>+'Metas por Proyecto'!Q153</f>
        <v>0</v>
      </c>
      <c r="K167" s="370">
        <f>+'Metas por Proyecto'!S153</f>
        <v>0</v>
      </c>
      <c r="L167" s="370">
        <f>+'Metas por Proyecto'!U153</f>
        <v>0</v>
      </c>
      <c r="M167" s="370">
        <f>+'Metas por Proyecto'!W153</f>
        <v>0</v>
      </c>
      <c r="N167" s="370">
        <f>+'Metas por Proyecto'!Y153</f>
        <v>0</v>
      </c>
      <c r="O167" s="370">
        <f>'Metas por Proyecto'!AA153</f>
        <v>0</v>
      </c>
      <c r="P167" s="219">
        <f t="shared" si="37"/>
        <v>12</v>
      </c>
      <c r="Q167" s="219">
        <f t="shared" si="38"/>
        <v>26</v>
      </c>
      <c r="R167" s="219">
        <f t="shared" si="39"/>
        <v>0</v>
      </c>
      <c r="S167" s="219">
        <f t="shared" si="40"/>
        <v>0</v>
      </c>
    </row>
    <row r="168" spans="1:19" ht="12.75">
      <c r="A168" s="367" t="s">
        <v>304</v>
      </c>
      <c r="B168" s="368" t="s">
        <v>72</v>
      </c>
      <c r="C168" s="369">
        <f>+'Metas por Proyecto'!C154</f>
        <v>53</v>
      </c>
      <c r="D168" s="370">
        <f>+'Metas por Proyecto'!E154</f>
        <v>3</v>
      </c>
      <c r="E168" s="370">
        <f>+'Metas por Proyecto'!G154</f>
        <v>4</v>
      </c>
      <c r="F168" s="370">
        <f>+'Metas por Proyecto'!I154</f>
        <v>4</v>
      </c>
      <c r="G168" s="370">
        <f>+'Metas por Proyecto'!K154</f>
        <v>4</v>
      </c>
      <c r="H168" s="370">
        <f>+'Metas por Proyecto'!M154</f>
        <v>5</v>
      </c>
      <c r="I168" s="370">
        <f>+'Metas por Proyecto'!O154</f>
        <v>4</v>
      </c>
      <c r="J168" s="370">
        <f>+'Metas por Proyecto'!Q154</f>
        <v>0</v>
      </c>
      <c r="K168" s="370">
        <f>+'Metas por Proyecto'!S154</f>
        <v>0</v>
      </c>
      <c r="L168" s="370">
        <f>+'Metas por Proyecto'!U154</f>
        <v>0</v>
      </c>
      <c r="M168" s="370">
        <f>+'Metas por Proyecto'!W154</f>
        <v>0</v>
      </c>
      <c r="N168" s="370">
        <f>+'Metas por Proyecto'!Y154</f>
        <v>0</v>
      </c>
      <c r="O168" s="370">
        <f>'Metas por Proyecto'!AA154</f>
        <v>0</v>
      </c>
      <c r="P168" s="219">
        <f t="shared" si="37"/>
        <v>11</v>
      </c>
      <c r="Q168" s="219">
        <f t="shared" si="38"/>
        <v>13</v>
      </c>
      <c r="R168" s="219">
        <f t="shared" si="39"/>
        <v>0</v>
      </c>
      <c r="S168" s="219">
        <f t="shared" si="40"/>
        <v>0</v>
      </c>
    </row>
    <row r="169" spans="1:19" ht="12.75">
      <c r="A169" s="231" t="s">
        <v>305</v>
      </c>
      <c r="B169" s="221" t="s">
        <v>72</v>
      </c>
      <c r="C169" s="222">
        <f>+'Metas por Proyecto'!C155</f>
        <v>4</v>
      </c>
      <c r="D169" s="365">
        <f>+'Metas por Proyecto'!E155</f>
        <v>1</v>
      </c>
      <c r="E169" s="365">
        <f>+'Metas por Proyecto'!G155</f>
        <v>0</v>
      </c>
      <c r="F169" s="365">
        <f>+'Metas por Proyecto'!I155</f>
        <v>0</v>
      </c>
      <c r="G169" s="365">
        <f>+'Metas por Proyecto'!K155</f>
        <v>0</v>
      </c>
      <c r="H169" s="365">
        <f>+'Metas por Proyecto'!M155</f>
        <v>0</v>
      </c>
      <c r="I169" s="365">
        <f>+'Metas por Proyecto'!O155</f>
        <v>0</v>
      </c>
      <c r="J169" s="365">
        <f>+'Metas por Proyecto'!Q155</f>
        <v>0</v>
      </c>
      <c r="K169" s="365">
        <f>+'Metas por Proyecto'!S155</f>
        <v>0</v>
      </c>
      <c r="L169" s="365">
        <f>+'Metas por Proyecto'!U155</f>
        <v>0</v>
      </c>
      <c r="M169" s="365">
        <f>+'Metas por Proyecto'!W155</f>
        <v>0</v>
      </c>
      <c r="N169" s="365">
        <f>+'Metas por Proyecto'!Y155</f>
        <v>0</v>
      </c>
      <c r="O169" s="365">
        <f>'Metas por Proyecto'!AA155</f>
        <v>0</v>
      </c>
      <c r="P169" s="222">
        <f t="shared" si="37"/>
        <v>1</v>
      </c>
      <c r="Q169" s="222">
        <f t="shared" si="38"/>
        <v>0</v>
      </c>
      <c r="R169" s="222">
        <f t="shared" si="39"/>
        <v>0</v>
      </c>
      <c r="S169" s="222">
        <f t="shared" si="40"/>
        <v>0</v>
      </c>
    </row>
    <row r="170" spans="1:19" ht="12.75">
      <c r="A170" s="231" t="s">
        <v>447</v>
      </c>
      <c r="B170" s="221" t="s">
        <v>72</v>
      </c>
      <c r="C170" s="222">
        <v>10</v>
      </c>
      <c r="D170" s="365">
        <f>+'Metas por Proyecto'!E156</f>
        <v>2</v>
      </c>
      <c r="E170" s="365">
        <f>+'Metas por Proyecto'!G156</f>
        <v>1</v>
      </c>
      <c r="F170" s="365">
        <f>+'Metas por Proyecto'!I156</f>
        <v>5</v>
      </c>
      <c r="G170" s="365">
        <f>+'Metas por Proyecto'!K156</f>
        <v>0</v>
      </c>
      <c r="H170" s="365">
        <f>+'Metas por Proyecto'!M156</f>
        <v>0</v>
      </c>
      <c r="I170" s="365">
        <f>+'Metas por Proyecto'!O156</f>
        <v>0</v>
      </c>
      <c r="J170" s="365">
        <f>+'Metas por Proyecto'!Q156</f>
        <v>0</v>
      </c>
      <c r="K170" s="365">
        <f>+'Metas por Proyecto'!S156</f>
        <v>0</v>
      </c>
      <c r="L170" s="365">
        <f>+'Metas por Proyecto'!U156</f>
        <v>0</v>
      </c>
      <c r="M170" s="365">
        <f>+'Metas por Proyecto'!W156</f>
        <v>0</v>
      </c>
      <c r="N170" s="365">
        <f>+'Metas por Proyecto'!Y156</f>
        <v>0</v>
      </c>
      <c r="O170" s="365">
        <f>'Metas por Proyecto'!AA156</f>
        <v>0</v>
      </c>
      <c r="P170" s="222">
        <f t="shared" si="37"/>
        <v>8</v>
      </c>
      <c r="Q170" s="222">
        <f t="shared" si="38"/>
        <v>0</v>
      </c>
      <c r="R170" s="222">
        <f t="shared" si="39"/>
        <v>0</v>
      </c>
      <c r="S170" s="222">
        <f t="shared" si="40"/>
        <v>0</v>
      </c>
    </row>
    <row r="172" spans="1:19" ht="26.25" customHeight="1">
      <c r="A172" s="633"/>
      <c r="B172" s="633"/>
      <c r="C172" s="633"/>
      <c r="D172" s="633"/>
      <c r="E172" s="633"/>
      <c r="F172" s="633"/>
      <c r="G172" s="633"/>
      <c r="H172" s="633"/>
      <c r="I172" s="633"/>
      <c r="J172" s="633"/>
      <c r="K172" s="633"/>
      <c r="L172" s="633"/>
      <c r="M172" s="633"/>
      <c r="N172" s="633"/>
      <c r="O172" s="633"/>
      <c r="P172" s="633"/>
      <c r="Q172" s="633"/>
      <c r="R172" s="633"/>
      <c r="S172" s="633"/>
    </row>
  </sheetData>
  <sheetProtection/>
  <mergeCells count="3">
    <mergeCell ref="A2:S2"/>
    <mergeCell ref="A3:R3"/>
    <mergeCell ref="A172:S172"/>
  </mergeCells>
  <printOptions horizontalCentered="1"/>
  <pageMargins left="0.7874015748031497" right="0.7874015748031497" top="0.7874015748031497" bottom="0.7874015748031497" header="0.31496062992125984" footer="0.31496062992125984"/>
  <pageSetup fitToHeight="2" horizontalDpi="600" verticalDpi="600" orientation="portrait" scale="67" r:id="rId1"/>
  <headerFooter>
    <oddFooter>&amp;L&amp;"-,Negrita"Revisión y consolidación:&amp;"-,Normal" Gerencia de Planeación&amp;RPágina &amp;P</oddFooter>
  </headerFooter>
  <rowBreaks count="1" manualBreakCount="1">
    <brk id="150" max="18" man="1"/>
  </rowBreaks>
  <ignoredErrors>
    <ignoredError sqref="P17"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zoomScalePageLayoutView="0" workbookViewId="0" topLeftCell="A1">
      <selection activeCell="C31" sqref="C31"/>
    </sheetView>
  </sheetViews>
  <sheetFormatPr defaultColWidth="11.421875" defaultRowHeight="15" outlineLevelRow="1"/>
  <cols>
    <col min="1" max="1" width="11.8515625" style="56" customWidth="1"/>
    <col min="2" max="2" width="30.7109375" style="56" customWidth="1"/>
    <col min="3" max="3" width="14.7109375" style="56" customWidth="1"/>
    <col min="4" max="4" width="12.28125" style="56" customWidth="1"/>
    <col min="5" max="8" width="13.7109375" style="56" customWidth="1"/>
    <col min="9" max="9" width="14.7109375" style="56" customWidth="1"/>
    <col min="10" max="11" width="14.28125" style="56" bestFit="1" customWidth="1"/>
    <col min="12" max="16384" width="11.421875" style="56" customWidth="1"/>
  </cols>
  <sheetData>
    <row r="1" spans="1:9" ht="18.75">
      <c r="A1" s="245" t="s">
        <v>238</v>
      </c>
      <c r="B1" s="245"/>
      <c r="C1" s="245"/>
      <c r="D1" s="245"/>
      <c r="E1" s="245"/>
      <c r="F1" s="245"/>
      <c r="G1" s="245"/>
      <c r="H1" s="245"/>
      <c r="I1" s="246"/>
    </row>
    <row r="2" spans="1:9" ht="18.75" customHeight="1">
      <c r="A2" s="634" t="s">
        <v>439</v>
      </c>
      <c r="B2" s="634"/>
      <c r="C2" s="634"/>
      <c r="D2" s="634"/>
      <c r="E2" s="634"/>
      <c r="F2" s="634"/>
      <c r="G2" s="634"/>
      <c r="H2" s="634"/>
      <c r="I2" s="634"/>
    </row>
    <row r="3" spans="2:9" ht="12.75">
      <c r="B3" s="68"/>
      <c r="C3" s="68"/>
      <c r="D3" s="71"/>
      <c r="E3" s="68"/>
      <c r="F3" s="68"/>
      <c r="G3" s="68"/>
      <c r="H3" s="68"/>
      <c r="I3" s="247" t="s">
        <v>449</v>
      </c>
    </row>
    <row r="4" spans="1:9" ht="25.5">
      <c r="A4" s="59" t="s">
        <v>214</v>
      </c>
      <c r="B4" s="58" t="s">
        <v>206</v>
      </c>
      <c r="C4" s="59" t="s">
        <v>215</v>
      </c>
      <c r="D4" s="59" t="s">
        <v>216</v>
      </c>
      <c r="E4" s="57" t="s">
        <v>442</v>
      </c>
      <c r="F4" s="57" t="s">
        <v>443</v>
      </c>
      <c r="G4" s="57" t="s">
        <v>444</v>
      </c>
      <c r="H4" s="57" t="s">
        <v>445</v>
      </c>
      <c r="I4" s="57" t="s">
        <v>207</v>
      </c>
    </row>
    <row r="5" spans="1:9" s="60" customFormat="1" ht="24">
      <c r="A5" s="73" t="s">
        <v>177</v>
      </c>
      <c r="B5" s="53" t="s">
        <v>178</v>
      </c>
      <c r="C5" s="256">
        <f>SUBTOTAL(9,C6:C7)</f>
        <v>9028000000</v>
      </c>
      <c r="D5" s="75" t="s">
        <v>212</v>
      </c>
      <c r="E5" s="75">
        <f>SUBTOTAL(9,E6:E7)</f>
        <v>0</v>
      </c>
      <c r="F5" s="75">
        <f>SUBTOTAL(9,F6:F7)</f>
        <v>0</v>
      </c>
      <c r="G5" s="75">
        <f>SUBTOTAL(9,G6:G7)</f>
        <v>0</v>
      </c>
      <c r="H5" s="75">
        <f>SUBTOTAL(9,H6:H7)</f>
        <v>0</v>
      </c>
      <c r="I5" s="75">
        <f aca="true" t="shared" si="0" ref="I5:I41">SUM(E5:H5)</f>
        <v>0</v>
      </c>
    </row>
    <row r="6" spans="1:9" s="62" customFormat="1" ht="11.25" outlineLevel="1">
      <c r="A6" s="61"/>
      <c r="B6" s="65" t="s">
        <v>210</v>
      </c>
      <c r="C6" s="81">
        <v>6488000000</v>
      </c>
      <c r="D6" s="78" t="s">
        <v>212</v>
      </c>
      <c r="E6" s="77">
        <v>0</v>
      </c>
      <c r="F6" s="77">
        <v>0</v>
      </c>
      <c r="G6" s="77"/>
      <c r="H6" s="77"/>
      <c r="I6" s="76">
        <f t="shared" si="0"/>
        <v>0</v>
      </c>
    </row>
    <row r="7" spans="1:9" s="62" customFormat="1" ht="11.25" outlineLevel="1">
      <c r="A7" s="61"/>
      <c r="B7" s="65" t="s">
        <v>209</v>
      </c>
      <c r="C7" s="81">
        <v>2540000000</v>
      </c>
      <c r="D7" s="78" t="s">
        <v>212</v>
      </c>
      <c r="E7" s="77">
        <v>0</v>
      </c>
      <c r="F7" s="77">
        <v>0</v>
      </c>
      <c r="G7" s="77"/>
      <c r="H7" s="77"/>
      <c r="I7" s="76">
        <f t="shared" si="0"/>
        <v>0</v>
      </c>
    </row>
    <row r="8" spans="1:9" s="60" customFormat="1" ht="36">
      <c r="A8" s="73" t="s">
        <v>179</v>
      </c>
      <c r="B8" s="53" t="s">
        <v>180</v>
      </c>
      <c r="C8" s="256">
        <v>223398619904</v>
      </c>
      <c r="D8" s="75" t="s">
        <v>212</v>
      </c>
      <c r="E8" s="75">
        <v>0</v>
      </c>
      <c r="F8" s="75">
        <v>0</v>
      </c>
      <c r="G8" s="75"/>
      <c r="H8" s="75"/>
      <c r="I8" s="75">
        <f t="shared" si="0"/>
        <v>0</v>
      </c>
    </row>
    <row r="9" spans="1:9" s="60" customFormat="1" ht="24">
      <c r="A9" s="73" t="s">
        <v>181</v>
      </c>
      <c r="B9" s="53" t="s">
        <v>182</v>
      </c>
      <c r="C9" s="256">
        <v>285500000000</v>
      </c>
      <c r="D9" s="75" t="s">
        <v>212</v>
      </c>
      <c r="E9" s="75">
        <v>0</v>
      </c>
      <c r="F9" s="75">
        <v>0</v>
      </c>
      <c r="G9" s="75"/>
      <c r="H9" s="75"/>
      <c r="I9" s="75">
        <f t="shared" si="0"/>
        <v>0</v>
      </c>
    </row>
    <row r="10" spans="1:9" s="60" customFormat="1" ht="24">
      <c r="A10" s="73" t="s">
        <v>183</v>
      </c>
      <c r="B10" s="53" t="s">
        <v>446</v>
      </c>
      <c r="C10" s="256">
        <v>73513000000</v>
      </c>
      <c r="D10" s="75" t="s">
        <v>212</v>
      </c>
      <c r="E10" s="75">
        <v>0</v>
      </c>
      <c r="F10" s="75">
        <v>0</v>
      </c>
      <c r="G10" s="75"/>
      <c r="H10" s="75"/>
      <c r="I10" s="75">
        <f t="shared" si="0"/>
        <v>0</v>
      </c>
    </row>
    <row r="11" spans="1:9" s="60" customFormat="1" ht="24">
      <c r="A11" s="73" t="s">
        <v>184</v>
      </c>
      <c r="B11" s="53" t="s">
        <v>185</v>
      </c>
      <c r="C11" s="256">
        <v>95000000000</v>
      </c>
      <c r="D11" s="75" t="s">
        <v>212</v>
      </c>
      <c r="E11" s="75">
        <v>0</v>
      </c>
      <c r="F11" s="75">
        <v>0</v>
      </c>
      <c r="G11" s="75"/>
      <c r="H11" s="75"/>
      <c r="I11" s="75">
        <f t="shared" si="0"/>
        <v>0</v>
      </c>
    </row>
    <row r="12" spans="1:9" s="60" customFormat="1" ht="24">
      <c r="A12" s="73" t="s">
        <v>257</v>
      </c>
      <c r="B12" s="53" t="s">
        <v>258</v>
      </c>
      <c r="C12" s="256">
        <v>214030682946</v>
      </c>
      <c r="D12" s="75" t="s">
        <v>212</v>
      </c>
      <c r="E12" s="75">
        <v>0</v>
      </c>
      <c r="F12" s="75">
        <v>0</v>
      </c>
      <c r="G12" s="75"/>
      <c r="H12" s="75"/>
      <c r="I12" s="75">
        <f t="shared" si="0"/>
        <v>0</v>
      </c>
    </row>
    <row r="13" spans="1:9" s="60" customFormat="1" ht="24">
      <c r="A13" s="73" t="s">
        <v>259</v>
      </c>
      <c r="B13" s="53" t="s">
        <v>260</v>
      </c>
      <c r="C13" s="256">
        <v>335848852100</v>
      </c>
      <c r="D13" s="75" t="s">
        <v>212</v>
      </c>
      <c r="E13" s="75">
        <v>0</v>
      </c>
      <c r="F13" s="75">
        <v>0</v>
      </c>
      <c r="G13" s="75"/>
      <c r="H13" s="75"/>
      <c r="I13" s="75">
        <f t="shared" si="0"/>
        <v>0</v>
      </c>
    </row>
    <row r="14" spans="1:9" s="60" customFormat="1" ht="24">
      <c r="A14" s="73" t="s">
        <v>261</v>
      </c>
      <c r="B14" s="53" t="s">
        <v>262</v>
      </c>
      <c r="C14" s="256">
        <v>244236233844</v>
      </c>
      <c r="D14" s="75" t="s">
        <v>212</v>
      </c>
      <c r="E14" s="75">
        <v>0</v>
      </c>
      <c r="F14" s="75">
        <v>0</v>
      </c>
      <c r="G14" s="75"/>
      <c r="H14" s="75"/>
      <c r="I14" s="75">
        <f t="shared" si="0"/>
        <v>0</v>
      </c>
    </row>
    <row r="15" spans="1:9" s="60" customFormat="1" ht="36">
      <c r="A15" s="73" t="s">
        <v>263</v>
      </c>
      <c r="B15" s="53" t="s">
        <v>264</v>
      </c>
      <c r="C15" s="256">
        <v>3500000000</v>
      </c>
      <c r="D15" s="75" t="s">
        <v>212</v>
      </c>
      <c r="E15" s="75">
        <v>0</v>
      </c>
      <c r="F15" s="75">
        <v>0</v>
      </c>
      <c r="G15" s="75"/>
      <c r="H15" s="75"/>
      <c r="I15" s="75">
        <f t="shared" si="0"/>
        <v>0</v>
      </c>
    </row>
    <row r="16" spans="1:9" s="60" customFormat="1" ht="24">
      <c r="A16" s="73" t="s">
        <v>265</v>
      </c>
      <c r="B16" s="53" t="s">
        <v>266</v>
      </c>
      <c r="C16" s="256">
        <v>3500000000</v>
      </c>
      <c r="D16" s="75" t="s">
        <v>212</v>
      </c>
      <c r="E16" s="75">
        <v>0</v>
      </c>
      <c r="F16" s="75">
        <v>0</v>
      </c>
      <c r="G16" s="75"/>
      <c r="H16" s="75"/>
      <c r="I16" s="75">
        <f t="shared" si="0"/>
        <v>0</v>
      </c>
    </row>
    <row r="17" spans="1:9" s="60" customFormat="1" ht="24">
      <c r="A17" s="73" t="s">
        <v>187</v>
      </c>
      <c r="B17" s="53" t="s">
        <v>188</v>
      </c>
      <c r="C17" s="256">
        <f>+C18+C19</f>
        <v>402754000000</v>
      </c>
      <c r="D17" s="75" t="s">
        <v>244</v>
      </c>
      <c r="E17" s="75">
        <f>+E18+E19</f>
        <v>0</v>
      </c>
      <c r="F17" s="75">
        <f>+F18+F19</f>
        <v>185629000000</v>
      </c>
      <c r="G17" s="75">
        <f>+G18+G19</f>
        <v>0</v>
      </c>
      <c r="H17" s="75">
        <f>+H18+H19</f>
        <v>0</v>
      </c>
      <c r="I17" s="75">
        <f t="shared" si="0"/>
        <v>185629000000</v>
      </c>
    </row>
    <row r="18" spans="1:9" s="60" customFormat="1" ht="11.25">
      <c r="A18" s="61"/>
      <c r="B18" s="65" t="s">
        <v>208</v>
      </c>
      <c r="C18" s="81">
        <v>30120000000</v>
      </c>
      <c r="D18" s="78" t="s">
        <v>212</v>
      </c>
      <c r="E18" s="77"/>
      <c r="F18" s="77"/>
      <c r="G18" s="76"/>
      <c r="H18" s="77"/>
      <c r="I18" s="76">
        <f t="shared" si="0"/>
        <v>0</v>
      </c>
    </row>
    <row r="19" spans="1:9" s="60" customFormat="1" ht="11.25">
      <c r="A19" s="61"/>
      <c r="B19" s="65" t="s">
        <v>208</v>
      </c>
      <c r="C19" s="81">
        <v>372634000000</v>
      </c>
      <c r="D19" s="78" t="s">
        <v>213</v>
      </c>
      <c r="E19" s="619">
        <v>0</v>
      </c>
      <c r="F19" s="77">
        <v>185629000000</v>
      </c>
      <c r="G19" s="76"/>
      <c r="H19" s="77"/>
      <c r="I19" s="76">
        <f t="shared" si="0"/>
        <v>185629000000</v>
      </c>
    </row>
    <row r="20" spans="1:9" s="60" customFormat="1" ht="24">
      <c r="A20" s="73" t="s">
        <v>186</v>
      </c>
      <c r="B20" s="53" t="s">
        <v>189</v>
      </c>
      <c r="C20" s="256">
        <v>494565000000</v>
      </c>
      <c r="D20" s="75" t="s">
        <v>212</v>
      </c>
      <c r="E20" s="256">
        <v>0</v>
      </c>
      <c r="F20" s="256">
        <v>0</v>
      </c>
      <c r="G20" s="256"/>
      <c r="H20" s="256"/>
      <c r="I20" s="75">
        <f t="shared" si="0"/>
        <v>0</v>
      </c>
    </row>
    <row r="21" spans="1:9" s="60" customFormat="1" ht="24">
      <c r="A21" s="73" t="s">
        <v>190</v>
      </c>
      <c r="B21" s="53" t="s">
        <v>267</v>
      </c>
      <c r="C21" s="256">
        <v>114802000000</v>
      </c>
      <c r="D21" s="75" t="s">
        <v>212</v>
      </c>
      <c r="E21" s="75">
        <v>0</v>
      </c>
      <c r="F21" s="75">
        <v>102000000</v>
      </c>
      <c r="G21" s="75"/>
      <c r="H21" s="75"/>
      <c r="I21" s="75">
        <f t="shared" si="0"/>
        <v>102000000</v>
      </c>
    </row>
    <row r="22" spans="1:9" s="60" customFormat="1" ht="36">
      <c r="A22" s="73" t="s">
        <v>191</v>
      </c>
      <c r="B22" s="53" t="s">
        <v>192</v>
      </c>
      <c r="C22" s="256">
        <f>SUBTOTAL(9,C23:C31)</f>
        <v>242495918383</v>
      </c>
      <c r="D22" s="75" t="s">
        <v>244</v>
      </c>
      <c r="E22" s="75">
        <f>SUBTOTAL(9,E23:E31)</f>
        <v>7641717844</v>
      </c>
      <c r="F22" s="75">
        <f>SUBTOTAL(9,F23:F31)</f>
        <v>4000000</v>
      </c>
      <c r="G22" s="75">
        <f>SUBTOTAL(9,G23:G31)</f>
        <v>0</v>
      </c>
      <c r="H22" s="75">
        <f>SUBTOTAL(9,H23:H31)</f>
        <v>0</v>
      </c>
      <c r="I22" s="75">
        <f t="shared" si="0"/>
        <v>7645717844</v>
      </c>
    </row>
    <row r="23" spans="1:9" s="62" customFormat="1" ht="11.25" outlineLevel="1">
      <c r="A23" s="79"/>
      <c r="B23" s="80" t="s">
        <v>248</v>
      </c>
      <c r="C23" s="81">
        <v>56030000000</v>
      </c>
      <c r="D23" s="82" t="s">
        <v>212</v>
      </c>
      <c r="E23" s="83"/>
      <c r="F23" s="81">
        <v>0</v>
      </c>
      <c r="G23" s="81"/>
      <c r="H23" s="81"/>
      <c r="I23" s="84">
        <f t="shared" si="0"/>
        <v>0</v>
      </c>
    </row>
    <row r="24" spans="1:9" s="62" customFormat="1" ht="11.25" outlineLevel="1">
      <c r="A24" s="79"/>
      <c r="B24" s="80" t="s">
        <v>249</v>
      </c>
      <c r="C24" s="81">
        <v>8554000000</v>
      </c>
      <c r="D24" s="82" t="s">
        <v>212</v>
      </c>
      <c r="E24" s="81"/>
      <c r="F24" s="81">
        <v>0</v>
      </c>
      <c r="G24" s="81"/>
      <c r="H24" s="81"/>
      <c r="I24" s="84">
        <f t="shared" si="0"/>
        <v>0</v>
      </c>
    </row>
    <row r="25" spans="1:9" s="62" customFormat="1" ht="11.25" outlineLevel="1">
      <c r="A25" s="79"/>
      <c r="B25" s="85" t="s">
        <v>250</v>
      </c>
      <c r="C25" s="81">
        <v>7640000000</v>
      </c>
      <c r="D25" s="82" t="s">
        <v>212</v>
      </c>
      <c r="E25" s="81">
        <v>7640000000</v>
      </c>
      <c r="F25" s="81">
        <v>0</v>
      </c>
      <c r="G25" s="81"/>
      <c r="H25" s="81"/>
      <c r="I25" s="84">
        <f t="shared" si="0"/>
        <v>7640000000</v>
      </c>
    </row>
    <row r="26" spans="1:9" s="62" customFormat="1" ht="11.25" outlineLevel="1">
      <c r="A26" s="79"/>
      <c r="B26" s="80" t="s">
        <v>251</v>
      </c>
      <c r="C26" s="81">
        <v>16867728777</v>
      </c>
      <c r="D26" s="82" t="s">
        <v>213</v>
      </c>
      <c r="E26" s="81"/>
      <c r="F26" s="81">
        <v>0</v>
      </c>
      <c r="G26" s="81"/>
      <c r="H26" s="81"/>
      <c r="I26" s="84">
        <f t="shared" si="0"/>
        <v>0</v>
      </c>
    </row>
    <row r="27" spans="1:10" s="62" customFormat="1" ht="11.25" outlineLevel="1">
      <c r="A27" s="79"/>
      <c r="B27" s="80" t="s">
        <v>211</v>
      </c>
      <c r="C27" s="81">
        <v>45880393201</v>
      </c>
      <c r="D27" s="82" t="s">
        <v>244</v>
      </c>
      <c r="E27" s="83"/>
      <c r="F27" s="81">
        <v>0</v>
      </c>
      <c r="G27" s="81"/>
      <c r="H27" s="81"/>
      <c r="I27" s="84">
        <f t="shared" si="0"/>
        <v>0</v>
      </c>
      <c r="J27" s="257"/>
    </row>
    <row r="28" spans="1:9" s="62" customFormat="1" ht="11.25" outlineLevel="1">
      <c r="A28" s="79"/>
      <c r="B28" s="80" t="s">
        <v>252</v>
      </c>
      <c r="C28" s="81">
        <v>10138796405</v>
      </c>
      <c r="D28" s="82" t="s">
        <v>212</v>
      </c>
      <c r="E28" s="81"/>
      <c r="F28" s="81">
        <v>0</v>
      </c>
      <c r="G28" s="81"/>
      <c r="H28" s="81"/>
      <c r="I28" s="84">
        <f t="shared" si="0"/>
        <v>0</v>
      </c>
    </row>
    <row r="29" spans="1:9" s="62" customFormat="1" ht="11.25" outlineLevel="1">
      <c r="A29" s="79"/>
      <c r="B29" s="80" t="s">
        <v>209</v>
      </c>
      <c r="C29" s="81">
        <v>17000000000</v>
      </c>
      <c r="D29" s="82" t="s">
        <v>212</v>
      </c>
      <c r="E29" s="81"/>
      <c r="F29" s="81">
        <v>0</v>
      </c>
      <c r="G29" s="81"/>
      <c r="H29" s="81"/>
      <c r="I29" s="84">
        <f t="shared" si="0"/>
        <v>0</v>
      </c>
    </row>
    <row r="30" spans="1:9" s="62" customFormat="1" ht="11.25" outlineLevel="1">
      <c r="A30" s="79"/>
      <c r="B30" s="80" t="s">
        <v>253</v>
      </c>
      <c r="C30" s="81">
        <v>79154000000</v>
      </c>
      <c r="D30" s="82" t="s">
        <v>212</v>
      </c>
      <c r="E30" s="83"/>
      <c r="F30" s="81">
        <v>0</v>
      </c>
      <c r="G30" s="81"/>
      <c r="H30" s="81"/>
      <c r="I30" s="84">
        <f t="shared" si="0"/>
        <v>0</v>
      </c>
    </row>
    <row r="31" spans="1:11" s="62" customFormat="1" ht="11.25" outlineLevel="1">
      <c r="A31" s="79"/>
      <c r="B31" s="85" t="s">
        <v>254</v>
      </c>
      <c r="C31" s="81">
        <v>1231000000</v>
      </c>
      <c r="D31" s="82" t="s">
        <v>212</v>
      </c>
      <c r="E31" s="81">
        <v>1717844</v>
      </c>
      <c r="F31" s="81">
        <v>4000000</v>
      </c>
      <c r="G31" s="81"/>
      <c r="H31" s="81"/>
      <c r="I31" s="84">
        <f t="shared" si="0"/>
        <v>5717844</v>
      </c>
      <c r="K31" s="257">
        <f>+C31-2000000</f>
        <v>1229000000</v>
      </c>
    </row>
    <row r="32" spans="1:9" s="62" customFormat="1" ht="36">
      <c r="A32" s="73" t="s">
        <v>193</v>
      </c>
      <c r="B32" s="53" t="s">
        <v>246</v>
      </c>
      <c r="C32" s="256">
        <f>SUBTOTAL(9,C33:C37)</f>
        <v>52191804692</v>
      </c>
      <c r="D32" s="75" t="s">
        <v>213</v>
      </c>
      <c r="E32" s="75">
        <f>SUBTOTAL(9,E33:E37)</f>
        <v>0</v>
      </c>
      <c r="F32" s="75">
        <f>SUBTOTAL(9,F33:F37)</f>
        <v>1424000000</v>
      </c>
      <c r="G32" s="75">
        <f>SUBTOTAL(9,G33:G37)</f>
        <v>0</v>
      </c>
      <c r="H32" s="75">
        <f>SUBTOTAL(9,H33:H37)</f>
        <v>0</v>
      </c>
      <c r="I32" s="75">
        <f t="shared" si="0"/>
        <v>1424000000</v>
      </c>
    </row>
    <row r="33" spans="1:10" s="62" customFormat="1" ht="11.25" outlineLevel="1">
      <c r="A33" s="63"/>
      <c r="B33" s="66" t="s">
        <v>197</v>
      </c>
      <c r="C33" s="81">
        <v>3608136868</v>
      </c>
      <c r="D33" s="78" t="s">
        <v>213</v>
      </c>
      <c r="E33" s="76"/>
      <c r="F33" s="76">
        <v>1424000000</v>
      </c>
      <c r="G33" s="76"/>
      <c r="H33" s="76"/>
      <c r="I33" s="84">
        <f t="shared" si="0"/>
        <v>1424000000</v>
      </c>
      <c r="J33" s="257"/>
    </row>
    <row r="34" spans="1:10" s="62" customFormat="1" ht="11.25" outlineLevel="1">
      <c r="A34" s="63"/>
      <c r="B34" s="66" t="s">
        <v>196</v>
      </c>
      <c r="C34" s="81">
        <v>3342597503</v>
      </c>
      <c r="D34" s="78" t="s">
        <v>213</v>
      </c>
      <c r="E34" s="76"/>
      <c r="F34" s="76"/>
      <c r="G34" s="76"/>
      <c r="H34" s="76"/>
      <c r="I34" s="84">
        <f t="shared" si="0"/>
        <v>0</v>
      </c>
      <c r="J34" s="257"/>
    </row>
    <row r="35" spans="1:9" s="62" customFormat="1" ht="22.5" outlineLevel="1">
      <c r="A35" s="63"/>
      <c r="B35" s="258" t="s">
        <v>69</v>
      </c>
      <c r="C35" s="81">
        <v>27500000000</v>
      </c>
      <c r="D35" s="78" t="s">
        <v>212</v>
      </c>
      <c r="E35" s="76"/>
      <c r="F35" s="76"/>
      <c r="G35" s="76"/>
      <c r="H35" s="76"/>
      <c r="I35" s="84">
        <f t="shared" si="0"/>
        <v>0</v>
      </c>
    </row>
    <row r="36" spans="1:9" s="62" customFormat="1" ht="11.25" outlineLevel="1">
      <c r="A36" s="63"/>
      <c r="B36" s="258" t="s">
        <v>255</v>
      </c>
      <c r="C36" s="81">
        <v>8500000000</v>
      </c>
      <c r="D36" s="78" t="s">
        <v>212</v>
      </c>
      <c r="E36" s="76"/>
      <c r="F36" s="76"/>
      <c r="G36" s="76"/>
      <c r="H36" s="76"/>
      <c r="I36" s="84">
        <f t="shared" si="0"/>
        <v>0</v>
      </c>
    </row>
    <row r="37" spans="1:10" s="62" customFormat="1" ht="11.25" outlineLevel="1">
      <c r="A37" s="63"/>
      <c r="B37" s="66" t="s">
        <v>256</v>
      </c>
      <c r="C37" s="81">
        <v>9241070321</v>
      </c>
      <c r="D37" s="78" t="s">
        <v>213</v>
      </c>
      <c r="E37" s="76"/>
      <c r="F37" s="76"/>
      <c r="G37" s="76"/>
      <c r="H37" s="76"/>
      <c r="I37" s="84">
        <f t="shared" si="0"/>
        <v>0</v>
      </c>
      <c r="J37" s="257"/>
    </row>
    <row r="38" spans="1:9" s="62" customFormat="1" ht="24">
      <c r="A38" s="73" t="s">
        <v>194</v>
      </c>
      <c r="B38" s="53" t="s">
        <v>39</v>
      </c>
      <c r="C38" s="256">
        <v>4000000000</v>
      </c>
      <c r="D38" s="75" t="s">
        <v>213</v>
      </c>
      <c r="E38" s="75">
        <v>0</v>
      </c>
      <c r="F38" s="75">
        <v>0</v>
      </c>
      <c r="G38" s="75"/>
      <c r="H38" s="75"/>
      <c r="I38" s="75">
        <f t="shared" si="0"/>
        <v>0</v>
      </c>
    </row>
    <row r="39" spans="1:9" s="62" customFormat="1" ht="24">
      <c r="A39" s="73" t="s">
        <v>195</v>
      </c>
      <c r="B39" s="53" t="s">
        <v>37</v>
      </c>
      <c r="C39" s="256">
        <v>17700000000</v>
      </c>
      <c r="D39" s="75" t="s">
        <v>212</v>
      </c>
      <c r="E39" s="75">
        <v>0</v>
      </c>
      <c r="F39" s="75">
        <v>28000000</v>
      </c>
      <c r="G39" s="75"/>
      <c r="H39" s="75"/>
      <c r="I39" s="75">
        <f t="shared" si="0"/>
        <v>28000000</v>
      </c>
    </row>
    <row r="40" spans="1:9" s="62" customFormat="1" ht="36">
      <c r="A40" s="73" t="s">
        <v>245</v>
      </c>
      <c r="B40" s="53" t="s">
        <v>38</v>
      </c>
      <c r="C40" s="256">
        <v>2300000000</v>
      </c>
      <c r="D40" s="75" t="s">
        <v>213</v>
      </c>
      <c r="E40" s="75"/>
      <c r="F40" s="75"/>
      <c r="G40" s="75"/>
      <c r="H40" s="75"/>
      <c r="I40" s="75">
        <f t="shared" si="0"/>
        <v>0</v>
      </c>
    </row>
    <row r="41" spans="1:11" s="62" customFormat="1" ht="12">
      <c r="A41" s="73"/>
      <c r="B41" s="74" t="s">
        <v>29</v>
      </c>
      <c r="C41" s="75">
        <f>+C5+C8+C9+C10+C11+C12+C13+C14+C15+C16+C17+C20+C21+C22+C32+C38+C39+C40</f>
        <v>2818364111869</v>
      </c>
      <c r="D41" s="75"/>
      <c r="E41" s="75">
        <f>+E5+E8+E9+E10+E11+E12+E13+E14+E15+E16+E17+E20+E21+E22+E32+E38+E39</f>
        <v>7641717844</v>
      </c>
      <c r="F41" s="75">
        <f>+F5+F8+F9+F10+F11+F12+F13+F14+F15+F16+F17+F20+F21+F22+F32+F38+F39</f>
        <v>187187000000</v>
      </c>
      <c r="G41" s="75">
        <f>+G5+G8+G9+G10+G11+G12+G13+G14+G15+G16+G17+G20+G21+G22+G32+G38+G39</f>
        <v>0</v>
      </c>
      <c r="H41" s="75">
        <f>+H5+H8+H9+H10+H11+H12+H13+H14+H15+H16+H17+H20+H21+H22+H32+H38+H39</f>
        <v>0</v>
      </c>
      <c r="I41" s="75">
        <f t="shared" si="0"/>
        <v>194828717844</v>
      </c>
      <c r="J41" s="257"/>
      <c r="K41" s="257"/>
    </row>
    <row r="42" spans="1:9" s="62" customFormat="1" ht="11.25">
      <c r="A42" s="62" t="s">
        <v>268</v>
      </c>
      <c r="I42" s="64"/>
    </row>
    <row r="43" spans="3:4" s="62" customFormat="1" ht="12">
      <c r="C43" s="259"/>
      <c r="D43" s="64"/>
    </row>
    <row r="44" s="62" customFormat="1" ht="11.25">
      <c r="C44" s="257"/>
    </row>
    <row r="45" s="62" customFormat="1" ht="11.25"/>
    <row r="46" s="62" customFormat="1" ht="11.25">
      <c r="C46" s="257"/>
    </row>
    <row r="47" s="62" customFormat="1" ht="11.25"/>
    <row r="48" s="62" customFormat="1" ht="11.25"/>
    <row r="49" s="62" customFormat="1" ht="11.25"/>
    <row r="50" s="62" customFormat="1" ht="11.25"/>
    <row r="51" s="62" customFormat="1" ht="11.25"/>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sheetData>
  <sheetProtection/>
  <mergeCells count="1">
    <mergeCell ref="A2:I2"/>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scale="62" r:id="rId1"/>
  <headerFooter>
    <oddFooter>&amp;L&amp;"-,Negrita"Revisión y consolidación:&amp;"-,Normal" Gerencia de Planeación&amp;RPágina &amp;P</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2:AD239"/>
  <sheetViews>
    <sheetView showGridLines="0" tabSelected="1" zoomScale="115" zoomScaleNormal="115" zoomScalePageLayoutView="0" workbookViewId="0" topLeftCell="A1">
      <selection activeCell="A1" sqref="A1"/>
    </sheetView>
  </sheetViews>
  <sheetFormatPr defaultColWidth="11.421875" defaultRowHeight="15"/>
  <cols>
    <col min="1" max="1" width="39.7109375" style="21" customWidth="1"/>
    <col min="2" max="2" width="17.7109375" style="23" customWidth="1"/>
    <col min="3" max="3" width="8.7109375" style="23" customWidth="1"/>
    <col min="4" max="9" width="8.7109375" style="21" customWidth="1"/>
    <col min="10" max="14" width="7.8515625" style="21" bestFit="1" customWidth="1"/>
    <col min="15" max="15" width="8.7109375" style="21" customWidth="1"/>
    <col min="16" max="16" width="7.8515625" style="21" hidden="1" customWidth="1"/>
    <col min="17" max="17" width="6.57421875" style="21" hidden="1" customWidth="1"/>
    <col min="18" max="18" width="7.8515625" style="21" hidden="1" customWidth="1"/>
    <col min="19" max="19" width="6.57421875" style="21" hidden="1" customWidth="1"/>
    <col min="20" max="20" width="7.8515625" style="21" hidden="1" customWidth="1"/>
    <col min="21" max="21" width="6.57421875" style="21" hidden="1" customWidth="1"/>
    <col min="22" max="22" width="7.8515625" style="21" hidden="1" customWidth="1"/>
    <col min="23" max="23" width="6.57421875" style="21" hidden="1" customWidth="1"/>
    <col min="24" max="24" width="7.8515625" style="21" hidden="1" customWidth="1"/>
    <col min="25" max="25" width="6.57421875" style="21" hidden="1" customWidth="1"/>
    <col min="26" max="26" width="7.8515625" style="21" hidden="1" customWidth="1"/>
    <col min="27" max="27" width="6.57421875" style="21" hidden="1" customWidth="1"/>
    <col min="28" max="29" width="8.7109375" style="23" customWidth="1"/>
    <col min="30" max="30" width="49.28125" style="21" customWidth="1"/>
    <col min="31" max="16384" width="11.421875" style="21" customWidth="1"/>
  </cols>
  <sheetData>
    <row r="2" spans="1:30" ht="19.5">
      <c r="A2" s="676" t="s">
        <v>238</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row>
    <row r="3" spans="1:30" ht="16.5" thickBot="1">
      <c r="A3" s="677" t="s">
        <v>440</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385"/>
      <c r="AD3" s="89" t="str">
        <f>'Metas Institucionales'!S3</f>
        <v>31/06/2013</v>
      </c>
    </row>
    <row r="4" spans="1:30" s="28" customFormat="1" ht="15.75" customHeight="1" thickBot="1">
      <c r="A4" s="91" t="s">
        <v>64</v>
      </c>
      <c r="B4" s="92" t="s">
        <v>240</v>
      </c>
      <c r="C4" s="93" t="s">
        <v>65</v>
      </c>
      <c r="D4" s="678" t="s">
        <v>225</v>
      </c>
      <c r="E4" s="679"/>
      <c r="F4" s="680" t="s">
        <v>226</v>
      </c>
      <c r="G4" s="679"/>
      <c r="H4" s="680" t="s">
        <v>227</v>
      </c>
      <c r="I4" s="679"/>
      <c r="J4" s="680" t="s">
        <v>228</v>
      </c>
      <c r="K4" s="679"/>
      <c r="L4" s="680" t="s">
        <v>229</v>
      </c>
      <c r="M4" s="679"/>
      <c r="N4" s="680" t="s">
        <v>230</v>
      </c>
      <c r="O4" s="679"/>
      <c r="P4" s="680" t="s">
        <v>231</v>
      </c>
      <c r="Q4" s="679"/>
      <c r="R4" s="680" t="s">
        <v>232</v>
      </c>
      <c r="S4" s="679"/>
      <c r="T4" s="680" t="s">
        <v>233</v>
      </c>
      <c r="U4" s="679"/>
      <c r="V4" s="680" t="s">
        <v>234</v>
      </c>
      <c r="W4" s="679"/>
      <c r="X4" s="680" t="s">
        <v>235</v>
      </c>
      <c r="Y4" s="679"/>
      <c r="Z4" s="680" t="s">
        <v>236</v>
      </c>
      <c r="AA4" s="681"/>
      <c r="AB4" s="94" t="s">
        <v>170</v>
      </c>
      <c r="AC4" s="94" t="s">
        <v>441</v>
      </c>
      <c r="AD4" s="94" t="s">
        <v>200</v>
      </c>
    </row>
    <row r="5" spans="1:30" s="28" customFormat="1" ht="13.5" thickBot="1">
      <c r="A5" s="196"/>
      <c r="B5" s="88"/>
      <c r="C5" s="88"/>
      <c r="D5" s="386" t="s">
        <v>170</v>
      </c>
      <c r="E5" s="386" t="s">
        <v>441</v>
      </c>
      <c r="F5" s="386" t="s">
        <v>170</v>
      </c>
      <c r="G5" s="386" t="s">
        <v>441</v>
      </c>
      <c r="H5" s="386" t="s">
        <v>170</v>
      </c>
      <c r="I5" s="386" t="s">
        <v>441</v>
      </c>
      <c r="J5" s="386" t="s">
        <v>170</v>
      </c>
      <c r="K5" s="386" t="s">
        <v>441</v>
      </c>
      <c r="L5" s="386" t="s">
        <v>170</v>
      </c>
      <c r="M5" s="386" t="s">
        <v>441</v>
      </c>
      <c r="N5" s="386" t="s">
        <v>170</v>
      </c>
      <c r="O5" s="386" t="s">
        <v>441</v>
      </c>
      <c r="P5" s="386" t="s">
        <v>170</v>
      </c>
      <c r="Q5" s="386" t="s">
        <v>441</v>
      </c>
      <c r="R5" s="386" t="s">
        <v>170</v>
      </c>
      <c r="S5" s="386" t="s">
        <v>441</v>
      </c>
      <c r="T5" s="386" t="s">
        <v>170</v>
      </c>
      <c r="U5" s="386" t="s">
        <v>441</v>
      </c>
      <c r="V5" s="386" t="s">
        <v>170</v>
      </c>
      <c r="W5" s="386" t="s">
        <v>441</v>
      </c>
      <c r="X5" s="386" t="s">
        <v>170</v>
      </c>
      <c r="Y5" s="386" t="s">
        <v>441</v>
      </c>
      <c r="Z5" s="386" t="s">
        <v>170</v>
      </c>
      <c r="AA5" s="386" t="s">
        <v>441</v>
      </c>
      <c r="AB5" s="88"/>
      <c r="AC5" s="88"/>
      <c r="AD5" s="88"/>
    </row>
    <row r="6" spans="1:30" s="28" customFormat="1" ht="16.5" thickBot="1">
      <c r="A6" s="667" t="s">
        <v>153</v>
      </c>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9"/>
    </row>
    <row r="7" spans="1:30" s="25" customFormat="1" ht="13.5" thickBot="1">
      <c r="A7" s="645" t="s">
        <v>75</v>
      </c>
      <c r="B7" s="646"/>
      <c r="C7" s="656"/>
      <c r="D7" s="645"/>
      <c r="E7" s="646"/>
      <c r="F7" s="646"/>
      <c r="G7" s="646"/>
      <c r="H7" s="646"/>
      <c r="I7" s="646"/>
      <c r="J7" s="646"/>
      <c r="K7" s="646"/>
      <c r="L7" s="646"/>
      <c r="M7" s="646"/>
      <c r="N7" s="646"/>
      <c r="O7" s="646"/>
      <c r="P7" s="646"/>
      <c r="Q7" s="646"/>
      <c r="R7" s="646"/>
      <c r="S7" s="646"/>
      <c r="T7" s="646"/>
      <c r="U7" s="646"/>
      <c r="V7" s="646"/>
      <c r="W7" s="646"/>
      <c r="X7" s="646"/>
      <c r="Y7" s="646"/>
      <c r="Z7" s="646"/>
      <c r="AA7" s="379"/>
      <c r="AB7" s="40"/>
      <c r="AC7" s="40"/>
      <c r="AD7" s="40"/>
    </row>
    <row r="8" spans="1:30" ht="12" thickBot="1">
      <c r="A8" s="111" t="s">
        <v>66</v>
      </c>
      <c r="B8" s="112" t="s">
        <v>67</v>
      </c>
      <c r="C8" s="113">
        <v>12</v>
      </c>
      <c r="D8" s="114">
        <v>1</v>
      </c>
      <c r="E8" s="393">
        <v>1</v>
      </c>
      <c r="F8" s="115">
        <v>1</v>
      </c>
      <c r="G8" s="398">
        <v>1</v>
      </c>
      <c r="H8" s="115">
        <v>1</v>
      </c>
      <c r="I8" s="398">
        <v>1</v>
      </c>
      <c r="J8" s="115">
        <v>1</v>
      </c>
      <c r="K8" s="398">
        <v>1</v>
      </c>
      <c r="L8" s="115">
        <v>1</v>
      </c>
      <c r="M8" s="398">
        <v>1</v>
      </c>
      <c r="N8" s="115">
        <v>1</v>
      </c>
      <c r="O8" s="398">
        <v>1</v>
      </c>
      <c r="P8" s="115">
        <v>1</v>
      </c>
      <c r="Q8" s="398"/>
      <c r="R8" s="115">
        <v>1</v>
      </c>
      <c r="S8" s="398"/>
      <c r="T8" s="115">
        <v>1</v>
      </c>
      <c r="U8" s="398"/>
      <c r="V8" s="115">
        <v>1</v>
      </c>
      <c r="W8" s="398"/>
      <c r="X8" s="115">
        <v>1</v>
      </c>
      <c r="Y8" s="404"/>
      <c r="Z8" s="116">
        <v>1</v>
      </c>
      <c r="AA8" s="409"/>
      <c r="AB8" s="425">
        <f>+D8+F8+H8+J8+L8+N8+P8+R8+T8+V8+X8+Z8</f>
        <v>12</v>
      </c>
      <c r="AC8" s="426">
        <f>+E8+G8+I8+K8+M8+O8+Q8+S8+U8+W8+Y8+AA8</f>
        <v>6</v>
      </c>
      <c r="AD8" s="117"/>
    </row>
    <row r="9" spans="1:30" ht="12" thickBot="1">
      <c r="A9" s="118" t="s">
        <v>68</v>
      </c>
      <c r="B9" s="119" t="s">
        <v>67</v>
      </c>
      <c r="C9" s="120">
        <v>12</v>
      </c>
      <c r="D9" s="121">
        <v>1</v>
      </c>
      <c r="E9" s="394">
        <v>1</v>
      </c>
      <c r="F9" s="122">
        <v>1</v>
      </c>
      <c r="G9" s="399">
        <v>1</v>
      </c>
      <c r="H9" s="122">
        <v>1</v>
      </c>
      <c r="I9" s="399">
        <v>1</v>
      </c>
      <c r="J9" s="122">
        <v>1</v>
      </c>
      <c r="K9" s="399">
        <v>1</v>
      </c>
      <c r="L9" s="122">
        <v>1</v>
      </c>
      <c r="M9" s="399">
        <v>1</v>
      </c>
      <c r="N9" s="122">
        <v>1</v>
      </c>
      <c r="O9" s="399">
        <v>1</v>
      </c>
      <c r="P9" s="122">
        <v>1</v>
      </c>
      <c r="Q9" s="399"/>
      <c r="R9" s="122">
        <v>1</v>
      </c>
      <c r="S9" s="399"/>
      <c r="T9" s="122">
        <v>1</v>
      </c>
      <c r="U9" s="399"/>
      <c r="V9" s="122">
        <v>1</v>
      </c>
      <c r="W9" s="399"/>
      <c r="X9" s="122">
        <v>1</v>
      </c>
      <c r="Y9" s="405"/>
      <c r="Z9" s="123">
        <v>1</v>
      </c>
      <c r="AA9" s="410"/>
      <c r="AB9" s="425">
        <f aca="true" t="shared" si="0" ref="AB9:AB16">+D9+F9+H9+J9+L9+N9+P9+R9+T9+V9+X9+Z9</f>
        <v>12</v>
      </c>
      <c r="AC9" s="426">
        <f aca="true" t="shared" si="1" ref="AC9:AC16">+E9+G9+I9+K9+M9+O9+Q9+S9+U9+W9+Y9+AA9</f>
        <v>6</v>
      </c>
      <c r="AD9" s="124"/>
    </row>
    <row r="10" spans="1:30" ht="12" thickBot="1">
      <c r="A10" s="118" t="s">
        <v>269</v>
      </c>
      <c r="B10" s="119" t="s">
        <v>124</v>
      </c>
      <c r="C10" s="120">
        <v>10</v>
      </c>
      <c r="D10" s="121"/>
      <c r="E10" s="394"/>
      <c r="F10" s="122"/>
      <c r="G10" s="399"/>
      <c r="H10" s="122"/>
      <c r="I10" s="399"/>
      <c r="J10" s="122"/>
      <c r="K10" s="399"/>
      <c r="L10" s="122"/>
      <c r="M10" s="399"/>
      <c r="N10" s="122">
        <v>3</v>
      </c>
      <c r="O10" s="399"/>
      <c r="P10" s="122">
        <v>3</v>
      </c>
      <c r="Q10" s="399"/>
      <c r="R10" s="122">
        <v>4</v>
      </c>
      <c r="S10" s="399"/>
      <c r="T10" s="122"/>
      <c r="U10" s="399"/>
      <c r="V10" s="122"/>
      <c r="W10" s="399"/>
      <c r="X10" s="122"/>
      <c r="Y10" s="405"/>
      <c r="Z10" s="123"/>
      <c r="AA10" s="410"/>
      <c r="AB10" s="425">
        <f t="shared" si="0"/>
        <v>10</v>
      </c>
      <c r="AC10" s="426">
        <f t="shared" si="1"/>
        <v>0</v>
      </c>
      <c r="AD10" s="124"/>
    </row>
    <row r="11" spans="1:30" ht="12" thickBot="1">
      <c r="A11" s="118" t="s">
        <v>270</v>
      </c>
      <c r="B11" s="119" t="s">
        <v>271</v>
      </c>
      <c r="C11" s="120">
        <v>1</v>
      </c>
      <c r="D11" s="121"/>
      <c r="E11" s="394"/>
      <c r="F11" s="122"/>
      <c r="G11" s="399"/>
      <c r="H11" s="122"/>
      <c r="I11" s="399"/>
      <c r="J11" s="122"/>
      <c r="K11" s="399"/>
      <c r="L11" s="122"/>
      <c r="M11" s="399"/>
      <c r="N11" s="122">
        <v>1</v>
      </c>
      <c r="O11" s="399"/>
      <c r="P11" s="122"/>
      <c r="Q11" s="399"/>
      <c r="R11" s="122"/>
      <c r="S11" s="399"/>
      <c r="T11" s="122"/>
      <c r="U11" s="399"/>
      <c r="V11" s="122"/>
      <c r="W11" s="399"/>
      <c r="X11" s="122"/>
      <c r="Y11" s="405"/>
      <c r="Z11" s="123"/>
      <c r="AA11" s="410"/>
      <c r="AB11" s="425">
        <f t="shared" si="0"/>
        <v>1</v>
      </c>
      <c r="AC11" s="426">
        <f t="shared" si="1"/>
        <v>0</v>
      </c>
      <c r="AD11" s="124"/>
    </row>
    <row r="12" spans="1:30" ht="12" thickBot="1">
      <c r="A12" s="101" t="s">
        <v>69</v>
      </c>
      <c r="B12" s="119" t="s">
        <v>70</v>
      </c>
      <c r="C12" s="125">
        <v>876</v>
      </c>
      <c r="D12" s="126">
        <v>73</v>
      </c>
      <c r="E12" s="395"/>
      <c r="F12" s="260">
        <v>73</v>
      </c>
      <c r="G12" s="400"/>
      <c r="H12" s="260">
        <v>73</v>
      </c>
      <c r="I12" s="400"/>
      <c r="J12" s="260">
        <v>73</v>
      </c>
      <c r="K12" s="400">
        <v>73</v>
      </c>
      <c r="L12" s="260">
        <v>73</v>
      </c>
      <c r="M12" s="400">
        <v>73</v>
      </c>
      <c r="N12" s="260">
        <v>73</v>
      </c>
      <c r="O12" s="400">
        <v>73</v>
      </c>
      <c r="P12" s="260">
        <v>73</v>
      </c>
      <c r="Q12" s="400"/>
      <c r="R12" s="260">
        <v>73</v>
      </c>
      <c r="S12" s="400"/>
      <c r="T12" s="260">
        <v>73</v>
      </c>
      <c r="U12" s="400"/>
      <c r="V12" s="260">
        <v>73</v>
      </c>
      <c r="W12" s="400"/>
      <c r="X12" s="260">
        <v>73</v>
      </c>
      <c r="Y12" s="400"/>
      <c r="Z12" s="260">
        <v>73</v>
      </c>
      <c r="AA12" s="411"/>
      <c r="AB12" s="425">
        <f t="shared" si="0"/>
        <v>876</v>
      </c>
      <c r="AC12" s="426">
        <f t="shared" si="1"/>
        <v>219</v>
      </c>
      <c r="AD12" s="124"/>
    </row>
    <row r="13" spans="1:30" ht="12" thickBot="1">
      <c r="A13" s="118" t="s">
        <v>130</v>
      </c>
      <c r="B13" s="119" t="s">
        <v>70</v>
      </c>
      <c r="C13" s="125">
        <v>245</v>
      </c>
      <c r="D13" s="126">
        <v>20.42</v>
      </c>
      <c r="E13" s="395"/>
      <c r="F13" s="127">
        <v>20.42</v>
      </c>
      <c r="G13" s="401"/>
      <c r="H13" s="127">
        <v>20.42</v>
      </c>
      <c r="I13" s="401"/>
      <c r="J13" s="127">
        <v>20.42</v>
      </c>
      <c r="K13" s="401">
        <v>20.42</v>
      </c>
      <c r="L13" s="127">
        <v>20.42</v>
      </c>
      <c r="M13" s="401">
        <v>20.42</v>
      </c>
      <c r="N13" s="127">
        <v>20.42</v>
      </c>
      <c r="O13" s="401">
        <v>20.42</v>
      </c>
      <c r="P13" s="127">
        <v>20.42</v>
      </c>
      <c r="Q13" s="401"/>
      <c r="R13" s="127">
        <v>20.42</v>
      </c>
      <c r="S13" s="401"/>
      <c r="T13" s="127">
        <v>20.42</v>
      </c>
      <c r="U13" s="401"/>
      <c r="V13" s="127">
        <v>20.42</v>
      </c>
      <c r="W13" s="401"/>
      <c r="X13" s="127">
        <v>20.42</v>
      </c>
      <c r="Y13" s="406"/>
      <c r="Z13" s="128">
        <v>20.42</v>
      </c>
      <c r="AA13" s="412"/>
      <c r="AB13" s="425">
        <f t="shared" si="0"/>
        <v>245.04000000000008</v>
      </c>
      <c r="AC13" s="426">
        <f t="shared" si="1"/>
        <v>61.260000000000005</v>
      </c>
      <c r="AD13" s="129"/>
    </row>
    <row r="14" spans="1:30" ht="12" thickBot="1">
      <c r="A14" s="118" t="s">
        <v>130</v>
      </c>
      <c r="B14" s="119" t="s">
        <v>71</v>
      </c>
      <c r="C14" s="130">
        <v>45000000</v>
      </c>
      <c r="D14" s="131">
        <v>3750000</v>
      </c>
      <c r="E14" s="396">
        <v>3404835.62</v>
      </c>
      <c r="F14" s="132">
        <v>3750000</v>
      </c>
      <c r="G14" s="402">
        <v>2085795.01</v>
      </c>
      <c r="H14" s="132">
        <v>3750000</v>
      </c>
      <c r="I14" s="402">
        <v>3264625.47</v>
      </c>
      <c r="J14" s="132">
        <v>3750000</v>
      </c>
      <c r="K14" s="402">
        <v>3768895</v>
      </c>
      <c r="L14" s="132">
        <v>3750000</v>
      </c>
      <c r="M14" s="402">
        <v>4067821</v>
      </c>
      <c r="N14" s="132">
        <v>3750000</v>
      </c>
      <c r="O14" s="402">
        <v>4550238</v>
      </c>
      <c r="P14" s="132">
        <v>3750000</v>
      </c>
      <c r="Q14" s="402"/>
      <c r="R14" s="132">
        <v>3750000</v>
      </c>
      <c r="S14" s="402"/>
      <c r="T14" s="132">
        <v>3750000</v>
      </c>
      <c r="U14" s="402"/>
      <c r="V14" s="132">
        <v>3750000</v>
      </c>
      <c r="W14" s="402"/>
      <c r="X14" s="132">
        <v>3750000</v>
      </c>
      <c r="Y14" s="407"/>
      <c r="Z14" s="133">
        <v>3750000</v>
      </c>
      <c r="AA14" s="413"/>
      <c r="AB14" s="425">
        <f t="shared" si="0"/>
        <v>45000000</v>
      </c>
      <c r="AC14" s="426">
        <f t="shared" si="1"/>
        <v>21142210.1</v>
      </c>
      <c r="AD14" s="134"/>
    </row>
    <row r="15" spans="1:30" ht="12" thickBot="1">
      <c r="A15" s="118" t="s">
        <v>149</v>
      </c>
      <c r="B15" s="119" t="s">
        <v>71</v>
      </c>
      <c r="C15" s="130">
        <v>30000</v>
      </c>
      <c r="D15" s="131">
        <v>2500</v>
      </c>
      <c r="E15" s="396">
        <v>7391.46</v>
      </c>
      <c r="F15" s="132">
        <v>2500</v>
      </c>
      <c r="G15" s="402">
        <v>7921.45</v>
      </c>
      <c r="H15" s="132">
        <v>2500</v>
      </c>
      <c r="I15" s="402">
        <v>9605.49</v>
      </c>
      <c r="J15" s="132">
        <v>2500</v>
      </c>
      <c r="K15" s="402">
        <v>7227</v>
      </c>
      <c r="L15" s="132">
        <v>2500</v>
      </c>
      <c r="M15" s="402">
        <v>8103</v>
      </c>
      <c r="N15" s="132">
        <v>2500</v>
      </c>
      <c r="O15" s="402">
        <v>8050</v>
      </c>
      <c r="P15" s="132">
        <v>2500</v>
      </c>
      <c r="Q15" s="402"/>
      <c r="R15" s="132">
        <v>2500</v>
      </c>
      <c r="S15" s="402"/>
      <c r="T15" s="132">
        <v>2500</v>
      </c>
      <c r="U15" s="402"/>
      <c r="V15" s="132">
        <v>2500</v>
      </c>
      <c r="W15" s="402"/>
      <c r="X15" s="132">
        <v>2500</v>
      </c>
      <c r="Y15" s="407"/>
      <c r="Z15" s="133">
        <v>2500</v>
      </c>
      <c r="AA15" s="413"/>
      <c r="AB15" s="425">
        <f t="shared" si="0"/>
        <v>30000</v>
      </c>
      <c r="AC15" s="426">
        <f t="shared" si="1"/>
        <v>48298.4</v>
      </c>
      <c r="AD15" s="129"/>
    </row>
    <row r="16" spans="1:30" ht="12" thickBot="1">
      <c r="A16" s="118" t="s">
        <v>149</v>
      </c>
      <c r="B16" s="119" t="s">
        <v>70</v>
      </c>
      <c r="C16" s="125">
        <f>380-34</f>
        <v>346</v>
      </c>
      <c r="D16" s="126">
        <v>28.8</v>
      </c>
      <c r="E16" s="397"/>
      <c r="F16" s="127">
        <v>28.8</v>
      </c>
      <c r="G16" s="403"/>
      <c r="H16" s="127">
        <v>28.8</v>
      </c>
      <c r="I16" s="403"/>
      <c r="J16" s="127">
        <v>28.8</v>
      </c>
      <c r="K16" s="403">
        <v>155</v>
      </c>
      <c r="L16" s="127">
        <v>28.8</v>
      </c>
      <c r="M16" s="403">
        <v>155</v>
      </c>
      <c r="N16" s="127">
        <v>28.8</v>
      </c>
      <c r="O16" s="403">
        <v>155</v>
      </c>
      <c r="P16" s="127">
        <v>28.8</v>
      </c>
      <c r="Q16" s="403"/>
      <c r="R16" s="127">
        <v>28.8</v>
      </c>
      <c r="S16" s="403"/>
      <c r="T16" s="127">
        <v>28.8</v>
      </c>
      <c r="U16" s="403"/>
      <c r="V16" s="127">
        <v>28.8</v>
      </c>
      <c r="W16" s="403"/>
      <c r="X16" s="127">
        <v>29</v>
      </c>
      <c r="Y16" s="408"/>
      <c r="Z16" s="128">
        <v>29</v>
      </c>
      <c r="AA16" s="414"/>
      <c r="AB16" s="425">
        <f t="shared" si="0"/>
        <v>346.00000000000006</v>
      </c>
      <c r="AC16" s="426">
        <f t="shared" si="1"/>
        <v>465</v>
      </c>
      <c r="AD16" s="129"/>
    </row>
    <row r="17" spans="1:30" s="24" customFormat="1" ht="15.75" thickBot="1">
      <c r="A17" s="645" t="s">
        <v>78</v>
      </c>
      <c r="B17" s="646"/>
      <c r="C17" s="656"/>
      <c r="D17" s="637"/>
      <c r="E17" s="638"/>
      <c r="F17" s="639"/>
      <c r="G17" s="639"/>
      <c r="H17" s="639"/>
      <c r="I17" s="639"/>
      <c r="J17" s="639"/>
      <c r="K17" s="639"/>
      <c r="L17" s="639"/>
      <c r="M17" s="639"/>
      <c r="N17" s="639"/>
      <c r="O17" s="639"/>
      <c r="P17" s="639"/>
      <c r="Q17" s="639"/>
      <c r="R17" s="639"/>
      <c r="S17" s="639"/>
      <c r="T17" s="639"/>
      <c r="U17" s="639"/>
      <c r="V17" s="639"/>
      <c r="W17" s="639"/>
      <c r="X17" s="639"/>
      <c r="Y17" s="640"/>
      <c r="Z17" s="640"/>
      <c r="AA17" s="383"/>
      <c r="AB17" s="69"/>
      <c r="AC17" s="69"/>
      <c r="AD17" s="69"/>
    </row>
    <row r="18" spans="1:30" ht="11.25">
      <c r="A18" s="111" t="s">
        <v>272</v>
      </c>
      <c r="B18" s="140" t="s">
        <v>273</v>
      </c>
      <c r="C18" s="141">
        <v>6</v>
      </c>
      <c r="D18" s="110"/>
      <c r="E18" s="415"/>
      <c r="F18" s="97"/>
      <c r="G18" s="417"/>
      <c r="H18" s="97"/>
      <c r="I18" s="417"/>
      <c r="J18" s="97"/>
      <c r="K18" s="417"/>
      <c r="L18" s="97"/>
      <c r="M18" s="417"/>
      <c r="N18" s="97">
        <v>6</v>
      </c>
      <c r="O18" s="417"/>
      <c r="P18" s="97"/>
      <c r="Q18" s="417"/>
      <c r="R18" s="97"/>
      <c r="S18" s="417"/>
      <c r="T18" s="97"/>
      <c r="U18" s="417"/>
      <c r="V18" s="97"/>
      <c r="W18" s="417"/>
      <c r="X18" s="97"/>
      <c r="Y18" s="419"/>
      <c r="Z18" s="98"/>
      <c r="AA18" s="421"/>
      <c r="AB18" s="117">
        <f aca="true" t="shared" si="2" ref="AB18:AC20">+D18+F18+H18+J18+L18+N18+P18+R18+T18+V18+X18+Z18</f>
        <v>6</v>
      </c>
      <c r="AC18" s="423">
        <f t="shared" si="2"/>
        <v>0</v>
      </c>
      <c r="AD18" s="142"/>
    </row>
    <row r="19" spans="1:30" ht="11.25">
      <c r="A19" s="118" t="s">
        <v>274</v>
      </c>
      <c r="B19" s="143" t="s">
        <v>73</v>
      </c>
      <c r="C19" s="144">
        <v>100</v>
      </c>
      <c r="D19" s="106">
        <v>7</v>
      </c>
      <c r="E19" s="416">
        <v>3</v>
      </c>
      <c r="F19" s="102">
        <v>7</v>
      </c>
      <c r="G19" s="418">
        <v>4</v>
      </c>
      <c r="H19" s="102">
        <v>9</v>
      </c>
      <c r="I19" s="418">
        <v>6</v>
      </c>
      <c r="J19" s="102">
        <v>9</v>
      </c>
      <c r="K19" s="418">
        <v>9</v>
      </c>
      <c r="L19" s="102">
        <v>9</v>
      </c>
      <c r="M19" s="418">
        <v>3</v>
      </c>
      <c r="N19" s="102">
        <v>9</v>
      </c>
      <c r="O19" s="418">
        <v>4</v>
      </c>
      <c r="P19" s="102">
        <v>9</v>
      </c>
      <c r="Q19" s="418"/>
      <c r="R19" s="102">
        <v>9</v>
      </c>
      <c r="S19" s="418"/>
      <c r="T19" s="102">
        <v>9</v>
      </c>
      <c r="U19" s="418"/>
      <c r="V19" s="102">
        <v>9</v>
      </c>
      <c r="W19" s="418"/>
      <c r="X19" s="102">
        <v>9</v>
      </c>
      <c r="Y19" s="420"/>
      <c r="Z19" s="103">
        <v>5</v>
      </c>
      <c r="AA19" s="422"/>
      <c r="AB19" s="124">
        <f t="shared" si="2"/>
        <v>100</v>
      </c>
      <c r="AC19" s="424">
        <f t="shared" si="2"/>
        <v>29</v>
      </c>
      <c r="AD19" s="145"/>
    </row>
    <row r="20" spans="1:30" ht="144.75" customHeight="1" thickBot="1">
      <c r="A20" s="118" t="s">
        <v>275</v>
      </c>
      <c r="B20" s="143" t="s">
        <v>73</v>
      </c>
      <c r="C20" s="144">
        <v>16</v>
      </c>
      <c r="D20" s="106"/>
      <c r="E20" s="416">
        <v>3</v>
      </c>
      <c r="F20" s="102"/>
      <c r="G20" s="418">
        <v>3</v>
      </c>
      <c r="H20" s="102">
        <v>4</v>
      </c>
      <c r="I20" s="418">
        <v>6</v>
      </c>
      <c r="J20" s="102"/>
      <c r="K20" s="418">
        <v>5</v>
      </c>
      <c r="L20" s="102"/>
      <c r="M20" s="418">
        <v>2</v>
      </c>
      <c r="N20" s="102">
        <v>4</v>
      </c>
      <c r="O20" s="418">
        <v>4</v>
      </c>
      <c r="P20" s="102"/>
      <c r="Q20" s="418"/>
      <c r="R20" s="102"/>
      <c r="S20" s="418"/>
      <c r="T20" s="102">
        <v>4</v>
      </c>
      <c r="U20" s="418"/>
      <c r="V20" s="102"/>
      <c r="W20" s="418"/>
      <c r="X20" s="102"/>
      <c r="Y20" s="420"/>
      <c r="Z20" s="103">
        <v>4</v>
      </c>
      <c r="AA20" s="422"/>
      <c r="AB20" s="124">
        <f t="shared" si="2"/>
        <v>16</v>
      </c>
      <c r="AC20" s="424">
        <f t="shared" si="2"/>
        <v>23</v>
      </c>
      <c r="AD20" s="145"/>
    </row>
    <row r="21" spans="1:30" s="22" customFormat="1" ht="15.75" thickBot="1">
      <c r="A21" s="645" t="s">
        <v>155</v>
      </c>
      <c r="B21" s="646"/>
      <c r="C21" s="656"/>
      <c r="D21" s="637"/>
      <c r="E21" s="638"/>
      <c r="F21" s="639"/>
      <c r="G21" s="639"/>
      <c r="H21" s="639"/>
      <c r="I21" s="639"/>
      <c r="J21" s="639"/>
      <c r="K21" s="639"/>
      <c r="L21" s="639"/>
      <c r="M21" s="639"/>
      <c r="N21" s="639"/>
      <c r="O21" s="639"/>
      <c r="P21" s="639"/>
      <c r="Q21" s="639"/>
      <c r="R21" s="639"/>
      <c r="S21" s="639"/>
      <c r="T21" s="639"/>
      <c r="U21" s="639"/>
      <c r="V21" s="639"/>
      <c r="W21" s="639"/>
      <c r="X21" s="639"/>
      <c r="Y21" s="640"/>
      <c r="Z21" s="640"/>
      <c r="AA21" s="383"/>
      <c r="AB21" s="67"/>
      <c r="AC21" s="67"/>
      <c r="AD21" s="69"/>
    </row>
    <row r="22" spans="1:30" s="62" customFormat="1" ht="12" thickBot="1">
      <c r="A22" s="664" t="s">
        <v>111</v>
      </c>
      <c r="B22" s="665"/>
      <c r="C22" s="666"/>
      <c r="D22" s="641"/>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63"/>
    </row>
    <row r="23" spans="1:30" s="62" customFormat="1" ht="33.75">
      <c r="A23" s="292" t="s">
        <v>243</v>
      </c>
      <c r="B23" s="293" t="s">
        <v>112</v>
      </c>
      <c r="C23" s="374">
        <v>185.04</v>
      </c>
      <c r="D23" s="295">
        <f>8.333%*$C$23</f>
        <v>15.4193832</v>
      </c>
      <c r="E23" s="448">
        <v>185.04</v>
      </c>
      <c r="F23" s="296">
        <f aca="true" t="shared" si="3" ref="F23:Z23">8.333%*$C$23</f>
        <v>15.4193832</v>
      </c>
      <c r="G23" s="450">
        <v>185.04</v>
      </c>
      <c r="H23" s="296">
        <f t="shared" si="3"/>
        <v>15.4193832</v>
      </c>
      <c r="I23" s="450">
        <v>185.04</v>
      </c>
      <c r="J23" s="296">
        <f t="shared" si="3"/>
        <v>15.4193832</v>
      </c>
      <c r="K23" s="450">
        <v>185.04</v>
      </c>
      <c r="L23" s="296">
        <f t="shared" si="3"/>
        <v>15.4193832</v>
      </c>
      <c r="M23" s="450">
        <v>185.04</v>
      </c>
      <c r="N23" s="296">
        <f t="shared" si="3"/>
        <v>15.4193832</v>
      </c>
      <c r="O23" s="450">
        <v>185.04</v>
      </c>
      <c r="P23" s="296">
        <f t="shared" si="3"/>
        <v>15.4193832</v>
      </c>
      <c r="Q23" s="450"/>
      <c r="R23" s="296">
        <f t="shared" si="3"/>
        <v>15.4193832</v>
      </c>
      <c r="S23" s="450"/>
      <c r="T23" s="296">
        <f t="shared" si="3"/>
        <v>15.4193832</v>
      </c>
      <c r="U23" s="450"/>
      <c r="V23" s="296">
        <f t="shared" si="3"/>
        <v>15.4193832</v>
      </c>
      <c r="W23" s="450"/>
      <c r="X23" s="296">
        <f t="shared" si="3"/>
        <v>15.4193832</v>
      </c>
      <c r="Y23" s="452"/>
      <c r="Z23" s="294">
        <f t="shared" si="3"/>
        <v>15.4193832</v>
      </c>
      <c r="AA23" s="454"/>
      <c r="AB23" s="297">
        <f>+D23+F23+H23+J23+L23+N23+P23+R23+T23+V23+X23+Z23</f>
        <v>185.0325984</v>
      </c>
      <c r="AC23" s="427">
        <v>185.04</v>
      </c>
      <c r="AD23" s="298"/>
    </row>
    <row r="24" spans="1:30" s="62" customFormat="1" ht="12" thickBot="1">
      <c r="A24" s="299" t="s">
        <v>430</v>
      </c>
      <c r="B24" s="300" t="s">
        <v>73</v>
      </c>
      <c r="C24" s="301">
        <v>12</v>
      </c>
      <c r="D24" s="302">
        <v>1</v>
      </c>
      <c r="E24" s="449">
        <v>1</v>
      </c>
      <c r="F24" s="300">
        <v>1</v>
      </c>
      <c r="G24" s="451">
        <v>1</v>
      </c>
      <c r="H24" s="300">
        <v>1</v>
      </c>
      <c r="I24" s="451">
        <v>1</v>
      </c>
      <c r="J24" s="300">
        <v>1</v>
      </c>
      <c r="K24" s="451">
        <v>1</v>
      </c>
      <c r="L24" s="300">
        <v>1</v>
      </c>
      <c r="M24" s="451">
        <v>1</v>
      </c>
      <c r="N24" s="300">
        <v>1</v>
      </c>
      <c r="O24" s="451">
        <v>1</v>
      </c>
      <c r="P24" s="300">
        <v>1</v>
      </c>
      <c r="Q24" s="451"/>
      <c r="R24" s="300">
        <v>1</v>
      </c>
      <c r="S24" s="451"/>
      <c r="T24" s="300">
        <v>1</v>
      </c>
      <c r="U24" s="451"/>
      <c r="V24" s="300">
        <v>1</v>
      </c>
      <c r="W24" s="451"/>
      <c r="X24" s="300">
        <v>1</v>
      </c>
      <c r="Y24" s="453"/>
      <c r="Z24" s="301">
        <v>1</v>
      </c>
      <c r="AA24" s="455"/>
      <c r="AB24" s="303">
        <f>+D24+F24+H24+J24+L24+N24+P24+R24+T24+V24+X24+Z24</f>
        <v>12</v>
      </c>
      <c r="AC24" s="428">
        <f>+E24+G24+I24+K24+M24+O24+Q24+S24+U24+W24+Y24+AA24</f>
        <v>6</v>
      </c>
      <c r="AD24" s="304"/>
    </row>
    <row r="25" spans="1:30" s="62" customFormat="1" ht="12" thickBot="1">
      <c r="A25" s="664" t="s">
        <v>113</v>
      </c>
      <c r="B25" s="665"/>
      <c r="C25" s="666"/>
      <c r="D25" s="670"/>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2"/>
    </row>
    <row r="26" spans="1:30" s="62" customFormat="1" ht="11.25">
      <c r="A26" s="327" t="s">
        <v>391</v>
      </c>
      <c r="B26" s="97" t="s">
        <v>112</v>
      </c>
      <c r="C26" s="375">
        <v>5</v>
      </c>
      <c r="D26" s="199"/>
      <c r="E26" s="456"/>
      <c r="F26" s="200"/>
      <c r="G26" s="458"/>
      <c r="H26" s="200"/>
      <c r="I26" s="458">
        <v>1.5</v>
      </c>
      <c r="J26" s="200"/>
      <c r="K26" s="458">
        <v>0.25</v>
      </c>
      <c r="L26" s="200"/>
      <c r="M26" s="458">
        <v>0.65</v>
      </c>
      <c r="N26" s="200">
        <v>5</v>
      </c>
      <c r="O26" s="458">
        <v>1.34</v>
      </c>
      <c r="P26" s="200"/>
      <c r="Q26" s="458"/>
      <c r="R26" s="200"/>
      <c r="S26" s="458"/>
      <c r="T26" s="200"/>
      <c r="U26" s="458"/>
      <c r="V26" s="210"/>
      <c r="W26" s="460"/>
      <c r="X26" s="200"/>
      <c r="Y26" s="461"/>
      <c r="Z26" s="198"/>
      <c r="AA26" s="463"/>
      <c r="AB26" s="201">
        <f aca="true" t="shared" si="4" ref="AB26:AC28">+D26+F26+H26+J26+L26+N26+P26+R26+T26+V26+X26+Z26</f>
        <v>5</v>
      </c>
      <c r="AC26" s="429">
        <f t="shared" si="4"/>
        <v>3.74</v>
      </c>
      <c r="AD26" s="150"/>
    </row>
    <row r="27" spans="1:30" s="62" customFormat="1" ht="11.25">
      <c r="A27" s="101" t="s">
        <v>431</v>
      </c>
      <c r="B27" s="102" t="s">
        <v>112</v>
      </c>
      <c r="C27" s="328">
        <v>10</v>
      </c>
      <c r="D27" s="106"/>
      <c r="E27" s="416">
        <v>2</v>
      </c>
      <c r="F27" s="102"/>
      <c r="G27" s="418">
        <v>1</v>
      </c>
      <c r="H27" s="102"/>
      <c r="I27" s="418"/>
      <c r="J27" s="102"/>
      <c r="K27" s="418">
        <v>5.8</v>
      </c>
      <c r="L27" s="102"/>
      <c r="M27" s="418">
        <v>0</v>
      </c>
      <c r="N27" s="102"/>
      <c r="O27" s="418">
        <v>0.5</v>
      </c>
      <c r="P27" s="102">
        <v>5</v>
      </c>
      <c r="Q27" s="418"/>
      <c r="R27" s="102"/>
      <c r="S27" s="418"/>
      <c r="T27" s="102"/>
      <c r="U27" s="418"/>
      <c r="V27" s="102"/>
      <c r="W27" s="418"/>
      <c r="X27" s="102"/>
      <c r="Y27" s="420"/>
      <c r="Z27" s="103">
        <v>5</v>
      </c>
      <c r="AA27" s="422"/>
      <c r="AB27" s="104">
        <f t="shared" si="4"/>
        <v>10</v>
      </c>
      <c r="AC27" s="430">
        <f t="shared" si="4"/>
        <v>9.3</v>
      </c>
      <c r="AD27" s="154"/>
    </row>
    <row r="28" spans="1:30" s="62" customFormat="1" ht="11.25">
      <c r="A28" s="101" t="s">
        <v>437</v>
      </c>
      <c r="B28" s="102" t="s">
        <v>114</v>
      </c>
      <c r="C28" s="328">
        <v>3</v>
      </c>
      <c r="D28" s="106"/>
      <c r="E28" s="416"/>
      <c r="F28" s="102"/>
      <c r="G28" s="418"/>
      <c r="H28" s="102"/>
      <c r="I28" s="418"/>
      <c r="J28" s="102">
        <v>1</v>
      </c>
      <c r="K28" s="418"/>
      <c r="L28" s="102"/>
      <c r="M28" s="418">
        <v>1</v>
      </c>
      <c r="N28" s="102"/>
      <c r="O28" s="418">
        <v>1</v>
      </c>
      <c r="P28" s="102"/>
      <c r="Q28" s="418"/>
      <c r="R28" s="102">
        <v>2</v>
      </c>
      <c r="S28" s="418"/>
      <c r="T28" s="102"/>
      <c r="U28" s="418"/>
      <c r="V28" s="102"/>
      <c r="W28" s="418"/>
      <c r="X28" s="102"/>
      <c r="Y28" s="420"/>
      <c r="Z28" s="103"/>
      <c r="AA28" s="422"/>
      <c r="AB28" s="104">
        <f t="shared" si="4"/>
        <v>3</v>
      </c>
      <c r="AC28" s="430">
        <f t="shared" si="4"/>
        <v>2</v>
      </c>
      <c r="AD28" s="154"/>
    </row>
    <row r="29" spans="1:30" s="62" customFormat="1" ht="33.75">
      <c r="A29" s="101" t="s">
        <v>151</v>
      </c>
      <c r="B29" s="102" t="s">
        <v>112</v>
      </c>
      <c r="C29" s="320">
        <v>82.4</v>
      </c>
      <c r="D29" s="203">
        <f>$C$29*(100%/12)</f>
        <v>6.866666666666667</v>
      </c>
      <c r="E29" s="457">
        <v>82.4</v>
      </c>
      <c r="F29" s="204">
        <f aca="true" t="shared" si="5" ref="F29:Z29">$C$29*(100%/12)</f>
        <v>6.866666666666667</v>
      </c>
      <c r="G29" s="459">
        <v>82.4</v>
      </c>
      <c r="H29" s="204">
        <f t="shared" si="5"/>
        <v>6.866666666666667</v>
      </c>
      <c r="I29" s="459">
        <v>82.4</v>
      </c>
      <c r="J29" s="204">
        <f t="shared" si="5"/>
        <v>6.866666666666667</v>
      </c>
      <c r="K29" s="459">
        <v>82.4</v>
      </c>
      <c r="L29" s="204">
        <f t="shared" si="5"/>
        <v>6.866666666666667</v>
      </c>
      <c r="M29" s="459">
        <v>82.4</v>
      </c>
      <c r="N29" s="204">
        <f t="shared" si="5"/>
        <v>6.866666666666667</v>
      </c>
      <c r="O29" s="459">
        <v>82.4</v>
      </c>
      <c r="P29" s="204">
        <f t="shared" si="5"/>
        <v>6.866666666666667</v>
      </c>
      <c r="Q29" s="459"/>
      <c r="R29" s="204">
        <f t="shared" si="5"/>
        <v>6.866666666666667</v>
      </c>
      <c r="S29" s="459"/>
      <c r="T29" s="204">
        <f t="shared" si="5"/>
        <v>6.866666666666667</v>
      </c>
      <c r="U29" s="459"/>
      <c r="V29" s="204">
        <f t="shared" si="5"/>
        <v>6.866666666666667</v>
      </c>
      <c r="W29" s="459"/>
      <c r="X29" s="204">
        <f t="shared" si="5"/>
        <v>6.866666666666667</v>
      </c>
      <c r="Y29" s="462"/>
      <c r="Z29" s="202">
        <f t="shared" si="5"/>
        <v>6.866666666666667</v>
      </c>
      <c r="AA29" s="464"/>
      <c r="AB29" s="205">
        <f>+D29+F29+H29+J29+L29+N29+P29+R29+T29+V29+X29+Z29</f>
        <v>82.4</v>
      </c>
      <c r="AC29" s="431">
        <v>82.4</v>
      </c>
      <c r="AD29" s="105"/>
    </row>
    <row r="30" spans="1:30" s="62" customFormat="1" ht="12" thickBot="1">
      <c r="A30" s="299" t="s">
        <v>430</v>
      </c>
      <c r="B30" s="300" t="s">
        <v>73</v>
      </c>
      <c r="C30" s="301">
        <v>12</v>
      </c>
      <c r="D30" s="302">
        <v>1</v>
      </c>
      <c r="E30" s="449">
        <v>1</v>
      </c>
      <c r="F30" s="300">
        <v>1</v>
      </c>
      <c r="G30" s="451">
        <v>1</v>
      </c>
      <c r="H30" s="300">
        <v>1</v>
      </c>
      <c r="I30" s="451">
        <v>1</v>
      </c>
      <c r="J30" s="300">
        <v>1</v>
      </c>
      <c r="K30" s="451">
        <v>1</v>
      </c>
      <c r="L30" s="300">
        <v>1</v>
      </c>
      <c r="M30" s="451">
        <v>1</v>
      </c>
      <c r="N30" s="300">
        <v>1</v>
      </c>
      <c r="O30" s="451">
        <v>1</v>
      </c>
      <c r="P30" s="300">
        <v>1</v>
      </c>
      <c r="Q30" s="451"/>
      <c r="R30" s="300">
        <v>1</v>
      </c>
      <c r="S30" s="451"/>
      <c r="T30" s="300">
        <v>1</v>
      </c>
      <c r="U30" s="451"/>
      <c r="V30" s="300">
        <v>1</v>
      </c>
      <c r="W30" s="451"/>
      <c r="X30" s="300">
        <v>1</v>
      </c>
      <c r="Y30" s="453"/>
      <c r="Z30" s="301">
        <v>1</v>
      </c>
      <c r="AA30" s="455"/>
      <c r="AB30" s="303">
        <f>+D30+F30+H30+J30+L30+N30+P30+R30+T30+V30+X30+Z30</f>
        <v>12</v>
      </c>
      <c r="AC30" s="432">
        <f>+E30+G30+I30+K30+M30+O30+Q30+S30+U30+W30+Y30+AA30</f>
        <v>6</v>
      </c>
      <c r="AD30" s="154"/>
    </row>
    <row r="31" spans="1:30" s="62" customFormat="1" ht="12" thickBot="1">
      <c r="A31" s="664" t="s">
        <v>115</v>
      </c>
      <c r="B31" s="665"/>
      <c r="C31" s="666"/>
      <c r="D31" s="641"/>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63"/>
    </row>
    <row r="32" spans="1:30" s="62" customFormat="1" ht="22.5">
      <c r="A32" s="96" t="s">
        <v>392</v>
      </c>
      <c r="B32" s="97" t="s">
        <v>393</v>
      </c>
      <c r="C32" s="375">
        <v>1</v>
      </c>
      <c r="D32" s="199"/>
      <c r="E32" s="456"/>
      <c r="F32" s="200"/>
      <c r="G32" s="458"/>
      <c r="H32" s="200"/>
      <c r="I32" s="458"/>
      <c r="J32" s="200"/>
      <c r="K32" s="458"/>
      <c r="L32" s="200"/>
      <c r="M32" s="458"/>
      <c r="N32" s="200"/>
      <c r="O32" s="458"/>
      <c r="P32" s="200"/>
      <c r="Q32" s="458"/>
      <c r="R32" s="200"/>
      <c r="S32" s="458"/>
      <c r="T32" s="200"/>
      <c r="U32" s="458"/>
      <c r="V32" s="200"/>
      <c r="W32" s="458"/>
      <c r="X32" s="200"/>
      <c r="Y32" s="461"/>
      <c r="Z32" s="198">
        <v>1</v>
      </c>
      <c r="AA32" s="468"/>
      <c r="AB32" s="205">
        <f>+D32+F32+H32+J32+L32+N32+P32+R32+T32+V32+X32+Z32</f>
        <v>1</v>
      </c>
      <c r="AC32" s="433">
        <f>+E32+G32+I32+K32+M32+O32+Q32+S32+U32+W32+Y32+AA32</f>
        <v>0</v>
      </c>
      <c r="AD32" s="150"/>
    </row>
    <row r="33" spans="1:30" s="62" customFormat="1" ht="12" thickBot="1">
      <c r="A33" s="107" t="s">
        <v>119</v>
      </c>
      <c r="B33" s="108" t="s">
        <v>112</v>
      </c>
      <c r="C33" s="376">
        <v>285.1</v>
      </c>
      <c r="D33" s="207">
        <f>$C$33*(100%/12)</f>
        <v>23.758333333333333</v>
      </c>
      <c r="E33" s="465">
        <v>285.1</v>
      </c>
      <c r="F33" s="208">
        <f aca="true" t="shared" si="6" ref="F33:Z33">$C$33*(100%/12)</f>
        <v>23.758333333333333</v>
      </c>
      <c r="G33" s="466">
        <v>285.1</v>
      </c>
      <c r="H33" s="208">
        <f t="shared" si="6"/>
        <v>23.758333333333333</v>
      </c>
      <c r="I33" s="466">
        <v>285.1</v>
      </c>
      <c r="J33" s="208">
        <f t="shared" si="6"/>
        <v>23.758333333333333</v>
      </c>
      <c r="K33" s="466">
        <v>285.1</v>
      </c>
      <c r="L33" s="208">
        <f t="shared" si="6"/>
        <v>23.758333333333333</v>
      </c>
      <c r="M33" s="466">
        <v>285.1</v>
      </c>
      <c r="N33" s="208">
        <f t="shared" si="6"/>
        <v>23.758333333333333</v>
      </c>
      <c r="O33" s="466">
        <v>285.1</v>
      </c>
      <c r="P33" s="208">
        <f t="shared" si="6"/>
        <v>23.758333333333333</v>
      </c>
      <c r="Q33" s="466"/>
      <c r="R33" s="208">
        <f t="shared" si="6"/>
        <v>23.758333333333333</v>
      </c>
      <c r="S33" s="466"/>
      <c r="T33" s="208">
        <f t="shared" si="6"/>
        <v>23.758333333333333</v>
      </c>
      <c r="U33" s="466"/>
      <c r="V33" s="208">
        <f t="shared" si="6"/>
        <v>23.758333333333333</v>
      </c>
      <c r="W33" s="466"/>
      <c r="X33" s="208">
        <f t="shared" si="6"/>
        <v>23.758333333333333</v>
      </c>
      <c r="Y33" s="467"/>
      <c r="Z33" s="206">
        <f t="shared" si="6"/>
        <v>23.758333333333333</v>
      </c>
      <c r="AA33" s="469"/>
      <c r="AB33" s="209">
        <f>+D33+F33+H33+J33+L33+N33+P33+R33+T33+V33+X33+Z33</f>
        <v>285.09999999999997</v>
      </c>
      <c r="AC33" s="434">
        <v>285.1</v>
      </c>
      <c r="AD33" s="109"/>
    </row>
    <row r="34" spans="1:30" s="62" customFormat="1" ht="12" thickBot="1">
      <c r="A34" s="299" t="s">
        <v>430</v>
      </c>
      <c r="B34" s="300" t="s">
        <v>73</v>
      </c>
      <c r="C34" s="301">
        <v>12</v>
      </c>
      <c r="D34" s="302">
        <v>1</v>
      </c>
      <c r="E34" s="449">
        <v>1</v>
      </c>
      <c r="F34" s="300">
        <v>1</v>
      </c>
      <c r="G34" s="451">
        <v>1</v>
      </c>
      <c r="H34" s="300">
        <v>1</v>
      </c>
      <c r="I34" s="451">
        <v>1</v>
      </c>
      <c r="J34" s="300">
        <v>1</v>
      </c>
      <c r="K34" s="451">
        <v>1</v>
      </c>
      <c r="L34" s="300">
        <v>1</v>
      </c>
      <c r="M34" s="451">
        <v>1</v>
      </c>
      <c r="N34" s="300">
        <v>1</v>
      </c>
      <c r="O34" s="451">
        <v>1</v>
      </c>
      <c r="P34" s="300">
        <v>1</v>
      </c>
      <c r="Q34" s="451"/>
      <c r="R34" s="300">
        <v>1</v>
      </c>
      <c r="S34" s="451"/>
      <c r="T34" s="300">
        <v>1</v>
      </c>
      <c r="U34" s="451"/>
      <c r="V34" s="300">
        <v>1</v>
      </c>
      <c r="W34" s="451"/>
      <c r="X34" s="300">
        <v>1</v>
      </c>
      <c r="Y34" s="453"/>
      <c r="Z34" s="301">
        <v>1</v>
      </c>
      <c r="AA34" s="455"/>
      <c r="AB34" s="303">
        <f>+D34+F34+H34+J34+L34+N34+P34+R34+T34+V34+X34+Z34</f>
        <v>12</v>
      </c>
      <c r="AC34" s="432">
        <f>+E34+G34+I34+K34+M34+O34+Q34+S34+U34+W34+Y34+AA34</f>
        <v>6</v>
      </c>
      <c r="AD34" s="105"/>
    </row>
    <row r="35" spans="1:30" s="62" customFormat="1" ht="12" thickBot="1">
      <c r="A35" s="664" t="s">
        <v>116</v>
      </c>
      <c r="B35" s="665"/>
      <c r="C35" s="666"/>
      <c r="D35" s="641"/>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63"/>
    </row>
    <row r="36" spans="1:30" s="62" customFormat="1" ht="22.5">
      <c r="A36" s="327" t="s">
        <v>394</v>
      </c>
      <c r="B36" s="97" t="s">
        <v>112</v>
      </c>
      <c r="C36" s="375">
        <v>4.89</v>
      </c>
      <c r="D36" s="199"/>
      <c r="E36" s="456">
        <v>0.41</v>
      </c>
      <c r="F36" s="200"/>
      <c r="G36" s="458">
        <v>0.41</v>
      </c>
      <c r="H36" s="200"/>
      <c r="I36" s="458"/>
      <c r="J36" s="200"/>
      <c r="K36" s="458">
        <v>0.82</v>
      </c>
      <c r="L36" s="200"/>
      <c r="M36" s="458">
        <v>0.41</v>
      </c>
      <c r="N36" s="200"/>
      <c r="O36" s="458">
        <v>0.41</v>
      </c>
      <c r="P36" s="200"/>
      <c r="Q36" s="458"/>
      <c r="R36" s="200"/>
      <c r="S36" s="458"/>
      <c r="T36" s="200"/>
      <c r="U36" s="458"/>
      <c r="V36" s="200"/>
      <c r="W36" s="458"/>
      <c r="X36" s="200"/>
      <c r="Y36" s="461"/>
      <c r="Z36" s="198">
        <v>4.89</v>
      </c>
      <c r="AA36" s="463"/>
      <c r="AB36" s="201">
        <f>+D36+F36+H36+J36+L36+N36+P36+R36+T36+V36+X36+Z36</f>
        <v>4.89</v>
      </c>
      <c r="AC36" s="429">
        <f>+E36+G36+I36+K36+M36+O36+Q36+S36+U36+W36+Y36+AA36</f>
        <v>2.46</v>
      </c>
      <c r="AD36" s="150"/>
    </row>
    <row r="37" spans="1:30" s="62" customFormat="1" ht="12" thickBot="1">
      <c r="A37" s="107" t="s">
        <v>119</v>
      </c>
      <c r="B37" s="108" t="s">
        <v>112</v>
      </c>
      <c r="C37" s="376">
        <v>131.1</v>
      </c>
      <c r="D37" s="207">
        <f>$C$37*(100%/12)</f>
        <v>10.924999999999999</v>
      </c>
      <c r="E37" s="465">
        <v>85.6</v>
      </c>
      <c r="F37" s="208">
        <f aca="true" t="shared" si="7" ref="F37:Z37">$C$37*(100%/12)</f>
        <v>10.924999999999999</v>
      </c>
      <c r="G37" s="466">
        <v>85.6</v>
      </c>
      <c r="H37" s="208">
        <f t="shared" si="7"/>
        <v>10.924999999999999</v>
      </c>
      <c r="I37" s="466">
        <v>85.6</v>
      </c>
      <c r="J37" s="208">
        <f t="shared" si="7"/>
        <v>10.924999999999999</v>
      </c>
      <c r="K37" s="466">
        <v>85.6</v>
      </c>
      <c r="L37" s="208">
        <f t="shared" si="7"/>
        <v>10.924999999999999</v>
      </c>
      <c r="M37" s="466">
        <v>85.6</v>
      </c>
      <c r="N37" s="208">
        <f t="shared" si="7"/>
        <v>10.924999999999999</v>
      </c>
      <c r="O37" s="466">
        <v>85.6</v>
      </c>
      <c r="P37" s="208">
        <f t="shared" si="7"/>
        <v>10.924999999999999</v>
      </c>
      <c r="Q37" s="466"/>
      <c r="R37" s="208">
        <f t="shared" si="7"/>
        <v>10.924999999999999</v>
      </c>
      <c r="S37" s="466"/>
      <c r="T37" s="208">
        <f t="shared" si="7"/>
        <v>10.924999999999999</v>
      </c>
      <c r="U37" s="466"/>
      <c r="V37" s="208">
        <f t="shared" si="7"/>
        <v>10.924999999999999</v>
      </c>
      <c r="W37" s="466"/>
      <c r="X37" s="208">
        <f t="shared" si="7"/>
        <v>10.924999999999999</v>
      </c>
      <c r="Y37" s="467"/>
      <c r="Z37" s="206">
        <f t="shared" si="7"/>
        <v>10.924999999999999</v>
      </c>
      <c r="AA37" s="469"/>
      <c r="AB37" s="209">
        <f>+D37+F37+H37+J37+L37+N37+P37+R37+T37+V37+X37+Z37</f>
        <v>131.1</v>
      </c>
      <c r="AC37" s="434">
        <v>131.1</v>
      </c>
      <c r="AD37" s="109"/>
    </row>
    <row r="38" spans="1:30" s="62" customFormat="1" ht="12" thickBot="1">
      <c r="A38" s="299" t="s">
        <v>430</v>
      </c>
      <c r="B38" s="300" t="s">
        <v>73</v>
      </c>
      <c r="C38" s="301">
        <v>12</v>
      </c>
      <c r="D38" s="302">
        <v>1</v>
      </c>
      <c r="E38" s="449">
        <v>1</v>
      </c>
      <c r="F38" s="300">
        <v>1</v>
      </c>
      <c r="G38" s="451">
        <v>1</v>
      </c>
      <c r="H38" s="300">
        <v>1</v>
      </c>
      <c r="I38" s="451">
        <v>1</v>
      </c>
      <c r="J38" s="300">
        <v>1</v>
      </c>
      <c r="K38" s="451">
        <v>1</v>
      </c>
      <c r="L38" s="300">
        <v>1</v>
      </c>
      <c r="M38" s="451">
        <v>1</v>
      </c>
      <c r="N38" s="300">
        <v>1</v>
      </c>
      <c r="O38" s="451">
        <v>1</v>
      </c>
      <c r="P38" s="300">
        <v>1</v>
      </c>
      <c r="Q38" s="451"/>
      <c r="R38" s="300">
        <v>1</v>
      </c>
      <c r="S38" s="451"/>
      <c r="T38" s="300">
        <v>1</v>
      </c>
      <c r="U38" s="451"/>
      <c r="V38" s="300">
        <v>1</v>
      </c>
      <c r="W38" s="451"/>
      <c r="X38" s="300">
        <v>1</v>
      </c>
      <c r="Y38" s="453"/>
      <c r="Z38" s="301">
        <v>1</v>
      </c>
      <c r="AA38" s="455"/>
      <c r="AB38" s="303">
        <f>+D38+F38+H38+J38+L38+N38+P38+R38+T38+V38+X38+Z38</f>
        <v>12</v>
      </c>
      <c r="AC38" s="432">
        <f>+E38+G38+I38+K38+M38+O38+Q38+S38+U38+W38+Y38+AA38</f>
        <v>6</v>
      </c>
      <c r="AD38" s="105"/>
    </row>
    <row r="39" spans="1:30" s="62" customFormat="1" ht="12" thickBot="1">
      <c r="A39" s="664" t="s">
        <v>117</v>
      </c>
      <c r="B39" s="665"/>
      <c r="C39" s="666"/>
      <c r="D39" s="641"/>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63"/>
    </row>
    <row r="40" spans="1:30" s="62" customFormat="1" ht="22.5">
      <c r="A40" s="318" t="s">
        <v>395</v>
      </c>
      <c r="B40" s="102" t="s">
        <v>112</v>
      </c>
      <c r="C40" s="328">
        <v>2.7</v>
      </c>
      <c r="D40" s="106"/>
      <c r="E40" s="416">
        <v>0.7</v>
      </c>
      <c r="F40" s="102"/>
      <c r="G40" s="418">
        <v>0.5</v>
      </c>
      <c r="H40" s="102"/>
      <c r="I40" s="418"/>
      <c r="J40" s="102">
        <v>2.7</v>
      </c>
      <c r="K40" s="418">
        <v>0.3</v>
      </c>
      <c r="L40" s="102"/>
      <c r="M40" s="418"/>
      <c r="N40" s="102"/>
      <c r="O40" s="418"/>
      <c r="P40" s="102"/>
      <c r="Q40" s="418"/>
      <c r="R40" s="102"/>
      <c r="S40" s="418"/>
      <c r="T40" s="102"/>
      <c r="U40" s="418"/>
      <c r="V40" s="102"/>
      <c r="W40" s="418"/>
      <c r="X40" s="102"/>
      <c r="Y40" s="420"/>
      <c r="Z40" s="103"/>
      <c r="AA40" s="422"/>
      <c r="AB40" s="104">
        <f>+D40+F40+H40+J40+L40+N40+P40+R40+T40+V40+X40+Z40</f>
        <v>2.7</v>
      </c>
      <c r="AC40" s="430">
        <f>+E40+G40+I40+K40+M40+O40+Q40+S40+U40+W40+Y40+AA40</f>
        <v>1.5</v>
      </c>
      <c r="AD40" s="154"/>
    </row>
    <row r="41" spans="1:30" s="62" customFormat="1" ht="11.25">
      <c r="A41" s="101" t="s">
        <v>152</v>
      </c>
      <c r="B41" s="102" t="s">
        <v>106</v>
      </c>
      <c r="C41" s="328">
        <v>20</v>
      </c>
      <c r="D41" s="106"/>
      <c r="E41" s="416">
        <v>1.9</v>
      </c>
      <c r="F41" s="102"/>
      <c r="G41" s="418">
        <v>1.6</v>
      </c>
      <c r="H41" s="102"/>
      <c r="I41" s="418">
        <v>1.2</v>
      </c>
      <c r="J41" s="102"/>
      <c r="K41" s="418">
        <v>2</v>
      </c>
      <c r="L41" s="102"/>
      <c r="M41" s="418">
        <v>1</v>
      </c>
      <c r="N41" s="102"/>
      <c r="O41" s="418"/>
      <c r="P41" s="102"/>
      <c r="Q41" s="418"/>
      <c r="R41" s="102"/>
      <c r="S41" s="418"/>
      <c r="T41" s="102"/>
      <c r="U41" s="418"/>
      <c r="V41" s="102"/>
      <c r="W41" s="418"/>
      <c r="X41" s="102"/>
      <c r="Y41" s="420"/>
      <c r="Z41" s="325">
        <v>0.2</v>
      </c>
      <c r="AA41" s="473"/>
      <c r="AB41" s="326">
        <f>+D41+F41+H41+J41+L41+N41+P41+R41+T41+V41+X41+Z41</f>
        <v>0.2</v>
      </c>
      <c r="AC41" s="435">
        <f>+E41+G41+I41+K41+M41+O41+Q41+S41+U41+W41+Y41+AA41</f>
        <v>7.7</v>
      </c>
      <c r="AD41" s="154"/>
    </row>
    <row r="42" spans="1:30" s="62" customFormat="1" ht="11.25">
      <c r="A42" s="101" t="s">
        <v>119</v>
      </c>
      <c r="B42" s="102" t="s">
        <v>112</v>
      </c>
      <c r="C42" s="328">
        <v>122</v>
      </c>
      <c r="D42" s="151">
        <f>$C$42*(100%/12)</f>
        <v>10.166666666666666</v>
      </c>
      <c r="E42" s="470">
        <v>122</v>
      </c>
      <c r="F42" s="152">
        <f aca="true" t="shared" si="8" ref="F42:Z42">$C$42*(100%/12)</f>
        <v>10.166666666666666</v>
      </c>
      <c r="G42" s="471">
        <v>122</v>
      </c>
      <c r="H42" s="152">
        <f t="shared" si="8"/>
        <v>10.166666666666666</v>
      </c>
      <c r="I42" s="471">
        <v>122</v>
      </c>
      <c r="J42" s="152">
        <f t="shared" si="8"/>
        <v>10.166666666666666</v>
      </c>
      <c r="K42" s="471">
        <v>122</v>
      </c>
      <c r="L42" s="152">
        <f t="shared" si="8"/>
        <v>10.166666666666666</v>
      </c>
      <c r="M42" s="471">
        <v>122</v>
      </c>
      <c r="N42" s="152">
        <f t="shared" si="8"/>
        <v>10.166666666666666</v>
      </c>
      <c r="O42" s="471">
        <v>122</v>
      </c>
      <c r="P42" s="152">
        <f t="shared" si="8"/>
        <v>10.166666666666666</v>
      </c>
      <c r="Q42" s="471"/>
      <c r="R42" s="152">
        <f t="shared" si="8"/>
        <v>10.166666666666666</v>
      </c>
      <c r="S42" s="471"/>
      <c r="T42" s="152">
        <f t="shared" si="8"/>
        <v>10.166666666666666</v>
      </c>
      <c r="U42" s="471"/>
      <c r="V42" s="152">
        <f t="shared" si="8"/>
        <v>10.166666666666666</v>
      </c>
      <c r="W42" s="471"/>
      <c r="X42" s="152">
        <f t="shared" si="8"/>
        <v>10.166666666666666</v>
      </c>
      <c r="Y42" s="472"/>
      <c r="Z42" s="274">
        <f t="shared" si="8"/>
        <v>10.166666666666666</v>
      </c>
      <c r="AA42" s="474"/>
      <c r="AB42" s="104">
        <f>+D42+F42+H42+J42+L42+N42+P42+R42+T42+V42+X42+Z42</f>
        <v>122.00000000000001</v>
      </c>
      <c r="AC42" s="430">
        <v>122</v>
      </c>
      <c r="AD42" s="105"/>
    </row>
    <row r="43" spans="1:30" s="62" customFormat="1" ht="12" thickBot="1">
      <c r="A43" s="299" t="s">
        <v>430</v>
      </c>
      <c r="B43" s="300" t="s">
        <v>73</v>
      </c>
      <c r="C43" s="301">
        <v>12</v>
      </c>
      <c r="D43" s="302">
        <v>1</v>
      </c>
      <c r="E43" s="449">
        <v>1</v>
      </c>
      <c r="F43" s="300">
        <v>1</v>
      </c>
      <c r="G43" s="451">
        <v>1</v>
      </c>
      <c r="H43" s="300">
        <v>1</v>
      </c>
      <c r="I43" s="451">
        <v>1</v>
      </c>
      <c r="J43" s="300">
        <v>1</v>
      </c>
      <c r="K43" s="451">
        <v>1</v>
      </c>
      <c r="L43" s="300">
        <v>1</v>
      </c>
      <c r="M43" s="451">
        <v>1</v>
      </c>
      <c r="N43" s="300">
        <v>1</v>
      </c>
      <c r="O43" s="451">
        <v>1</v>
      </c>
      <c r="P43" s="300">
        <v>1</v>
      </c>
      <c r="Q43" s="451"/>
      <c r="R43" s="300">
        <v>1</v>
      </c>
      <c r="S43" s="451"/>
      <c r="T43" s="300">
        <v>1</v>
      </c>
      <c r="U43" s="451"/>
      <c r="V43" s="300">
        <v>1</v>
      </c>
      <c r="W43" s="451"/>
      <c r="X43" s="300">
        <v>1</v>
      </c>
      <c r="Y43" s="453"/>
      <c r="Z43" s="301">
        <v>1</v>
      </c>
      <c r="AA43" s="455"/>
      <c r="AB43" s="303">
        <f>+D43+F43+H43+J43+L43+N43+P43+R43+T43+V43+X43+Z43</f>
        <v>12</v>
      </c>
      <c r="AC43" s="432">
        <f>+E43+G43+I43+K43+M43+O43+Q43+S43+U43+W43+Y43+AA43</f>
        <v>6</v>
      </c>
      <c r="AD43" s="105"/>
    </row>
    <row r="44" spans="1:30" s="62" customFormat="1" ht="12" thickBot="1">
      <c r="A44" s="664" t="s">
        <v>120</v>
      </c>
      <c r="B44" s="665"/>
      <c r="C44" s="666"/>
      <c r="D44" s="641"/>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63"/>
    </row>
    <row r="45" spans="1:30" s="62" customFormat="1" ht="11.25">
      <c r="A45" s="101" t="s">
        <v>119</v>
      </c>
      <c r="B45" s="102" t="s">
        <v>112</v>
      </c>
      <c r="C45" s="328">
        <v>50.58</v>
      </c>
      <c r="D45" s="106">
        <f>$C$45*100%/12</f>
        <v>4.215</v>
      </c>
      <c r="E45" s="416">
        <v>50.58</v>
      </c>
      <c r="F45" s="102">
        <f aca="true" t="shared" si="9" ref="F45:Z45">$C$45*100%/12</f>
        <v>4.215</v>
      </c>
      <c r="G45" s="418">
        <v>50.58</v>
      </c>
      <c r="H45" s="102">
        <f t="shared" si="9"/>
        <v>4.215</v>
      </c>
      <c r="I45" s="418">
        <v>50.58</v>
      </c>
      <c r="J45" s="102">
        <f t="shared" si="9"/>
        <v>4.215</v>
      </c>
      <c r="K45" s="418">
        <v>50.58</v>
      </c>
      <c r="L45" s="102">
        <f t="shared" si="9"/>
        <v>4.215</v>
      </c>
      <c r="M45" s="418">
        <v>50.58</v>
      </c>
      <c r="N45" s="102">
        <f t="shared" si="9"/>
        <v>4.215</v>
      </c>
      <c r="O45" s="418">
        <v>50.58</v>
      </c>
      <c r="P45" s="102">
        <f t="shared" si="9"/>
        <v>4.215</v>
      </c>
      <c r="Q45" s="418"/>
      <c r="R45" s="102">
        <f t="shared" si="9"/>
        <v>4.215</v>
      </c>
      <c r="S45" s="418"/>
      <c r="T45" s="102">
        <f t="shared" si="9"/>
        <v>4.215</v>
      </c>
      <c r="U45" s="418"/>
      <c r="V45" s="102">
        <f t="shared" si="9"/>
        <v>4.215</v>
      </c>
      <c r="W45" s="418"/>
      <c r="X45" s="102">
        <f t="shared" si="9"/>
        <v>4.215</v>
      </c>
      <c r="Y45" s="420"/>
      <c r="Z45" s="102">
        <f t="shared" si="9"/>
        <v>4.215</v>
      </c>
      <c r="AA45" s="473"/>
      <c r="AB45" s="102">
        <f>+D45+F45+H45+J45+L45+N45+P45+R45+T45+V45+X45+Z45</f>
        <v>50.58000000000001</v>
      </c>
      <c r="AC45" s="418">
        <v>50.58</v>
      </c>
      <c r="AD45" s="154"/>
    </row>
    <row r="46" spans="1:30" s="62" customFormat="1" ht="12" thickBot="1">
      <c r="A46" s="101" t="s">
        <v>430</v>
      </c>
      <c r="B46" s="102" t="s">
        <v>73</v>
      </c>
      <c r="C46" s="103">
        <v>12</v>
      </c>
      <c r="D46" s="106">
        <v>1</v>
      </c>
      <c r="E46" s="416">
        <v>1</v>
      </c>
      <c r="F46" s="102">
        <v>1</v>
      </c>
      <c r="G46" s="418">
        <v>1</v>
      </c>
      <c r="H46" s="102">
        <v>1</v>
      </c>
      <c r="I46" s="418">
        <v>1</v>
      </c>
      <c r="J46" s="102">
        <v>1</v>
      </c>
      <c r="K46" s="418">
        <v>1</v>
      </c>
      <c r="L46" s="102">
        <v>1</v>
      </c>
      <c r="M46" s="418">
        <v>1</v>
      </c>
      <c r="N46" s="102">
        <v>1</v>
      </c>
      <c r="O46" s="418">
        <v>1</v>
      </c>
      <c r="P46" s="102">
        <v>1</v>
      </c>
      <c r="Q46" s="418"/>
      <c r="R46" s="102">
        <v>1</v>
      </c>
      <c r="S46" s="418"/>
      <c r="T46" s="102">
        <v>1</v>
      </c>
      <c r="U46" s="418"/>
      <c r="V46" s="102">
        <v>1</v>
      </c>
      <c r="W46" s="418"/>
      <c r="X46" s="102">
        <v>1</v>
      </c>
      <c r="Y46" s="420"/>
      <c r="Z46" s="102">
        <v>1</v>
      </c>
      <c r="AA46" s="473"/>
      <c r="AB46" s="102">
        <f>+D46+F46+H46+J46+L46+N46+P46+R46+T46+V46+X46+Z46</f>
        <v>12</v>
      </c>
      <c r="AC46" s="418">
        <f>+E46+G46+I46+K46+M46+O46+Q46+S46+U46+W46+Y46+AA46</f>
        <v>6</v>
      </c>
      <c r="AD46" s="154"/>
    </row>
    <row r="47" spans="1:30" s="62" customFormat="1" ht="12" thickBot="1">
      <c r="A47" s="664" t="s">
        <v>121</v>
      </c>
      <c r="B47" s="665"/>
      <c r="C47" s="666"/>
      <c r="D47" s="641"/>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63"/>
    </row>
    <row r="48" spans="1:30" s="62" customFormat="1" ht="11.25">
      <c r="A48" s="279" t="s">
        <v>119</v>
      </c>
      <c r="B48" s="252" t="s">
        <v>112</v>
      </c>
      <c r="C48" s="328">
        <v>38.38</v>
      </c>
      <c r="D48" s="281">
        <f>$C$48*(100%/12)</f>
        <v>3.1983333333333333</v>
      </c>
      <c r="E48" s="475">
        <v>38.38</v>
      </c>
      <c r="F48" s="282">
        <f aca="true" t="shared" si="10" ref="F48:Z48">$C$48*(100%/12)</f>
        <v>3.1983333333333333</v>
      </c>
      <c r="G48" s="476">
        <v>38.38</v>
      </c>
      <c r="H48" s="282">
        <f t="shared" si="10"/>
        <v>3.1983333333333333</v>
      </c>
      <c r="I48" s="476">
        <v>38.38</v>
      </c>
      <c r="J48" s="282">
        <f t="shared" si="10"/>
        <v>3.1983333333333333</v>
      </c>
      <c r="K48" s="476">
        <v>38.38</v>
      </c>
      <c r="L48" s="282">
        <f t="shared" si="10"/>
        <v>3.1983333333333333</v>
      </c>
      <c r="M48" s="476">
        <v>38.38</v>
      </c>
      <c r="N48" s="282">
        <f t="shared" si="10"/>
        <v>3.1983333333333333</v>
      </c>
      <c r="O48" s="476">
        <v>38.38</v>
      </c>
      <c r="P48" s="282">
        <f t="shared" si="10"/>
        <v>3.1983333333333333</v>
      </c>
      <c r="Q48" s="476"/>
      <c r="R48" s="282">
        <f t="shared" si="10"/>
        <v>3.1983333333333333</v>
      </c>
      <c r="S48" s="476"/>
      <c r="T48" s="282">
        <f t="shared" si="10"/>
        <v>3.1983333333333333</v>
      </c>
      <c r="U48" s="476"/>
      <c r="V48" s="282">
        <f t="shared" si="10"/>
        <v>3.1983333333333333</v>
      </c>
      <c r="W48" s="476"/>
      <c r="X48" s="282">
        <f t="shared" si="10"/>
        <v>3.1983333333333333</v>
      </c>
      <c r="Y48" s="477"/>
      <c r="Z48" s="280">
        <f t="shared" si="10"/>
        <v>3.1983333333333333</v>
      </c>
      <c r="AA48" s="478"/>
      <c r="AB48" s="283">
        <f>+D48+F48+H48+J48+L48+N48+P48+R48+T48+V48+X48+Z48</f>
        <v>38.38</v>
      </c>
      <c r="AC48" s="436">
        <v>38.38</v>
      </c>
      <c r="AD48" s="306"/>
    </row>
    <row r="49" spans="1:30" s="62" customFormat="1" ht="12" thickBot="1">
      <c r="A49" s="307" t="s">
        <v>430</v>
      </c>
      <c r="B49" s="255" t="s">
        <v>73</v>
      </c>
      <c r="C49" s="308">
        <v>12</v>
      </c>
      <c r="D49" s="309">
        <v>1</v>
      </c>
      <c r="E49" s="479">
        <v>1</v>
      </c>
      <c r="F49" s="480">
        <v>1</v>
      </c>
      <c r="G49" s="481">
        <v>1</v>
      </c>
      <c r="H49" s="480">
        <v>1</v>
      </c>
      <c r="I49" s="481">
        <v>1</v>
      </c>
      <c r="J49" s="480">
        <v>1</v>
      </c>
      <c r="K49" s="481">
        <v>1</v>
      </c>
      <c r="L49" s="480">
        <v>1</v>
      </c>
      <c r="M49" s="481">
        <v>1</v>
      </c>
      <c r="N49" s="480">
        <v>1</v>
      </c>
      <c r="O49" s="481">
        <v>1</v>
      </c>
      <c r="P49" s="480">
        <v>1</v>
      </c>
      <c r="Q49" s="481"/>
      <c r="R49" s="480">
        <v>1</v>
      </c>
      <c r="S49" s="481"/>
      <c r="T49" s="480">
        <v>1</v>
      </c>
      <c r="U49" s="481"/>
      <c r="V49" s="480">
        <v>1</v>
      </c>
      <c r="W49" s="481"/>
      <c r="X49" s="480">
        <v>1</v>
      </c>
      <c r="Y49" s="482"/>
      <c r="Z49" s="483">
        <v>1</v>
      </c>
      <c r="AA49" s="484"/>
      <c r="AB49" s="303">
        <f>+D49+F49+H49+J49+L49+N49+P49+R49+T49+V49+X49+Z49</f>
        <v>12</v>
      </c>
      <c r="AC49" s="437">
        <f>+E49+G49+I49+K49+M49+O49+Q49+S49+U49+W49+Y49+AA49</f>
        <v>6</v>
      </c>
      <c r="AD49" s="310"/>
    </row>
    <row r="50" spans="1:30" s="62" customFormat="1" ht="12" thickBot="1">
      <c r="A50" s="664" t="s">
        <v>122</v>
      </c>
      <c r="B50" s="665"/>
      <c r="C50" s="666"/>
      <c r="D50" s="641"/>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63"/>
    </row>
    <row r="51" spans="1:30" s="62" customFormat="1" ht="11.25">
      <c r="A51" s="101" t="s">
        <v>396</v>
      </c>
      <c r="B51" s="102" t="s">
        <v>124</v>
      </c>
      <c r="C51" s="328">
        <v>6</v>
      </c>
      <c r="D51" s="485"/>
      <c r="E51" s="486">
        <v>2</v>
      </c>
      <c r="F51" s="487"/>
      <c r="G51" s="488">
        <v>2</v>
      </c>
      <c r="H51" s="487"/>
      <c r="I51" s="488">
        <v>1</v>
      </c>
      <c r="J51" s="487"/>
      <c r="K51" s="488"/>
      <c r="L51" s="487"/>
      <c r="M51" s="488"/>
      <c r="N51" s="487">
        <v>6</v>
      </c>
      <c r="O51" s="488"/>
      <c r="P51" s="487"/>
      <c r="Q51" s="488"/>
      <c r="R51" s="487"/>
      <c r="S51" s="488"/>
      <c r="T51" s="487"/>
      <c r="U51" s="488"/>
      <c r="V51" s="487"/>
      <c r="W51" s="488"/>
      <c r="X51" s="487"/>
      <c r="Y51" s="489"/>
      <c r="Z51" s="490"/>
      <c r="AA51" s="491"/>
      <c r="AB51" s="303">
        <f>+D51+F51+H51+J51+L51+N51+P51+R51+T51+V51+X51+Z51</f>
        <v>6</v>
      </c>
      <c r="AC51" s="432">
        <f>+E51+G51+I51+K51+M51+O51+Q51+S51+U51+W51+Y51+AA51</f>
        <v>5</v>
      </c>
      <c r="AD51" s="154"/>
    </row>
    <row r="52" spans="1:30" s="62" customFormat="1" ht="22.5">
      <c r="A52" s="101" t="s">
        <v>123</v>
      </c>
      <c r="B52" s="102" t="s">
        <v>112</v>
      </c>
      <c r="C52" s="328">
        <v>168.1</v>
      </c>
      <c r="D52" s="151">
        <f>$C$52*(100%/12)</f>
        <v>14.008333333333333</v>
      </c>
      <c r="E52" s="470">
        <v>168.1</v>
      </c>
      <c r="F52" s="152">
        <f aca="true" t="shared" si="11" ref="F52:Z52">$C$52*(100%/12)</f>
        <v>14.008333333333333</v>
      </c>
      <c r="G52" s="471">
        <v>168.1</v>
      </c>
      <c r="H52" s="152">
        <f t="shared" si="11"/>
        <v>14.008333333333333</v>
      </c>
      <c r="I52" s="471">
        <v>168.1</v>
      </c>
      <c r="J52" s="152">
        <f t="shared" si="11"/>
        <v>14.008333333333333</v>
      </c>
      <c r="K52" s="471">
        <v>168.1</v>
      </c>
      <c r="L52" s="152">
        <f t="shared" si="11"/>
        <v>14.008333333333333</v>
      </c>
      <c r="M52" s="471">
        <v>168.1</v>
      </c>
      <c r="N52" s="152">
        <f t="shared" si="11"/>
        <v>14.008333333333333</v>
      </c>
      <c r="O52" s="471">
        <v>168.1</v>
      </c>
      <c r="P52" s="152">
        <f t="shared" si="11"/>
        <v>14.008333333333333</v>
      </c>
      <c r="Q52" s="471"/>
      <c r="R52" s="152">
        <f t="shared" si="11"/>
        <v>14.008333333333333</v>
      </c>
      <c r="S52" s="471"/>
      <c r="T52" s="152">
        <f t="shared" si="11"/>
        <v>14.008333333333333</v>
      </c>
      <c r="U52" s="471"/>
      <c r="V52" s="152">
        <f t="shared" si="11"/>
        <v>14.008333333333333</v>
      </c>
      <c r="W52" s="471"/>
      <c r="X52" s="152">
        <f t="shared" si="11"/>
        <v>14.008333333333333</v>
      </c>
      <c r="Y52" s="472"/>
      <c r="Z52" s="274">
        <f t="shared" si="11"/>
        <v>14.008333333333333</v>
      </c>
      <c r="AA52" s="474"/>
      <c r="AB52" s="153">
        <f>+D52+F52+H52+J52+L52+N52+P52+R52+T52+V52+X52+Z52</f>
        <v>168.09999999999994</v>
      </c>
      <c r="AC52" s="438">
        <v>168.1</v>
      </c>
      <c r="AD52" s="105"/>
    </row>
    <row r="53" spans="1:30" s="62" customFormat="1" ht="12" thickBot="1">
      <c r="A53" s="307" t="s">
        <v>430</v>
      </c>
      <c r="B53" s="255" t="s">
        <v>73</v>
      </c>
      <c r="C53" s="308">
        <v>12</v>
      </c>
      <c r="D53" s="492">
        <v>1</v>
      </c>
      <c r="E53" s="479">
        <v>1</v>
      </c>
      <c r="F53" s="480">
        <v>1</v>
      </c>
      <c r="G53" s="481">
        <v>1</v>
      </c>
      <c r="H53" s="480">
        <v>1</v>
      </c>
      <c r="I53" s="481">
        <v>1</v>
      </c>
      <c r="J53" s="480">
        <v>1</v>
      </c>
      <c r="K53" s="481">
        <v>1</v>
      </c>
      <c r="L53" s="480">
        <v>1</v>
      </c>
      <c r="M53" s="481">
        <v>1</v>
      </c>
      <c r="N53" s="480">
        <v>1</v>
      </c>
      <c r="O53" s="481">
        <v>1</v>
      </c>
      <c r="P53" s="480">
        <v>1</v>
      </c>
      <c r="Q53" s="481"/>
      <c r="R53" s="480">
        <v>1</v>
      </c>
      <c r="S53" s="481"/>
      <c r="T53" s="480">
        <v>1</v>
      </c>
      <c r="U53" s="481"/>
      <c r="V53" s="480">
        <v>1</v>
      </c>
      <c r="W53" s="481"/>
      <c r="X53" s="480">
        <v>1</v>
      </c>
      <c r="Y53" s="482"/>
      <c r="Z53" s="483">
        <v>1</v>
      </c>
      <c r="AA53" s="484"/>
      <c r="AB53" s="303">
        <f>+D53+F53+H53+J53+L53+N53+P53+R53+T53+V53+X53+Z53</f>
        <v>12</v>
      </c>
      <c r="AC53" s="432">
        <f>+E53+G53+I53+K53+M53+O53+Q53+S53+U53+W53+Y53+AA53</f>
        <v>6</v>
      </c>
      <c r="AD53" s="105"/>
    </row>
    <row r="54" spans="1:30" s="62" customFormat="1" ht="12" thickBot="1">
      <c r="A54" s="664" t="s">
        <v>125</v>
      </c>
      <c r="B54" s="665"/>
      <c r="C54" s="666"/>
      <c r="D54" s="641"/>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63"/>
    </row>
    <row r="55" spans="1:30" s="62" customFormat="1" ht="12" thickBot="1">
      <c r="A55" s="96" t="s">
        <v>126</v>
      </c>
      <c r="B55" s="97" t="s">
        <v>118</v>
      </c>
      <c r="C55" s="375">
        <v>297.1</v>
      </c>
      <c r="D55" s="199">
        <f>$C$55*(100%/12)</f>
        <v>24.758333333333333</v>
      </c>
      <c r="E55" s="456">
        <v>297.1</v>
      </c>
      <c r="F55" s="200">
        <f aca="true" t="shared" si="12" ref="F55:Z55">$C$55*(100%/12)</f>
        <v>24.758333333333333</v>
      </c>
      <c r="G55" s="458">
        <v>297.1</v>
      </c>
      <c r="H55" s="200">
        <f t="shared" si="12"/>
        <v>24.758333333333333</v>
      </c>
      <c r="I55" s="458">
        <v>297.1</v>
      </c>
      <c r="J55" s="200">
        <f t="shared" si="12"/>
        <v>24.758333333333333</v>
      </c>
      <c r="K55" s="458">
        <v>297.1</v>
      </c>
      <c r="L55" s="200">
        <f t="shared" si="12"/>
        <v>24.758333333333333</v>
      </c>
      <c r="M55" s="458">
        <v>297.1</v>
      </c>
      <c r="N55" s="200">
        <f t="shared" si="12"/>
        <v>24.758333333333333</v>
      </c>
      <c r="O55" s="458">
        <v>297.1</v>
      </c>
      <c r="P55" s="200">
        <f t="shared" si="12"/>
        <v>24.758333333333333</v>
      </c>
      <c r="Q55" s="458"/>
      <c r="R55" s="200">
        <f t="shared" si="12"/>
        <v>24.758333333333333</v>
      </c>
      <c r="S55" s="458"/>
      <c r="T55" s="200">
        <f t="shared" si="12"/>
        <v>24.758333333333333</v>
      </c>
      <c r="U55" s="458"/>
      <c r="V55" s="200">
        <f t="shared" si="12"/>
        <v>24.758333333333333</v>
      </c>
      <c r="W55" s="458"/>
      <c r="X55" s="200">
        <f t="shared" si="12"/>
        <v>24.758333333333333</v>
      </c>
      <c r="Y55" s="461"/>
      <c r="Z55" s="198">
        <f t="shared" si="12"/>
        <v>24.758333333333333</v>
      </c>
      <c r="AA55" s="493"/>
      <c r="AB55" s="297">
        <f>+D55+F55+H55+J55+L55+N55+P55+R55+T55+V55+X55+Z55</f>
        <v>297.09999999999997</v>
      </c>
      <c r="AC55" s="427">
        <f>+E55+G55+I55+K55+M55+O55+Q55+S55+U55+W55+Y55+AA55</f>
        <v>1782.6</v>
      </c>
      <c r="AD55" s="298"/>
    </row>
    <row r="56" spans="1:30" s="62" customFormat="1" ht="12" thickBot="1">
      <c r="A56" s="307" t="s">
        <v>430</v>
      </c>
      <c r="B56" s="255" t="s">
        <v>73</v>
      </c>
      <c r="C56" s="308">
        <v>12</v>
      </c>
      <c r="D56" s="492">
        <v>1</v>
      </c>
      <c r="E56" s="479">
        <v>1</v>
      </c>
      <c r="F56" s="480">
        <v>1</v>
      </c>
      <c r="G56" s="481">
        <v>1</v>
      </c>
      <c r="H56" s="480">
        <v>1</v>
      </c>
      <c r="I56" s="481">
        <v>1</v>
      </c>
      <c r="J56" s="480">
        <v>1</v>
      </c>
      <c r="K56" s="481">
        <v>1</v>
      </c>
      <c r="L56" s="480">
        <v>1</v>
      </c>
      <c r="M56" s="481">
        <v>1</v>
      </c>
      <c r="N56" s="480">
        <v>1</v>
      </c>
      <c r="O56" s="481">
        <v>1</v>
      </c>
      <c r="P56" s="480">
        <v>1</v>
      </c>
      <c r="Q56" s="481"/>
      <c r="R56" s="480">
        <v>1</v>
      </c>
      <c r="S56" s="481"/>
      <c r="T56" s="480">
        <v>1</v>
      </c>
      <c r="U56" s="481"/>
      <c r="V56" s="480">
        <v>1</v>
      </c>
      <c r="W56" s="481"/>
      <c r="X56" s="480">
        <v>1</v>
      </c>
      <c r="Y56" s="482"/>
      <c r="Z56" s="483">
        <v>1</v>
      </c>
      <c r="AA56" s="494"/>
      <c r="AB56" s="495">
        <f>+D56+F56+H56+J56+L56+N56+P56+R56+T56+V56+X56+Z56</f>
        <v>12</v>
      </c>
      <c r="AC56" s="496">
        <f>+E56+G56+I56+K56+M56+O56+Q56+S56+U56+W56+Y56+AA56</f>
        <v>6</v>
      </c>
      <c r="AD56" s="311"/>
    </row>
    <row r="57" spans="1:30" s="62" customFormat="1" ht="12" thickBot="1">
      <c r="A57" s="664" t="s">
        <v>127</v>
      </c>
      <c r="B57" s="665"/>
      <c r="C57" s="666"/>
      <c r="D57" s="641"/>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63"/>
    </row>
    <row r="58" spans="1:30" s="62" customFormat="1" ht="11.25">
      <c r="A58" s="101" t="s">
        <v>399</v>
      </c>
      <c r="B58" s="102" t="s">
        <v>112</v>
      </c>
      <c r="C58" s="328">
        <v>4.4</v>
      </c>
      <c r="D58" s="275"/>
      <c r="E58" s="497"/>
      <c r="F58" s="276"/>
      <c r="G58" s="498"/>
      <c r="H58" s="276"/>
      <c r="I58" s="498"/>
      <c r="J58" s="276"/>
      <c r="K58" s="498"/>
      <c r="L58" s="276">
        <v>4.4</v>
      </c>
      <c r="M58" s="498"/>
      <c r="N58" s="276"/>
      <c r="O58" s="498"/>
      <c r="P58" s="276"/>
      <c r="Q58" s="498"/>
      <c r="R58" s="276"/>
      <c r="S58" s="498"/>
      <c r="T58" s="276"/>
      <c r="U58" s="498"/>
      <c r="V58" s="276"/>
      <c r="W58" s="498"/>
      <c r="X58" s="276"/>
      <c r="Y58" s="499"/>
      <c r="Z58" s="277"/>
      <c r="AA58" s="384"/>
      <c r="AB58" s="297">
        <f aca="true" t="shared" si="13" ref="AB58:AC60">+D58+F58+H58+J58+L58+N58+P58+R58+T58+V58+X58+Z58</f>
        <v>4.4</v>
      </c>
      <c r="AC58" s="427">
        <f t="shared" si="13"/>
        <v>0</v>
      </c>
      <c r="AD58" s="278"/>
    </row>
    <row r="59" spans="1:30" s="330" customFormat="1" ht="11.25">
      <c r="A59" s="318" t="s">
        <v>397</v>
      </c>
      <c r="B59" s="319" t="s">
        <v>393</v>
      </c>
      <c r="C59" s="328">
        <v>1</v>
      </c>
      <c r="D59" s="509"/>
      <c r="E59" s="510"/>
      <c r="F59" s="511"/>
      <c r="G59" s="512"/>
      <c r="H59" s="511"/>
      <c r="I59" s="512">
        <v>1</v>
      </c>
      <c r="J59" s="511"/>
      <c r="K59" s="512"/>
      <c r="L59" s="511">
        <v>1</v>
      </c>
      <c r="M59" s="512"/>
      <c r="N59" s="511"/>
      <c r="O59" s="512"/>
      <c r="P59" s="511"/>
      <c r="Q59" s="512"/>
      <c r="R59" s="511"/>
      <c r="S59" s="512"/>
      <c r="T59" s="511"/>
      <c r="U59" s="512"/>
      <c r="V59" s="511"/>
      <c r="W59" s="512"/>
      <c r="X59" s="511"/>
      <c r="Y59" s="513"/>
      <c r="Z59" s="514"/>
      <c r="AA59" s="515"/>
      <c r="AB59" s="516">
        <f t="shared" si="13"/>
        <v>1</v>
      </c>
      <c r="AC59" s="517">
        <f t="shared" si="13"/>
        <v>1</v>
      </c>
      <c r="AD59" s="329"/>
    </row>
    <row r="60" spans="1:30" s="330" customFormat="1" ht="11.25">
      <c r="A60" s="318" t="s">
        <v>398</v>
      </c>
      <c r="B60" s="319" t="s">
        <v>114</v>
      </c>
      <c r="C60" s="320">
        <v>1</v>
      </c>
      <c r="D60" s="518"/>
      <c r="E60" s="519"/>
      <c r="F60" s="520"/>
      <c r="G60" s="521"/>
      <c r="H60" s="520"/>
      <c r="I60" s="521"/>
      <c r="J60" s="520"/>
      <c r="K60" s="521"/>
      <c r="L60" s="520"/>
      <c r="M60" s="521"/>
      <c r="N60" s="520">
        <v>1</v>
      </c>
      <c r="O60" s="521"/>
      <c r="P60" s="520"/>
      <c r="Q60" s="521"/>
      <c r="R60" s="520"/>
      <c r="S60" s="521"/>
      <c r="T60" s="520"/>
      <c r="U60" s="521"/>
      <c r="V60" s="520"/>
      <c r="W60" s="521"/>
      <c r="X60" s="520"/>
      <c r="Y60" s="522"/>
      <c r="Z60" s="523"/>
      <c r="AA60" s="524"/>
      <c r="AB60" s="525">
        <f t="shared" si="13"/>
        <v>1</v>
      </c>
      <c r="AC60" s="526">
        <f t="shared" si="13"/>
        <v>0</v>
      </c>
      <c r="AD60" s="331"/>
    </row>
    <row r="61" spans="1:30" s="62" customFormat="1" ht="11.25">
      <c r="A61" s="279" t="s">
        <v>198</v>
      </c>
      <c r="B61" s="252" t="s">
        <v>112</v>
      </c>
      <c r="C61" s="377">
        <v>270.1</v>
      </c>
      <c r="D61" s="500">
        <f>270.1*(100%/12)</f>
        <v>22.508333333333333</v>
      </c>
      <c r="E61" s="501">
        <v>270.1</v>
      </c>
      <c r="F61" s="502">
        <f aca="true" t="shared" si="14" ref="F61:Z61">270.1*(100%/12)</f>
        <v>22.508333333333333</v>
      </c>
      <c r="G61" s="503">
        <v>270.1</v>
      </c>
      <c r="H61" s="502">
        <f t="shared" si="14"/>
        <v>22.508333333333333</v>
      </c>
      <c r="I61" s="503">
        <v>270.1</v>
      </c>
      <c r="J61" s="502">
        <f t="shared" si="14"/>
        <v>22.508333333333333</v>
      </c>
      <c r="K61" s="503">
        <v>270.1</v>
      </c>
      <c r="L61" s="502">
        <f t="shared" si="14"/>
        <v>22.508333333333333</v>
      </c>
      <c r="M61" s="503">
        <v>270.1</v>
      </c>
      <c r="N61" s="502">
        <f t="shared" si="14"/>
        <v>22.508333333333333</v>
      </c>
      <c r="O61" s="503">
        <v>270.1</v>
      </c>
      <c r="P61" s="502">
        <f t="shared" si="14"/>
        <v>22.508333333333333</v>
      </c>
      <c r="Q61" s="503"/>
      <c r="R61" s="502">
        <f t="shared" si="14"/>
        <v>22.508333333333333</v>
      </c>
      <c r="S61" s="503"/>
      <c r="T61" s="502">
        <f t="shared" si="14"/>
        <v>22.508333333333333</v>
      </c>
      <c r="U61" s="503"/>
      <c r="V61" s="502">
        <f t="shared" si="14"/>
        <v>22.508333333333333</v>
      </c>
      <c r="W61" s="503"/>
      <c r="X61" s="502">
        <f t="shared" si="14"/>
        <v>22.508333333333333</v>
      </c>
      <c r="Y61" s="504"/>
      <c r="Z61" s="505">
        <f t="shared" si="14"/>
        <v>22.508333333333333</v>
      </c>
      <c r="AA61" s="506"/>
      <c r="AB61" s="507">
        <f>+D61+F61+H61+J61+L61+N61+P61+R61+T61+V61+X61+Z61</f>
        <v>270.09999999999997</v>
      </c>
      <c r="AC61" s="508">
        <v>270.1</v>
      </c>
      <c r="AD61" s="306"/>
    </row>
    <row r="62" spans="1:30" s="62" customFormat="1" ht="12" thickBot="1">
      <c r="A62" s="307" t="s">
        <v>430</v>
      </c>
      <c r="B62" s="255" t="s">
        <v>73</v>
      </c>
      <c r="C62" s="312">
        <v>12</v>
      </c>
      <c r="D62" s="529">
        <v>1</v>
      </c>
      <c r="E62" s="530">
        <v>1</v>
      </c>
      <c r="F62" s="531">
        <v>1</v>
      </c>
      <c r="G62" s="532">
        <v>1</v>
      </c>
      <c r="H62" s="531">
        <v>1</v>
      </c>
      <c r="I62" s="532">
        <v>1</v>
      </c>
      <c r="J62" s="531">
        <v>1</v>
      </c>
      <c r="K62" s="532">
        <v>1</v>
      </c>
      <c r="L62" s="531">
        <v>1</v>
      </c>
      <c r="M62" s="532">
        <v>1</v>
      </c>
      <c r="N62" s="531">
        <v>1</v>
      </c>
      <c r="O62" s="532">
        <v>1</v>
      </c>
      <c r="P62" s="531">
        <v>1</v>
      </c>
      <c r="Q62" s="532"/>
      <c r="R62" s="531">
        <v>1</v>
      </c>
      <c r="S62" s="532"/>
      <c r="T62" s="531">
        <v>1</v>
      </c>
      <c r="U62" s="532"/>
      <c r="V62" s="531">
        <v>1</v>
      </c>
      <c r="W62" s="532"/>
      <c r="X62" s="531">
        <v>1</v>
      </c>
      <c r="Y62" s="533"/>
      <c r="Z62" s="534">
        <v>1</v>
      </c>
      <c r="AA62" s="535"/>
      <c r="AB62" s="536">
        <f>+D62+F62+H62+J62+L62+N62+P62+R62+T62+V62+X62+Z62</f>
        <v>12</v>
      </c>
      <c r="AC62" s="537">
        <f>+E62+G62+I62+K62+M62+O62+Q62+S62+U62+W62+Y62+AA62</f>
        <v>6</v>
      </c>
      <c r="AD62" s="310"/>
    </row>
    <row r="63" spans="1:30" s="62" customFormat="1" ht="12" thickBot="1">
      <c r="A63" s="664" t="s">
        <v>128</v>
      </c>
      <c r="B63" s="665"/>
      <c r="C63" s="666"/>
      <c r="D63" s="641"/>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63"/>
    </row>
    <row r="64" spans="1:30" s="62" customFormat="1" ht="22.5">
      <c r="A64" s="318" t="s">
        <v>432</v>
      </c>
      <c r="B64" s="102" t="s">
        <v>112</v>
      </c>
      <c r="C64" s="320">
        <v>7</v>
      </c>
      <c r="D64" s="203"/>
      <c r="E64" s="457">
        <v>1</v>
      </c>
      <c r="F64" s="204"/>
      <c r="G64" s="459">
        <v>0.25</v>
      </c>
      <c r="H64" s="204"/>
      <c r="I64" s="459"/>
      <c r="J64" s="204"/>
      <c r="K64" s="459">
        <v>2</v>
      </c>
      <c r="L64" s="204"/>
      <c r="M64" s="459">
        <v>0.27</v>
      </c>
      <c r="N64" s="204">
        <v>7</v>
      </c>
      <c r="O64" s="459"/>
      <c r="P64" s="204"/>
      <c r="Q64" s="459"/>
      <c r="R64" s="204"/>
      <c r="S64" s="459"/>
      <c r="T64" s="204"/>
      <c r="U64" s="459"/>
      <c r="V64" s="204"/>
      <c r="W64" s="459"/>
      <c r="X64" s="204"/>
      <c r="Y64" s="462"/>
      <c r="Z64" s="202"/>
      <c r="AA64" s="464"/>
      <c r="AB64" s="205">
        <f aca="true" t="shared" si="15" ref="AB64:AC66">+D64+F64+H64+J64+L64+N64+P64+R64+T64+V64+X64+Z64</f>
        <v>7</v>
      </c>
      <c r="AC64" s="431">
        <f t="shared" si="15"/>
        <v>3.52</v>
      </c>
      <c r="AD64" s="154"/>
    </row>
    <row r="65" spans="1:30" s="62" customFormat="1" ht="11.25">
      <c r="A65" s="101" t="s">
        <v>401</v>
      </c>
      <c r="B65" s="102" t="s">
        <v>114</v>
      </c>
      <c r="C65" s="320">
        <v>5</v>
      </c>
      <c r="D65" s="203"/>
      <c r="E65" s="457"/>
      <c r="F65" s="204"/>
      <c r="G65" s="459"/>
      <c r="H65" s="204"/>
      <c r="I65" s="459"/>
      <c r="J65" s="204"/>
      <c r="K65" s="459"/>
      <c r="L65" s="204"/>
      <c r="M65" s="459"/>
      <c r="N65" s="204">
        <v>2</v>
      </c>
      <c r="O65" s="459"/>
      <c r="P65" s="204"/>
      <c r="Q65" s="459"/>
      <c r="R65" s="204"/>
      <c r="S65" s="459"/>
      <c r="T65" s="204">
        <v>2</v>
      </c>
      <c r="U65" s="459"/>
      <c r="V65" s="204"/>
      <c r="W65" s="459"/>
      <c r="X65" s="204"/>
      <c r="Y65" s="462"/>
      <c r="Z65" s="202">
        <v>1</v>
      </c>
      <c r="AA65" s="464"/>
      <c r="AB65" s="205">
        <f t="shared" si="15"/>
        <v>5</v>
      </c>
      <c r="AC65" s="431">
        <f t="shared" si="15"/>
        <v>0</v>
      </c>
      <c r="AD65" s="105"/>
    </row>
    <row r="66" spans="1:30" s="62" customFormat="1" ht="11.25">
      <c r="A66" s="101" t="s">
        <v>400</v>
      </c>
      <c r="B66" s="102" t="s">
        <v>114</v>
      </c>
      <c r="C66" s="320">
        <v>2</v>
      </c>
      <c r="D66" s="203"/>
      <c r="E66" s="457"/>
      <c r="F66" s="204"/>
      <c r="G66" s="459"/>
      <c r="H66" s="204"/>
      <c r="I66" s="459"/>
      <c r="J66" s="204"/>
      <c r="K66" s="459"/>
      <c r="L66" s="204"/>
      <c r="M66" s="459"/>
      <c r="N66" s="204"/>
      <c r="O66" s="459"/>
      <c r="P66" s="204"/>
      <c r="Q66" s="459"/>
      <c r="R66" s="204">
        <v>1</v>
      </c>
      <c r="S66" s="459"/>
      <c r="T66" s="204"/>
      <c r="U66" s="459"/>
      <c r="V66" s="204">
        <v>1</v>
      </c>
      <c r="W66" s="459"/>
      <c r="X66" s="204"/>
      <c r="Y66" s="462"/>
      <c r="Z66" s="202"/>
      <c r="AA66" s="464"/>
      <c r="AB66" s="205">
        <f t="shared" si="15"/>
        <v>2</v>
      </c>
      <c r="AC66" s="431">
        <f t="shared" si="15"/>
        <v>0</v>
      </c>
      <c r="AD66" s="154"/>
    </row>
    <row r="67" spans="1:30" s="62" customFormat="1" ht="11.25">
      <c r="A67" s="279" t="s">
        <v>199</v>
      </c>
      <c r="B67" s="252" t="s">
        <v>112</v>
      </c>
      <c r="C67" s="377">
        <v>388.82</v>
      </c>
      <c r="D67" s="281">
        <f>$C67*(100%/12)</f>
        <v>32.401666666666664</v>
      </c>
      <c r="E67" s="475">
        <v>388.82</v>
      </c>
      <c r="F67" s="282">
        <f aca="true" t="shared" si="16" ref="F67:Z67">$C67*(100%/12)</f>
        <v>32.401666666666664</v>
      </c>
      <c r="G67" s="475">
        <v>388.82</v>
      </c>
      <c r="H67" s="282">
        <f t="shared" si="16"/>
        <v>32.401666666666664</v>
      </c>
      <c r="I67" s="475">
        <v>388.82</v>
      </c>
      <c r="J67" s="282">
        <f t="shared" si="16"/>
        <v>32.401666666666664</v>
      </c>
      <c r="K67" s="476">
        <v>388.82</v>
      </c>
      <c r="L67" s="282">
        <f t="shared" si="16"/>
        <v>32.401666666666664</v>
      </c>
      <c r="M67" s="476">
        <v>388.82</v>
      </c>
      <c r="N67" s="282">
        <f t="shared" si="16"/>
        <v>32.401666666666664</v>
      </c>
      <c r="O67" s="476">
        <v>388.82</v>
      </c>
      <c r="P67" s="282">
        <f t="shared" si="16"/>
        <v>32.401666666666664</v>
      </c>
      <c r="Q67" s="476"/>
      <c r="R67" s="282">
        <f t="shared" si="16"/>
        <v>32.401666666666664</v>
      </c>
      <c r="S67" s="476"/>
      <c r="T67" s="282">
        <f t="shared" si="16"/>
        <v>32.401666666666664</v>
      </c>
      <c r="U67" s="476"/>
      <c r="V67" s="282">
        <f t="shared" si="16"/>
        <v>32.401666666666664</v>
      </c>
      <c r="W67" s="476"/>
      <c r="X67" s="282">
        <f t="shared" si="16"/>
        <v>32.401666666666664</v>
      </c>
      <c r="Y67" s="477"/>
      <c r="Z67" s="280">
        <f t="shared" si="16"/>
        <v>32.401666666666664</v>
      </c>
      <c r="AA67" s="478"/>
      <c r="AB67" s="283">
        <f>+D67+F67+H67+J67+L67+N67+P67+R67+T67+V67+X67+Z67</f>
        <v>388.8199999999999</v>
      </c>
      <c r="AC67" s="436">
        <v>388.82</v>
      </c>
      <c r="AD67" s="306"/>
    </row>
    <row r="68" spans="1:30" s="62" customFormat="1" ht="12" thickBot="1">
      <c r="A68" s="307" t="s">
        <v>430</v>
      </c>
      <c r="B68" s="255" t="s">
        <v>73</v>
      </c>
      <c r="C68" s="538">
        <v>12</v>
      </c>
      <c r="D68" s="529">
        <v>1</v>
      </c>
      <c r="E68" s="530">
        <v>1</v>
      </c>
      <c r="F68" s="531">
        <v>1</v>
      </c>
      <c r="G68" s="530">
        <v>1</v>
      </c>
      <c r="H68" s="531">
        <v>1</v>
      </c>
      <c r="I68" s="530">
        <v>1</v>
      </c>
      <c r="J68" s="531">
        <v>1</v>
      </c>
      <c r="K68" s="532">
        <v>1</v>
      </c>
      <c r="L68" s="531">
        <v>1</v>
      </c>
      <c r="M68" s="532">
        <v>1</v>
      </c>
      <c r="N68" s="531">
        <v>1</v>
      </c>
      <c r="O68" s="532">
        <v>1</v>
      </c>
      <c r="P68" s="531">
        <v>1</v>
      </c>
      <c r="Q68" s="532"/>
      <c r="R68" s="531">
        <v>1</v>
      </c>
      <c r="S68" s="532"/>
      <c r="T68" s="531">
        <v>1</v>
      </c>
      <c r="U68" s="532"/>
      <c r="V68" s="531">
        <v>1</v>
      </c>
      <c r="W68" s="532"/>
      <c r="X68" s="531">
        <v>1</v>
      </c>
      <c r="Y68" s="533"/>
      <c r="Z68" s="534">
        <v>1</v>
      </c>
      <c r="AA68" s="539"/>
      <c r="AB68" s="527">
        <f>+D68+F68+H68+J68+L68+N68+P68+R68+T68+V68+X68+Z68</f>
        <v>12</v>
      </c>
      <c r="AC68" s="540">
        <f>+E68+G68+I68+K68+M68+O68+Q68+S68+U68+W68+Y68+AA68</f>
        <v>6</v>
      </c>
      <c r="AD68" s="310"/>
    </row>
    <row r="69" spans="1:30" s="62" customFormat="1" ht="12" thickBot="1">
      <c r="A69" s="664" t="s">
        <v>412</v>
      </c>
      <c r="B69" s="665"/>
      <c r="C69" s="666"/>
      <c r="D69" s="641"/>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63"/>
    </row>
    <row r="70" spans="1:30" s="62" customFormat="1" ht="11.25">
      <c r="A70" s="101" t="s">
        <v>171</v>
      </c>
      <c r="B70" s="102" t="s">
        <v>112</v>
      </c>
      <c r="C70" s="320">
        <v>200.5</v>
      </c>
      <c r="D70" s="203">
        <f>$C$70*(100%/12)</f>
        <v>16.708333333333332</v>
      </c>
      <c r="E70" s="457">
        <v>200.5</v>
      </c>
      <c r="F70" s="204">
        <f aca="true" t="shared" si="17" ref="F70:Z70">$C$70*(100%/12)</f>
        <v>16.708333333333332</v>
      </c>
      <c r="G70" s="457">
        <v>200.5</v>
      </c>
      <c r="H70" s="204">
        <f t="shared" si="17"/>
        <v>16.708333333333332</v>
      </c>
      <c r="I70" s="457">
        <v>200.5</v>
      </c>
      <c r="J70" s="204">
        <f t="shared" si="17"/>
        <v>16.708333333333332</v>
      </c>
      <c r="K70" s="459">
        <v>200.5</v>
      </c>
      <c r="L70" s="204">
        <f t="shared" si="17"/>
        <v>16.708333333333332</v>
      </c>
      <c r="M70" s="459">
        <v>200.5</v>
      </c>
      <c r="N70" s="204">
        <f t="shared" si="17"/>
        <v>16.708333333333332</v>
      </c>
      <c r="O70" s="459">
        <v>200.5</v>
      </c>
      <c r="P70" s="204">
        <f t="shared" si="17"/>
        <v>16.708333333333332</v>
      </c>
      <c r="Q70" s="459"/>
      <c r="R70" s="204">
        <f t="shared" si="17"/>
        <v>16.708333333333332</v>
      </c>
      <c r="S70" s="459"/>
      <c r="T70" s="204">
        <f t="shared" si="17"/>
        <v>16.708333333333332</v>
      </c>
      <c r="U70" s="459"/>
      <c r="V70" s="204">
        <f t="shared" si="17"/>
        <v>16.708333333333332</v>
      </c>
      <c r="W70" s="459"/>
      <c r="X70" s="204">
        <f t="shared" si="17"/>
        <v>16.708333333333332</v>
      </c>
      <c r="Y70" s="462"/>
      <c r="Z70" s="202">
        <f t="shared" si="17"/>
        <v>16.708333333333332</v>
      </c>
      <c r="AA70" s="464"/>
      <c r="AB70" s="205">
        <f>+D70+F70+H70+J70+L70+N70+P70+R70+T70+V70+X70+Z70</f>
        <v>200.50000000000003</v>
      </c>
      <c r="AC70" s="431">
        <v>200.5</v>
      </c>
      <c r="AD70" s="105"/>
    </row>
    <row r="71" spans="1:30" s="62" customFormat="1" ht="12" thickBot="1">
      <c r="A71" s="307" t="s">
        <v>430</v>
      </c>
      <c r="B71" s="255" t="s">
        <v>73</v>
      </c>
      <c r="C71" s="534">
        <v>12</v>
      </c>
      <c r="D71" s="529">
        <v>1</v>
      </c>
      <c r="E71" s="530">
        <v>1</v>
      </c>
      <c r="F71" s="531">
        <v>1</v>
      </c>
      <c r="G71" s="530">
        <v>1</v>
      </c>
      <c r="H71" s="531">
        <v>1</v>
      </c>
      <c r="I71" s="530">
        <v>1</v>
      </c>
      <c r="J71" s="531">
        <v>1</v>
      </c>
      <c r="K71" s="532">
        <v>1</v>
      </c>
      <c r="L71" s="531">
        <v>1</v>
      </c>
      <c r="M71" s="532">
        <v>1</v>
      </c>
      <c r="N71" s="531">
        <v>1</v>
      </c>
      <c r="O71" s="532">
        <v>1</v>
      </c>
      <c r="P71" s="531">
        <v>1</v>
      </c>
      <c r="Q71" s="532"/>
      <c r="R71" s="531">
        <v>1</v>
      </c>
      <c r="S71" s="532"/>
      <c r="T71" s="531">
        <v>1</v>
      </c>
      <c r="U71" s="532"/>
      <c r="V71" s="531">
        <v>1</v>
      </c>
      <c r="W71" s="532"/>
      <c r="X71" s="531">
        <v>1</v>
      </c>
      <c r="Y71" s="533"/>
      <c r="Z71" s="534">
        <v>1</v>
      </c>
      <c r="AA71" s="539"/>
      <c r="AB71" s="541">
        <f>+D71+F71+H71+J71+L71+N71+P71+R71+T71+V71+X71+Z71</f>
        <v>12</v>
      </c>
      <c r="AC71" s="542">
        <f>+E71+G71+I71+K71+M71+O71+Q71+S71+U71+W71+Y71+AA71</f>
        <v>6</v>
      </c>
      <c r="AD71" s="305"/>
    </row>
    <row r="72" spans="1:30" s="62" customFormat="1" ht="12" thickBot="1">
      <c r="A72" s="664" t="s">
        <v>413</v>
      </c>
      <c r="B72" s="665"/>
      <c r="C72" s="666"/>
      <c r="D72" s="641"/>
      <c r="E72" s="642"/>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63"/>
    </row>
    <row r="73" spans="1:30" s="62" customFormat="1" ht="11.25">
      <c r="A73" s="327" t="s">
        <v>403</v>
      </c>
      <c r="B73" s="97" t="s">
        <v>112</v>
      </c>
      <c r="C73" s="375">
        <v>15.13</v>
      </c>
      <c r="D73" s="199"/>
      <c r="E73" s="456"/>
      <c r="F73" s="200"/>
      <c r="G73" s="458">
        <v>1.98</v>
      </c>
      <c r="H73" s="200"/>
      <c r="I73" s="458"/>
      <c r="J73" s="200"/>
      <c r="K73" s="458">
        <v>1.24</v>
      </c>
      <c r="L73" s="200"/>
      <c r="M73" s="458">
        <v>1.56</v>
      </c>
      <c r="N73" s="200">
        <v>5</v>
      </c>
      <c r="O73" s="458">
        <v>2.6</v>
      </c>
      <c r="P73" s="200"/>
      <c r="Q73" s="458"/>
      <c r="R73" s="200"/>
      <c r="S73" s="458"/>
      <c r="T73" s="200"/>
      <c r="U73" s="458"/>
      <c r="V73" s="200">
        <v>5</v>
      </c>
      <c r="W73" s="458"/>
      <c r="X73" s="200"/>
      <c r="Y73" s="461"/>
      <c r="Z73" s="198">
        <v>5.3</v>
      </c>
      <c r="AA73" s="463"/>
      <c r="AB73" s="201">
        <f aca="true" t="shared" si="18" ref="AB73:AC77">+D73+F73+H73+J73+L73+N73+P73+R73+T73+V73+X73+Z73</f>
        <v>15.3</v>
      </c>
      <c r="AC73" s="429">
        <f t="shared" si="18"/>
        <v>7.379999999999999</v>
      </c>
      <c r="AD73" s="150"/>
    </row>
    <row r="74" spans="1:30" s="330" customFormat="1" ht="22.5">
      <c r="A74" s="318" t="s">
        <v>402</v>
      </c>
      <c r="B74" s="319" t="s">
        <v>112</v>
      </c>
      <c r="C74" s="320">
        <v>0.1</v>
      </c>
      <c r="D74" s="321"/>
      <c r="E74" s="457"/>
      <c r="F74" s="322"/>
      <c r="G74" s="459">
        <v>0.1</v>
      </c>
      <c r="H74" s="322"/>
      <c r="I74" s="459"/>
      <c r="J74" s="322"/>
      <c r="K74" s="459"/>
      <c r="L74" s="322"/>
      <c r="M74" s="459"/>
      <c r="N74" s="322"/>
      <c r="O74" s="459"/>
      <c r="P74" s="322"/>
      <c r="Q74" s="459"/>
      <c r="R74" s="322"/>
      <c r="S74" s="459"/>
      <c r="T74" s="322"/>
      <c r="U74" s="459"/>
      <c r="V74" s="322"/>
      <c r="W74" s="459"/>
      <c r="X74" s="322"/>
      <c r="Y74" s="462"/>
      <c r="Z74" s="320">
        <v>0.1</v>
      </c>
      <c r="AA74" s="464"/>
      <c r="AB74" s="323">
        <f t="shared" si="18"/>
        <v>0.1</v>
      </c>
      <c r="AC74" s="431">
        <f t="shared" si="18"/>
        <v>0.1</v>
      </c>
      <c r="AD74" s="324"/>
    </row>
    <row r="75" spans="1:30" s="330" customFormat="1" ht="11.25">
      <c r="A75" s="318" t="s">
        <v>401</v>
      </c>
      <c r="B75" s="319" t="s">
        <v>114</v>
      </c>
      <c r="C75" s="320">
        <v>3</v>
      </c>
      <c r="D75" s="321"/>
      <c r="E75" s="457"/>
      <c r="F75" s="322"/>
      <c r="G75" s="459"/>
      <c r="H75" s="322"/>
      <c r="I75" s="459"/>
      <c r="J75" s="322"/>
      <c r="K75" s="459"/>
      <c r="L75" s="322"/>
      <c r="M75" s="459"/>
      <c r="N75" s="322"/>
      <c r="O75" s="459"/>
      <c r="P75" s="322"/>
      <c r="Q75" s="459"/>
      <c r="R75" s="322"/>
      <c r="S75" s="459"/>
      <c r="T75" s="322">
        <v>3</v>
      </c>
      <c r="U75" s="459"/>
      <c r="V75" s="322"/>
      <c r="W75" s="459"/>
      <c r="X75" s="322"/>
      <c r="Y75" s="462"/>
      <c r="Z75" s="320"/>
      <c r="AA75" s="464"/>
      <c r="AB75" s="323">
        <f t="shared" si="18"/>
        <v>3</v>
      </c>
      <c r="AC75" s="431">
        <f t="shared" si="18"/>
        <v>0</v>
      </c>
      <c r="AD75" s="324"/>
    </row>
    <row r="76" spans="1:30" s="62" customFormat="1" ht="11.25">
      <c r="A76" s="279" t="s">
        <v>171</v>
      </c>
      <c r="B76" s="252" t="s">
        <v>112</v>
      </c>
      <c r="C76" s="377">
        <v>131.75</v>
      </c>
      <c r="D76" s="281">
        <f>$C$76*(100%/12)</f>
        <v>10.979166666666666</v>
      </c>
      <c r="E76" s="475">
        <v>39.9</v>
      </c>
      <c r="F76" s="282">
        <f aca="true" t="shared" si="19" ref="F76:Z76">$C$76*(100%/12)</f>
        <v>10.979166666666666</v>
      </c>
      <c r="G76" s="476">
        <v>93.7</v>
      </c>
      <c r="H76" s="282">
        <f t="shared" si="19"/>
        <v>10.979166666666666</v>
      </c>
      <c r="I76" s="476">
        <v>81.2</v>
      </c>
      <c r="J76" s="282">
        <f t="shared" si="19"/>
        <v>10.979166666666666</v>
      </c>
      <c r="K76" s="476">
        <v>131.75</v>
      </c>
      <c r="L76" s="282">
        <f t="shared" si="19"/>
        <v>10.979166666666666</v>
      </c>
      <c r="M76" s="476">
        <v>131.75</v>
      </c>
      <c r="N76" s="282">
        <f t="shared" si="19"/>
        <v>10.979166666666666</v>
      </c>
      <c r="O76" s="476">
        <v>131.75</v>
      </c>
      <c r="P76" s="282">
        <f t="shared" si="19"/>
        <v>10.979166666666666</v>
      </c>
      <c r="Q76" s="476"/>
      <c r="R76" s="282">
        <f t="shared" si="19"/>
        <v>10.979166666666666</v>
      </c>
      <c r="S76" s="476"/>
      <c r="T76" s="282">
        <f t="shared" si="19"/>
        <v>10.979166666666666</v>
      </c>
      <c r="U76" s="476"/>
      <c r="V76" s="282">
        <f t="shared" si="19"/>
        <v>10.979166666666666</v>
      </c>
      <c r="W76" s="476"/>
      <c r="X76" s="282">
        <f t="shared" si="19"/>
        <v>10.979166666666666</v>
      </c>
      <c r="Y76" s="477"/>
      <c r="Z76" s="280">
        <f t="shared" si="19"/>
        <v>10.979166666666666</v>
      </c>
      <c r="AA76" s="478"/>
      <c r="AB76" s="313">
        <f t="shared" si="18"/>
        <v>131.75000000000003</v>
      </c>
      <c r="AC76" s="439">
        <f t="shared" si="18"/>
        <v>610.05</v>
      </c>
      <c r="AD76" s="284"/>
    </row>
    <row r="77" spans="1:30" s="62" customFormat="1" ht="12" thickBot="1">
      <c r="A77" s="307" t="s">
        <v>430</v>
      </c>
      <c r="B77" s="255" t="s">
        <v>73</v>
      </c>
      <c r="C77" s="538">
        <v>12</v>
      </c>
      <c r="D77" s="529">
        <v>1</v>
      </c>
      <c r="E77" s="530">
        <v>1</v>
      </c>
      <c r="F77" s="531">
        <v>1</v>
      </c>
      <c r="G77" s="532">
        <v>1</v>
      </c>
      <c r="H77" s="531">
        <v>1</v>
      </c>
      <c r="I77" s="532">
        <v>1</v>
      </c>
      <c r="J77" s="531">
        <v>1</v>
      </c>
      <c r="K77" s="532">
        <v>1</v>
      </c>
      <c r="L77" s="531">
        <v>1</v>
      </c>
      <c r="M77" s="532">
        <v>1</v>
      </c>
      <c r="N77" s="531">
        <v>1</v>
      </c>
      <c r="O77" s="532">
        <v>1</v>
      </c>
      <c r="P77" s="531">
        <v>1</v>
      </c>
      <c r="Q77" s="532"/>
      <c r="R77" s="531">
        <v>1</v>
      </c>
      <c r="S77" s="532"/>
      <c r="T77" s="531">
        <v>1</v>
      </c>
      <c r="U77" s="532"/>
      <c r="V77" s="531">
        <v>1</v>
      </c>
      <c r="W77" s="532"/>
      <c r="X77" s="531">
        <v>1</v>
      </c>
      <c r="Y77" s="533"/>
      <c r="Z77" s="534">
        <v>1</v>
      </c>
      <c r="AA77" s="539"/>
      <c r="AB77" s="543">
        <f t="shared" si="18"/>
        <v>12</v>
      </c>
      <c r="AC77" s="544">
        <f t="shared" si="18"/>
        <v>6</v>
      </c>
      <c r="AD77" s="314"/>
    </row>
    <row r="78" spans="1:30" s="62" customFormat="1" ht="12" thickBot="1">
      <c r="A78" s="664" t="s">
        <v>414</v>
      </c>
      <c r="B78" s="665"/>
      <c r="C78" s="666"/>
      <c r="D78" s="641"/>
      <c r="E78" s="642"/>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63"/>
    </row>
    <row r="79" spans="1:30" s="62" customFormat="1" ht="11.25">
      <c r="A79" s="96" t="s">
        <v>404</v>
      </c>
      <c r="B79" s="97" t="s">
        <v>112</v>
      </c>
      <c r="C79" s="378">
        <v>0.04</v>
      </c>
      <c r="D79" s="110"/>
      <c r="E79" s="415"/>
      <c r="F79" s="97"/>
      <c r="G79" s="417"/>
      <c r="H79" s="97"/>
      <c r="I79" s="417"/>
      <c r="J79" s="97"/>
      <c r="K79" s="417"/>
      <c r="L79" s="97"/>
      <c r="M79" s="417"/>
      <c r="N79" s="97"/>
      <c r="O79" s="417"/>
      <c r="P79" s="97"/>
      <c r="Q79" s="417"/>
      <c r="R79" s="97">
        <v>0.04</v>
      </c>
      <c r="S79" s="417"/>
      <c r="T79" s="97"/>
      <c r="U79" s="417"/>
      <c r="V79" s="149"/>
      <c r="W79" s="545"/>
      <c r="X79" s="149"/>
      <c r="Y79" s="546"/>
      <c r="Z79" s="98"/>
      <c r="AA79" s="421"/>
      <c r="AB79" s="99">
        <f aca="true" t="shared" si="20" ref="AB79:AC83">+D79+F79+H79+J79+L79+N79+P79+R79+T79+V79+X79+Z79</f>
        <v>0.04</v>
      </c>
      <c r="AC79" s="440">
        <f t="shared" si="20"/>
        <v>0</v>
      </c>
      <c r="AD79" s="150"/>
    </row>
    <row r="80" spans="1:30" s="62" customFormat="1" ht="11.25">
      <c r="A80" s="101" t="s">
        <v>405</v>
      </c>
      <c r="B80" s="102" t="s">
        <v>150</v>
      </c>
      <c r="C80" s="328">
        <v>1</v>
      </c>
      <c r="D80" s="106"/>
      <c r="E80" s="416"/>
      <c r="F80" s="102"/>
      <c r="G80" s="418"/>
      <c r="H80" s="102"/>
      <c r="I80" s="418"/>
      <c r="J80" s="102"/>
      <c r="K80" s="418"/>
      <c r="L80" s="102"/>
      <c r="M80" s="418"/>
      <c r="N80" s="102"/>
      <c r="O80" s="418"/>
      <c r="P80" s="102"/>
      <c r="Q80" s="418"/>
      <c r="R80" s="102">
        <v>1</v>
      </c>
      <c r="S80" s="418"/>
      <c r="T80" s="102"/>
      <c r="U80" s="418"/>
      <c r="V80" s="102"/>
      <c r="W80" s="418"/>
      <c r="X80" s="102"/>
      <c r="Y80" s="420"/>
      <c r="Z80" s="103"/>
      <c r="AA80" s="422"/>
      <c r="AB80" s="104">
        <f t="shared" si="20"/>
        <v>1</v>
      </c>
      <c r="AC80" s="430">
        <f t="shared" si="20"/>
        <v>0</v>
      </c>
      <c r="AD80" s="154"/>
    </row>
    <row r="81" spans="1:30" s="62" customFormat="1" ht="11.25">
      <c r="A81" s="101" t="s">
        <v>406</v>
      </c>
      <c r="B81" s="102" t="s">
        <v>150</v>
      </c>
      <c r="C81" s="328">
        <v>1</v>
      </c>
      <c r="D81" s="106"/>
      <c r="E81" s="416"/>
      <c r="F81" s="102"/>
      <c r="G81" s="418"/>
      <c r="H81" s="102">
        <v>1</v>
      </c>
      <c r="I81" s="418"/>
      <c r="J81" s="102"/>
      <c r="K81" s="418"/>
      <c r="L81" s="102"/>
      <c r="M81" s="418"/>
      <c r="N81" s="102"/>
      <c r="O81" s="418"/>
      <c r="P81" s="102"/>
      <c r="Q81" s="418"/>
      <c r="R81" s="102"/>
      <c r="S81" s="418"/>
      <c r="T81" s="102"/>
      <c r="U81" s="418"/>
      <c r="V81" s="102"/>
      <c r="W81" s="418"/>
      <c r="X81" s="102"/>
      <c r="Y81" s="420"/>
      <c r="Z81" s="103"/>
      <c r="AA81" s="422"/>
      <c r="AB81" s="104">
        <f t="shared" si="20"/>
        <v>1</v>
      </c>
      <c r="AC81" s="430">
        <f t="shared" si="20"/>
        <v>0</v>
      </c>
      <c r="AD81" s="154"/>
    </row>
    <row r="82" spans="1:30" s="62" customFormat="1" ht="11.25">
      <c r="A82" s="279" t="s">
        <v>171</v>
      </c>
      <c r="B82" s="252" t="s">
        <v>112</v>
      </c>
      <c r="C82" s="377">
        <v>54.4</v>
      </c>
      <c r="D82" s="281">
        <f>$C$82*(100%/12)</f>
        <v>4.533333333333333</v>
      </c>
      <c r="E82" s="475">
        <v>54.4</v>
      </c>
      <c r="F82" s="282">
        <f aca="true" t="shared" si="21" ref="F82:Z82">$C$82*(100%/12)</f>
        <v>4.533333333333333</v>
      </c>
      <c r="G82" s="476">
        <v>54.4</v>
      </c>
      <c r="H82" s="282">
        <f t="shared" si="21"/>
        <v>4.533333333333333</v>
      </c>
      <c r="I82" s="476">
        <v>54.4</v>
      </c>
      <c r="J82" s="282">
        <f t="shared" si="21"/>
        <v>4.533333333333333</v>
      </c>
      <c r="K82" s="476">
        <v>54.4</v>
      </c>
      <c r="L82" s="282">
        <f t="shared" si="21"/>
        <v>4.533333333333333</v>
      </c>
      <c r="M82" s="476">
        <v>54.4</v>
      </c>
      <c r="N82" s="282">
        <f t="shared" si="21"/>
        <v>4.533333333333333</v>
      </c>
      <c r="O82" s="476">
        <v>54.4</v>
      </c>
      <c r="P82" s="282">
        <f t="shared" si="21"/>
        <v>4.533333333333333</v>
      </c>
      <c r="Q82" s="476"/>
      <c r="R82" s="282">
        <f t="shared" si="21"/>
        <v>4.533333333333333</v>
      </c>
      <c r="S82" s="476"/>
      <c r="T82" s="282">
        <f t="shared" si="21"/>
        <v>4.533333333333333</v>
      </c>
      <c r="U82" s="476"/>
      <c r="V82" s="282">
        <f t="shared" si="21"/>
        <v>4.533333333333333</v>
      </c>
      <c r="W82" s="476"/>
      <c r="X82" s="282">
        <f t="shared" si="21"/>
        <v>4.533333333333333</v>
      </c>
      <c r="Y82" s="477"/>
      <c r="Z82" s="280">
        <f t="shared" si="21"/>
        <v>4.533333333333333</v>
      </c>
      <c r="AA82" s="478"/>
      <c r="AB82" s="283">
        <f t="shared" si="20"/>
        <v>54.399999999999984</v>
      </c>
      <c r="AC82" s="436">
        <f t="shared" si="20"/>
        <v>326.4</v>
      </c>
      <c r="AD82" s="284"/>
    </row>
    <row r="83" spans="1:30" s="62" customFormat="1" ht="12" thickBot="1">
      <c r="A83" s="307" t="s">
        <v>430</v>
      </c>
      <c r="B83" s="255" t="s">
        <v>73</v>
      </c>
      <c r="C83" s="534">
        <v>12</v>
      </c>
      <c r="D83" s="529">
        <v>1</v>
      </c>
      <c r="E83" s="530">
        <v>1</v>
      </c>
      <c r="F83" s="531">
        <v>1</v>
      </c>
      <c r="G83" s="532">
        <v>1</v>
      </c>
      <c r="H83" s="531">
        <v>1</v>
      </c>
      <c r="I83" s="532">
        <v>1</v>
      </c>
      <c r="J83" s="531">
        <v>1</v>
      </c>
      <c r="K83" s="532">
        <v>1</v>
      </c>
      <c r="L83" s="531">
        <v>1</v>
      </c>
      <c r="M83" s="532">
        <v>1</v>
      </c>
      <c r="N83" s="531">
        <v>1</v>
      </c>
      <c r="O83" s="532">
        <v>1</v>
      </c>
      <c r="P83" s="531">
        <v>1</v>
      </c>
      <c r="Q83" s="532"/>
      <c r="R83" s="531">
        <v>1</v>
      </c>
      <c r="S83" s="532"/>
      <c r="T83" s="531">
        <v>1</v>
      </c>
      <c r="U83" s="532"/>
      <c r="V83" s="531">
        <v>1</v>
      </c>
      <c r="W83" s="532"/>
      <c r="X83" s="531">
        <v>1</v>
      </c>
      <c r="Y83" s="533"/>
      <c r="Z83" s="534">
        <v>1</v>
      </c>
      <c r="AA83" s="544"/>
      <c r="AB83" s="527">
        <f t="shared" si="20"/>
        <v>12</v>
      </c>
      <c r="AC83" s="540">
        <f t="shared" si="20"/>
        <v>6</v>
      </c>
      <c r="AD83" s="314"/>
    </row>
    <row r="84" spans="1:30" s="62" customFormat="1" ht="12" thickBot="1">
      <c r="A84" s="664" t="s">
        <v>415</v>
      </c>
      <c r="B84" s="665"/>
      <c r="C84" s="666"/>
      <c r="D84" s="641"/>
      <c r="E84" s="642"/>
      <c r="F84" s="642"/>
      <c r="G84" s="642"/>
      <c r="H84" s="642"/>
      <c r="I84" s="642"/>
      <c r="J84" s="642"/>
      <c r="K84" s="642"/>
      <c r="L84" s="642"/>
      <c r="M84" s="642"/>
      <c r="N84" s="642"/>
      <c r="O84" s="642"/>
      <c r="P84" s="642"/>
      <c r="Q84" s="642"/>
      <c r="R84" s="642"/>
      <c r="S84" s="642"/>
      <c r="T84" s="642"/>
      <c r="U84" s="642"/>
      <c r="V84" s="642"/>
      <c r="W84" s="642"/>
      <c r="X84" s="642"/>
      <c r="Y84" s="642"/>
      <c r="Z84" s="642"/>
      <c r="AA84" s="642"/>
      <c r="AB84" s="642"/>
      <c r="AC84" s="642"/>
      <c r="AD84" s="663"/>
    </row>
    <row r="85" spans="1:30" s="62" customFormat="1" ht="22.5">
      <c r="A85" s="101" t="s">
        <v>407</v>
      </c>
      <c r="B85" s="102" t="s">
        <v>114</v>
      </c>
      <c r="C85" s="328">
        <v>1</v>
      </c>
      <c r="D85" s="106"/>
      <c r="E85" s="416"/>
      <c r="F85" s="102"/>
      <c r="G85" s="418"/>
      <c r="H85" s="102"/>
      <c r="I85" s="418"/>
      <c r="J85" s="102"/>
      <c r="K85" s="418"/>
      <c r="L85" s="102"/>
      <c r="M85" s="418"/>
      <c r="N85" s="102"/>
      <c r="O85" s="418"/>
      <c r="P85" s="102"/>
      <c r="Q85" s="418"/>
      <c r="R85" s="102"/>
      <c r="S85" s="418"/>
      <c r="T85" s="102"/>
      <c r="U85" s="418"/>
      <c r="V85" s="102"/>
      <c r="W85" s="418"/>
      <c r="X85" s="102"/>
      <c r="Y85" s="420"/>
      <c r="Z85" s="103">
        <v>1</v>
      </c>
      <c r="AA85" s="422"/>
      <c r="AB85" s="104">
        <f>+D85+F85+H85+J85+L85+N85+P85+R85+T85+V85+X85+Z85</f>
        <v>1</v>
      </c>
      <c r="AC85" s="430">
        <f>+E85+G85+I85+K85+M85+O85+Q85+S85+U85+W85+Y85+AA85</f>
        <v>0</v>
      </c>
      <c r="AD85" s="154"/>
    </row>
    <row r="86" spans="1:30" s="62" customFormat="1" ht="11.25">
      <c r="A86" s="279" t="s">
        <v>171</v>
      </c>
      <c r="B86" s="252" t="s">
        <v>112</v>
      </c>
      <c r="C86" s="377">
        <v>68.4</v>
      </c>
      <c r="D86" s="281">
        <f>$C$86*(100%/12)</f>
        <v>5.7</v>
      </c>
      <c r="E86" s="475">
        <v>68.4</v>
      </c>
      <c r="F86" s="282">
        <f aca="true" t="shared" si="22" ref="F86:Z86">$C$86*(100%/12)</f>
        <v>5.7</v>
      </c>
      <c r="G86" s="475">
        <v>68.4</v>
      </c>
      <c r="H86" s="282">
        <f t="shared" si="22"/>
        <v>5.7</v>
      </c>
      <c r="I86" s="475">
        <v>68.4</v>
      </c>
      <c r="J86" s="282">
        <f t="shared" si="22"/>
        <v>5.7</v>
      </c>
      <c r="K86" s="476"/>
      <c r="L86" s="282">
        <f t="shared" si="22"/>
        <v>5.7</v>
      </c>
      <c r="M86" s="476"/>
      <c r="N86" s="282">
        <f t="shared" si="22"/>
        <v>5.7</v>
      </c>
      <c r="O86" s="476"/>
      <c r="P86" s="282">
        <f t="shared" si="22"/>
        <v>5.7</v>
      </c>
      <c r="Q86" s="476"/>
      <c r="R86" s="282">
        <f t="shared" si="22"/>
        <v>5.7</v>
      </c>
      <c r="S86" s="476"/>
      <c r="T86" s="282">
        <f t="shared" si="22"/>
        <v>5.7</v>
      </c>
      <c r="U86" s="476"/>
      <c r="V86" s="282">
        <f t="shared" si="22"/>
        <v>5.7</v>
      </c>
      <c r="W86" s="476"/>
      <c r="X86" s="282">
        <f t="shared" si="22"/>
        <v>5.7</v>
      </c>
      <c r="Y86" s="477"/>
      <c r="Z86" s="280">
        <f t="shared" si="22"/>
        <v>5.7</v>
      </c>
      <c r="AA86" s="478"/>
      <c r="AB86" s="283">
        <f>+D86+F86+H86+J86+L86+N86+P86+R86+T86+V86+X86+Z86</f>
        <v>68.40000000000002</v>
      </c>
      <c r="AC86" s="436">
        <v>68.4</v>
      </c>
      <c r="AD86" s="284"/>
    </row>
    <row r="87" spans="1:30" s="62" customFormat="1" ht="12" thickBot="1">
      <c r="A87" s="307" t="s">
        <v>430</v>
      </c>
      <c r="B87" s="255" t="s">
        <v>73</v>
      </c>
      <c r="C87" s="534">
        <v>12</v>
      </c>
      <c r="D87" s="529">
        <v>1</v>
      </c>
      <c r="E87" s="530">
        <v>1</v>
      </c>
      <c r="F87" s="531">
        <v>1</v>
      </c>
      <c r="G87" s="530">
        <v>1</v>
      </c>
      <c r="H87" s="531">
        <v>1</v>
      </c>
      <c r="I87" s="530">
        <v>1</v>
      </c>
      <c r="J87" s="531">
        <v>1</v>
      </c>
      <c r="K87" s="532">
        <v>1</v>
      </c>
      <c r="L87" s="531">
        <v>1</v>
      </c>
      <c r="M87" s="532">
        <v>1</v>
      </c>
      <c r="N87" s="531">
        <v>1</v>
      </c>
      <c r="O87" s="532">
        <v>1</v>
      </c>
      <c r="P87" s="531">
        <v>1</v>
      </c>
      <c r="Q87" s="532"/>
      <c r="R87" s="531">
        <v>1</v>
      </c>
      <c r="S87" s="532"/>
      <c r="T87" s="531">
        <v>1</v>
      </c>
      <c r="U87" s="532"/>
      <c r="V87" s="531">
        <v>1</v>
      </c>
      <c r="W87" s="532"/>
      <c r="X87" s="531">
        <v>1</v>
      </c>
      <c r="Y87" s="533"/>
      <c r="Z87" s="534">
        <v>1</v>
      </c>
      <c r="AA87" s="544"/>
      <c r="AB87" s="527">
        <f>+D87+F87+H87+J87+L87+N87+P87+R87+T87+V87+X87+Z87</f>
        <v>12</v>
      </c>
      <c r="AC87" s="540">
        <f>+E87+G87+I87+K87+M87+O87+Q87+S87+U87+W87+Y87+AA87</f>
        <v>6</v>
      </c>
      <c r="AD87" s="314"/>
    </row>
    <row r="88" spans="1:30" s="62" customFormat="1" ht="12" thickBot="1">
      <c r="A88" s="664" t="s">
        <v>416</v>
      </c>
      <c r="B88" s="665"/>
      <c r="C88" s="666"/>
      <c r="D88" s="641"/>
      <c r="E88" s="642"/>
      <c r="F88" s="642"/>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63"/>
    </row>
    <row r="89" spans="1:30" s="62" customFormat="1" ht="11.25">
      <c r="A89" s="279" t="s">
        <v>171</v>
      </c>
      <c r="B89" s="252" t="s">
        <v>112</v>
      </c>
      <c r="C89" s="377">
        <v>138.9</v>
      </c>
      <c r="D89" s="281">
        <f>$C$89*(100%/12)</f>
        <v>11.575</v>
      </c>
      <c r="E89" s="475">
        <v>138.9</v>
      </c>
      <c r="F89" s="282">
        <f aca="true" t="shared" si="23" ref="F89:Z89">$C$89*(100%/12)</f>
        <v>11.575</v>
      </c>
      <c r="G89" s="476">
        <v>138.9</v>
      </c>
      <c r="H89" s="282">
        <f t="shared" si="23"/>
        <v>11.575</v>
      </c>
      <c r="I89" s="476">
        <v>138.9</v>
      </c>
      <c r="J89" s="282">
        <f t="shared" si="23"/>
        <v>11.575</v>
      </c>
      <c r="K89" s="476">
        <v>138.9</v>
      </c>
      <c r="L89" s="282">
        <f t="shared" si="23"/>
        <v>11.575</v>
      </c>
      <c r="M89" s="476">
        <v>138.9</v>
      </c>
      <c r="N89" s="282">
        <f t="shared" si="23"/>
        <v>11.575</v>
      </c>
      <c r="O89" s="476">
        <v>138.9</v>
      </c>
      <c r="P89" s="282">
        <f t="shared" si="23"/>
        <v>11.575</v>
      </c>
      <c r="Q89" s="476"/>
      <c r="R89" s="282">
        <f t="shared" si="23"/>
        <v>11.575</v>
      </c>
      <c r="S89" s="476"/>
      <c r="T89" s="282">
        <f t="shared" si="23"/>
        <v>11.575</v>
      </c>
      <c r="U89" s="476"/>
      <c r="V89" s="282">
        <f t="shared" si="23"/>
        <v>11.575</v>
      </c>
      <c r="W89" s="476"/>
      <c r="X89" s="282">
        <f t="shared" si="23"/>
        <v>11.575</v>
      </c>
      <c r="Y89" s="477"/>
      <c r="Z89" s="280">
        <f t="shared" si="23"/>
        <v>11.575</v>
      </c>
      <c r="AA89" s="478"/>
      <c r="AB89" s="283">
        <f>+D89+F89+H89+J89+L89+N89+P89+R89+T89+V89+X89+Z89</f>
        <v>138.9</v>
      </c>
      <c r="AC89" s="436">
        <f>+E89+G89+I89+K89+M89+O89+Q89+S89+U89+W89+Y89+AA89</f>
        <v>833.4</v>
      </c>
      <c r="AD89" s="306"/>
    </row>
    <row r="90" spans="1:30" s="62" customFormat="1" ht="12" thickBot="1">
      <c r="A90" s="307" t="s">
        <v>430</v>
      </c>
      <c r="B90" s="255" t="s">
        <v>73</v>
      </c>
      <c r="C90" s="534">
        <v>12</v>
      </c>
      <c r="D90" s="529">
        <v>1</v>
      </c>
      <c r="E90" s="530">
        <v>1</v>
      </c>
      <c r="F90" s="531">
        <v>1</v>
      </c>
      <c r="G90" s="532">
        <v>1</v>
      </c>
      <c r="H90" s="531">
        <v>1</v>
      </c>
      <c r="I90" s="532">
        <v>1</v>
      </c>
      <c r="J90" s="531">
        <v>1</v>
      </c>
      <c r="K90" s="532">
        <v>1</v>
      </c>
      <c r="L90" s="531">
        <v>1</v>
      </c>
      <c r="M90" s="532">
        <v>1</v>
      </c>
      <c r="N90" s="531">
        <v>1</v>
      </c>
      <c r="O90" s="532">
        <v>1</v>
      </c>
      <c r="P90" s="531">
        <v>1</v>
      </c>
      <c r="Q90" s="532"/>
      <c r="R90" s="531">
        <v>1</v>
      </c>
      <c r="S90" s="532"/>
      <c r="T90" s="531">
        <v>1</v>
      </c>
      <c r="U90" s="532"/>
      <c r="V90" s="531">
        <v>1</v>
      </c>
      <c r="W90" s="532"/>
      <c r="X90" s="531">
        <v>1</v>
      </c>
      <c r="Y90" s="533"/>
      <c r="Z90" s="534">
        <v>1</v>
      </c>
      <c r="AA90" s="544"/>
      <c r="AB90" s="547">
        <f>+D90+F90+H90+J90+L90+N90+P90+R90+T90+V90+X90+Z90</f>
        <v>12</v>
      </c>
      <c r="AC90" s="540">
        <f>+E90+G90+I90+K90+M90+O90+Q90+S90+U90+W90+Y90+AA90</f>
        <v>6</v>
      </c>
      <c r="AD90" s="315"/>
    </row>
    <row r="91" spans="1:30" s="62" customFormat="1" ht="12" thickBot="1">
      <c r="A91" s="664" t="s">
        <v>417</v>
      </c>
      <c r="B91" s="665"/>
      <c r="C91" s="666"/>
      <c r="D91" s="641"/>
      <c r="E91" s="642"/>
      <c r="F91" s="642"/>
      <c r="G91" s="642"/>
      <c r="H91" s="642"/>
      <c r="I91" s="642"/>
      <c r="J91" s="642"/>
      <c r="K91" s="642"/>
      <c r="L91" s="642"/>
      <c r="M91" s="642"/>
      <c r="N91" s="642"/>
      <c r="O91" s="642"/>
      <c r="P91" s="642"/>
      <c r="Q91" s="642"/>
      <c r="R91" s="642"/>
      <c r="S91" s="642"/>
      <c r="T91" s="642"/>
      <c r="U91" s="642"/>
      <c r="V91" s="642"/>
      <c r="W91" s="642"/>
      <c r="X91" s="642"/>
      <c r="Y91" s="642"/>
      <c r="Z91" s="642"/>
      <c r="AA91" s="642"/>
      <c r="AB91" s="642"/>
      <c r="AC91" s="642"/>
      <c r="AD91" s="663"/>
    </row>
    <row r="92" spans="1:30" s="330" customFormat="1" ht="11.25">
      <c r="A92" s="318" t="s">
        <v>409</v>
      </c>
      <c r="B92" s="319" t="s">
        <v>114</v>
      </c>
      <c r="C92" s="320">
        <v>1</v>
      </c>
      <c r="D92" s="321"/>
      <c r="E92" s="457"/>
      <c r="F92" s="322"/>
      <c r="G92" s="459"/>
      <c r="H92" s="322">
        <v>1</v>
      </c>
      <c r="I92" s="459"/>
      <c r="J92" s="322"/>
      <c r="K92" s="459"/>
      <c r="L92" s="322"/>
      <c r="M92" s="459">
        <v>1</v>
      </c>
      <c r="N92" s="322"/>
      <c r="O92" s="459"/>
      <c r="P92" s="322"/>
      <c r="Q92" s="459"/>
      <c r="R92" s="322"/>
      <c r="S92" s="459"/>
      <c r="T92" s="322"/>
      <c r="U92" s="459"/>
      <c r="V92" s="322"/>
      <c r="W92" s="459"/>
      <c r="X92" s="322"/>
      <c r="Y92" s="462"/>
      <c r="Z92" s="320"/>
      <c r="AA92" s="464"/>
      <c r="AB92" s="323">
        <f>+D92+F92+H92+J92+L92+N92+P92+R92+T92+V92+X92+Z92</f>
        <v>1</v>
      </c>
      <c r="AC92" s="431">
        <f>+E92+G92+I92+K92+M92+O92+Q92+S92+U92+W92+Y92+AA92</f>
        <v>1</v>
      </c>
      <c r="AD92" s="331"/>
    </row>
    <row r="93" spans="1:30" s="330" customFormat="1" ht="11.25">
      <c r="A93" s="318" t="s">
        <v>408</v>
      </c>
      <c r="B93" s="319" t="s">
        <v>150</v>
      </c>
      <c r="C93" s="328">
        <v>13</v>
      </c>
      <c r="D93" s="332"/>
      <c r="E93" s="416">
        <v>2</v>
      </c>
      <c r="F93" s="319"/>
      <c r="G93" s="418">
        <v>3</v>
      </c>
      <c r="H93" s="319"/>
      <c r="I93" s="418">
        <v>2</v>
      </c>
      <c r="J93" s="319"/>
      <c r="K93" s="418">
        <v>1</v>
      </c>
      <c r="L93" s="319"/>
      <c r="M93" s="418"/>
      <c r="N93" s="319"/>
      <c r="O93" s="418"/>
      <c r="P93" s="319"/>
      <c r="Q93" s="418"/>
      <c r="R93" s="319"/>
      <c r="S93" s="418"/>
      <c r="T93" s="319"/>
      <c r="U93" s="418"/>
      <c r="V93" s="333"/>
      <c r="W93" s="548"/>
      <c r="X93" s="333"/>
      <c r="Y93" s="549"/>
      <c r="Z93" s="328">
        <v>13</v>
      </c>
      <c r="AA93" s="550"/>
      <c r="AB93" s="334">
        <f>+D93+F93+H93+J93+L93+N93+P93+R93+T93+V93+X93+Z93</f>
        <v>13</v>
      </c>
      <c r="AC93" s="430">
        <f>+E93+G93+I93+K93+M93+O93+Q93+S93+U93+W93+Y93+AA93</f>
        <v>8</v>
      </c>
      <c r="AD93" s="324"/>
    </row>
    <row r="94" spans="1:30" s="62" customFormat="1" ht="11.25">
      <c r="A94" s="279" t="s">
        <v>171</v>
      </c>
      <c r="B94" s="252" t="s">
        <v>112</v>
      </c>
      <c r="C94" s="377">
        <v>183.2</v>
      </c>
      <c r="D94" s="281">
        <f>$C$94*(100%/12)</f>
        <v>15.266666666666666</v>
      </c>
      <c r="E94" s="475">
        <v>183.2</v>
      </c>
      <c r="F94" s="282">
        <f aca="true" t="shared" si="24" ref="F94:Z94">$C$94*(100%/12)</f>
        <v>15.266666666666666</v>
      </c>
      <c r="G94" s="476">
        <v>183.2</v>
      </c>
      <c r="H94" s="282">
        <f t="shared" si="24"/>
        <v>15.266666666666666</v>
      </c>
      <c r="I94" s="476">
        <v>183.2</v>
      </c>
      <c r="J94" s="282">
        <f t="shared" si="24"/>
        <v>15.266666666666666</v>
      </c>
      <c r="K94" s="476"/>
      <c r="L94" s="282">
        <f t="shared" si="24"/>
        <v>15.266666666666666</v>
      </c>
      <c r="M94" s="476"/>
      <c r="N94" s="282">
        <f t="shared" si="24"/>
        <v>15.266666666666666</v>
      </c>
      <c r="O94" s="476"/>
      <c r="P94" s="282">
        <f t="shared" si="24"/>
        <v>15.266666666666666</v>
      </c>
      <c r="Q94" s="476"/>
      <c r="R94" s="282">
        <f t="shared" si="24"/>
        <v>15.266666666666666</v>
      </c>
      <c r="S94" s="476"/>
      <c r="T94" s="282">
        <f t="shared" si="24"/>
        <v>15.266666666666666</v>
      </c>
      <c r="U94" s="476"/>
      <c r="V94" s="282">
        <f t="shared" si="24"/>
        <v>15.266666666666666</v>
      </c>
      <c r="W94" s="476"/>
      <c r="X94" s="282">
        <f t="shared" si="24"/>
        <v>15.266666666666666</v>
      </c>
      <c r="Y94" s="477"/>
      <c r="Z94" s="280">
        <f t="shared" si="24"/>
        <v>15.266666666666666</v>
      </c>
      <c r="AA94" s="551"/>
      <c r="AB94" s="283">
        <f>+D94+F94+H94+J94+L94+N94+P94+R94+T94+V94+X94+Z94</f>
        <v>183.19999999999993</v>
      </c>
      <c r="AC94" s="436">
        <v>183.2</v>
      </c>
      <c r="AD94" s="306"/>
    </row>
    <row r="95" spans="1:30" s="62" customFormat="1" ht="12" thickBot="1">
      <c r="A95" s="307" t="s">
        <v>430</v>
      </c>
      <c r="B95" s="255" t="s">
        <v>73</v>
      </c>
      <c r="C95" s="534">
        <v>12</v>
      </c>
      <c r="D95" s="529">
        <v>1</v>
      </c>
      <c r="E95" s="530">
        <v>1</v>
      </c>
      <c r="F95" s="531">
        <v>1</v>
      </c>
      <c r="G95" s="532">
        <v>1</v>
      </c>
      <c r="H95" s="531">
        <v>1</v>
      </c>
      <c r="I95" s="532">
        <v>1</v>
      </c>
      <c r="J95" s="531">
        <v>1</v>
      </c>
      <c r="K95" s="532">
        <v>1</v>
      </c>
      <c r="L95" s="531">
        <v>1</v>
      </c>
      <c r="M95" s="532">
        <v>1</v>
      </c>
      <c r="N95" s="531">
        <v>1</v>
      </c>
      <c r="O95" s="532">
        <v>1</v>
      </c>
      <c r="P95" s="531">
        <v>1</v>
      </c>
      <c r="Q95" s="532"/>
      <c r="R95" s="531">
        <v>1</v>
      </c>
      <c r="S95" s="532"/>
      <c r="T95" s="531">
        <v>1</v>
      </c>
      <c r="U95" s="532"/>
      <c r="V95" s="531">
        <v>1</v>
      </c>
      <c r="W95" s="532"/>
      <c r="X95" s="531">
        <v>1</v>
      </c>
      <c r="Y95" s="533"/>
      <c r="Z95" s="534">
        <v>1</v>
      </c>
      <c r="AA95" s="539"/>
      <c r="AB95" s="527">
        <f>+D95+F95+H95+J95+L95+N95+P95+R95+T95+V95+X95+Z95</f>
        <v>12</v>
      </c>
      <c r="AC95" s="540">
        <f>+E95+G95+I95+K95+M95+O95+Q95+S95+U95+W95+Y95+AA95</f>
        <v>6</v>
      </c>
      <c r="AD95" s="311"/>
    </row>
    <row r="96" spans="1:30" s="62" customFormat="1" ht="12" thickBot="1">
      <c r="A96" s="664" t="s">
        <v>418</v>
      </c>
      <c r="B96" s="665"/>
      <c r="C96" s="666"/>
      <c r="D96" s="641"/>
      <c r="E96" s="642"/>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663"/>
    </row>
    <row r="97" spans="1:30" s="62" customFormat="1" ht="11.25">
      <c r="A97" s="327" t="s">
        <v>433</v>
      </c>
      <c r="B97" s="97" t="s">
        <v>112</v>
      </c>
      <c r="C97" s="375">
        <v>4.3</v>
      </c>
      <c r="D97" s="199"/>
      <c r="E97" s="456">
        <v>0.3</v>
      </c>
      <c r="F97" s="200"/>
      <c r="G97" s="458">
        <v>0.5</v>
      </c>
      <c r="H97" s="200"/>
      <c r="I97" s="458">
        <v>0.3</v>
      </c>
      <c r="J97" s="200"/>
      <c r="K97" s="458">
        <v>0.5</v>
      </c>
      <c r="L97" s="200"/>
      <c r="M97" s="458">
        <v>2.9</v>
      </c>
      <c r="N97" s="200"/>
      <c r="O97" s="458"/>
      <c r="P97" s="200"/>
      <c r="Q97" s="458"/>
      <c r="R97" s="200">
        <v>4.3</v>
      </c>
      <c r="S97" s="458"/>
      <c r="T97" s="200"/>
      <c r="U97" s="458"/>
      <c r="V97" s="200"/>
      <c r="W97" s="458"/>
      <c r="X97" s="200"/>
      <c r="Y97" s="461"/>
      <c r="Z97" s="198"/>
      <c r="AA97" s="463"/>
      <c r="AB97" s="201">
        <f aca="true" t="shared" si="25" ref="AB97:AC99">+D97+F97+H97+J97+L97+N97+P97+R97+T97+V97+X97+Z97</f>
        <v>4.3</v>
      </c>
      <c r="AC97" s="429">
        <f t="shared" si="25"/>
        <v>4.5</v>
      </c>
      <c r="AD97" s="100"/>
    </row>
    <row r="98" spans="1:30" s="62" customFormat="1" ht="11.25">
      <c r="A98" s="101" t="s">
        <v>411</v>
      </c>
      <c r="B98" s="102" t="s">
        <v>112</v>
      </c>
      <c r="C98" s="320">
        <v>10.11</v>
      </c>
      <c r="D98" s="203"/>
      <c r="E98" s="457">
        <v>0.5</v>
      </c>
      <c r="F98" s="204"/>
      <c r="G98" s="459">
        <v>1</v>
      </c>
      <c r="H98" s="204"/>
      <c r="I98" s="459">
        <v>0.6</v>
      </c>
      <c r="J98" s="204"/>
      <c r="K98" s="459"/>
      <c r="L98" s="204"/>
      <c r="M98" s="459"/>
      <c r="N98" s="204"/>
      <c r="O98" s="459"/>
      <c r="P98" s="204">
        <v>10.11</v>
      </c>
      <c r="Q98" s="459"/>
      <c r="R98" s="204"/>
      <c r="S98" s="459"/>
      <c r="T98" s="204"/>
      <c r="U98" s="459"/>
      <c r="V98" s="204"/>
      <c r="W98" s="459"/>
      <c r="X98" s="204"/>
      <c r="Y98" s="462"/>
      <c r="Z98" s="202"/>
      <c r="AA98" s="464"/>
      <c r="AB98" s="205">
        <f t="shared" si="25"/>
        <v>10.11</v>
      </c>
      <c r="AC98" s="431">
        <f t="shared" si="25"/>
        <v>2.1</v>
      </c>
      <c r="AD98" s="105"/>
    </row>
    <row r="99" spans="1:30" s="62" customFormat="1" ht="11.25">
      <c r="A99" s="101" t="s">
        <v>401</v>
      </c>
      <c r="B99" s="102" t="s">
        <v>114</v>
      </c>
      <c r="C99" s="320">
        <v>2</v>
      </c>
      <c r="D99" s="203"/>
      <c r="E99" s="457"/>
      <c r="F99" s="204"/>
      <c r="G99" s="459"/>
      <c r="H99" s="204"/>
      <c r="I99" s="459"/>
      <c r="J99" s="204"/>
      <c r="K99" s="459"/>
      <c r="L99" s="204"/>
      <c r="M99" s="459"/>
      <c r="N99" s="204">
        <v>2</v>
      </c>
      <c r="O99" s="459"/>
      <c r="P99" s="204"/>
      <c r="Q99" s="459"/>
      <c r="R99" s="204"/>
      <c r="S99" s="459"/>
      <c r="T99" s="204"/>
      <c r="U99" s="459"/>
      <c r="V99" s="204"/>
      <c r="W99" s="459"/>
      <c r="X99" s="204"/>
      <c r="Y99" s="462"/>
      <c r="Z99" s="202"/>
      <c r="AA99" s="464"/>
      <c r="AB99" s="205">
        <f t="shared" si="25"/>
        <v>2</v>
      </c>
      <c r="AC99" s="431">
        <f t="shared" si="25"/>
        <v>0</v>
      </c>
      <c r="AD99" s="105"/>
    </row>
    <row r="100" spans="1:30" s="62" customFormat="1" ht="11.25">
      <c r="A100" s="279" t="s">
        <v>171</v>
      </c>
      <c r="B100" s="252" t="s">
        <v>112</v>
      </c>
      <c r="C100" s="377">
        <v>80.43</v>
      </c>
      <c r="D100" s="281">
        <f>$C$100*(100%/12)</f>
        <v>6.702500000000001</v>
      </c>
      <c r="E100" s="475">
        <v>80.43</v>
      </c>
      <c r="F100" s="282">
        <f aca="true" t="shared" si="26" ref="F100:Z100">$C$100*(100%/12)</f>
        <v>6.702500000000001</v>
      </c>
      <c r="G100" s="476">
        <v>80.43</v>
      </c>
      <c r="H100" s="282">
        <f t="shared" si="26"/>
        <v>6.702500000000001</v>
      </c>
      <c r="I100" s="476">
        <v>80.43</v>
      </c>
      <c r="J100" s="282">
        <f t="shared" si="26"/>
        <v>6.702500000000001</v>
      </c>
      <c r="K100" s="476">
        <v>80.43</v>
      </c>
      <c r="L100" s="282">
        <f t="shared" si="26"/>
        <v>6.702500000000001</v>
      </c>
      <c r="M100" s="476">
        <v>80.43</v>
      </c>
      <c r="N100" s="282">
        <f t="shared" si="26"/>
        <v>6.702500000000001</v>
      </c>
      <c r="O100" s="476">
        <v>80.43</v>
      </c>
      <c r="P100" s="282">
        <f t="shared" si="26"/>
        <v>6.702500000000001</v>
      </c>
      <c r="Q100" s="476"/>
      <c r="R100" s="282">
        <f t="shared" si="26"/>
        <v>6.702500000000001</v>
      </c>
      <c r="S100" s="476"/>
      <c r="T100" s="282">
        <f t="shared" si="26"/>
        <v>6.702500000000001</v>
      </c>
      <c r="U100" s="476"/>
      <c r="V100" s="282">
        <f t="shared" si="26"/>
        <v>6.702500000000001</v>
      </c>
      <c r="W100" s="476"/>
      <c r="X100" s="282">
        <f t="shared" si="26"/>
        <v>6.702500000000001</v>
      </c>
      <c r="Y100" s="477"/>
      <c r="Z100" s="280">
        <f t="shared" si="26"/>
        <v>6.702500000000001</v>
      </c>
      <c r="AA100" s="552"/>
      <c r="AB100" s="283">
        <f>+D100+F100+H100+J100+L100+N100+P100+R100+T100+V100+X100+Z100</f>
        <v>80.43</v>
      </c>
      <c r="AC100" s="436">
        <v>80.43</v>
      </c>
      <c r="AD100" s="306"/>
    </row>
    <row r="101" spans="1:30" s="62" customFormat="1" ht="12" thickBot="1">
      <c r="A101" s="307" t="s">
        <v>430</v>
      </c>
      <c r="B101" s="255" t="s">
        <v>73</v>
      </c>
      <c r="C101" s="534">
        <v>12</v>
      </c>
      <c r="D101" s="529">
        <v>1</v>
      </c>
      <c r="E101" s="530">
        <v>1</v>
      </c>
      <c r="F101" s="531">
        <v>1</v>
      </c>
      <c r="G101" s="532">
        <v>1</v>
      </c>
      <c r="H101" s="531">
        <v>1</v>
      </c>
      <c r="I101" s="532">
        <v>1</v>
      </c>
      <c r="J101" s="531">
        <v>1</v>
      </c>
      <c r="K101" s="532">
        <v>1</v>
      </c>
      <c r="L101" s="531">
        <v>1</v>
      </c>
      <c r="M101" s="532">
        <v>1</v>
      </c>
      <c r="N101" s="531">
        <v>1</v>
      </c>
      <c r="O101" s="532">
        <v>1</v>
      </c>
      <c r="P101" s="531">
        <v>1</v>
      </c>
      <c r="Q101" s="532"/>
      <c r="R101" s="531">
        <v>1</v>
      </c>
      <c r="S101" s="532"/>
      <c r="T101" s="531">
        <v>1</v>
      </c>
      <c r="U101" s="532"/>
      <c r="V101" s="531">
        <v>1</v>
      </c>
      <c r="W101" s="532"/>
      <c r="X101" s="531">
        <v>1</v>
      </c>
      <c r="Y101" s="533"/>
      <c r="Z101" s="534">
        <v>1</v>
      </c>
      <c r="AA101" s="539"/>
      <c r="AB101" s="527">
        <f>+D101+F101+H101+J101+L101+N101+P101+R101+T101+V101+X101+Z101</f>
        <v>12</v>
      </c>
      <c r="AC101" s="540">
        <f>+E101+G101+I101+K101+M101+O101+Q101+S101+U101+W101+Y101+AA101</f>
        <v>6</v>
      </c>
      <c r="AD101" s="311"/>
    </row>
    <row r="102" spans="1:30" s="62" customFormat="1" ht="11.25" customHeight="1" thickBot="1">
      <c r="A102" s="664" t="s">
        <v>419</v>
      </c>
      <c r="B102" s="665"/>
      <c r="C102" s="666"/>
      <c r="D102" s="641"/>
      <c r="E102" s="642"/>
      <c r="F102" s="642"/>
      <c r="G102" s="642"/>
      <c r="H102" s="642"/>
      <c r="I102" s="642"/>
      <c r="J102" s="642"/>
      <c r="K102" s="642"/>
      <c r="L102" s="642"/>
      <c r="M102" s="642"/>
      <c r="N102" s="642"/>
      <c r="O102" s="642"/>
      <c r="P102" s="642"/>
      <c r="Q102" s="642"/>
      <c r="R102" s="642"/>
      <c r="S102" s="642"/>
      <c r="T102" s="642"/>
      <c r="U102" s="642"/>
      <c r="V102" s="642"/>
      <c r="W102" s="642"/>
      <c r="X102" s="642"/>
      <c r="Y102" s="642"/>
      <c r="Z102" s="642"/>
      <c r="AA102" s="642"/>
      <c r="AB102" s="642"/>
      <c r="AC102" s="642"/>
      <c r="AD102" s="663"/>
    </row>
    <row r="103" spans="1:30" s="62" customFormat="1" ht="11.25">
      <c r="A103" s="318" t="s">
        <v>403</v>
      </c>
      <c r="B103" s="102" t="s">
        <v>112</v>
      </c>
      <c r="C103" s="320">
        <v>6</v>
      </c>
      <c r="D103" s="203"/>
      <c r="E103" s="457">
        <v>3.5</v>
      </c>
      <c r="F103" s="204"/>
      <c r="G103" s="459">
        <v>2.1</v>
      </c>
      <c r="H103" s="204"/>
      <c r="I103" s="459">
        <v>2.4</v>
      </c>
      <c r="J103" s="204"/>
      <c r="K103" s="459">
        <v>3.57</v>
      </c>
      <c r="L103" s="204"/>
      <c r="M103" s="459">
        <v>1.96</v>
      </c>
      <c r="N103" s="204"/>
      <c r="O103" s="459">
        <v>2.54</v>
      </c>
      <c r="P103" s="204"/>
      <c r="Q103" s="459"/>
      <c r="R103" s="204"/>
      <c r="S103" s="459"/>
      <c r="T103" s="204"/>
      <c r="U103" s="459"/>
      <c r="V103" s="204"/>
      <c r="W103" s="459"/>
      <c r="X103" s="204"/>
      <c r="Y103" s="462"/>
      <c r="Z103" s="202">
        <v>6</v>
      </c>
      <c r="AA103" s="478"/>
      <c r="AB103" s="283">
        <f>+D103+F103+H103+J103+L103+N103+P103+R103+T103+V103+X103+Z103</f>
        <v>6</v>
      </c>
      <c r="AC103" s="436">
        <f>+E103+G103+I103+K103+M103+O103+Q103+S103+U103+W103+Y103+AA103</f>
        <v>16.07</v>
      </c>
      <c r="AD103" s="105"/>
    </row>
    <row r="104" spans="1:30" s="330" customFormat="1" ht="11.25">
      <c r="A104" s="318" t="s">
        <v>425</v>
      </c>
      <c r="B104" s="319" t="s">
        <v>114</v>
      </c>
      <c r="C104" s="320">
        <v>5</v>
      </c>
      <c r="D104" s="321"/>
      <c r="E104" s="457"/>
      <c r="F104" s="322"/>
      <c r="G104" s="459"/>
      <c r="H104" s="322"/>
      <c r="I104" s="459"/>
      <c r="J104" s="322"/>
      <c r="K104" s="459"/>
      <c r="L104" s="322"/>
      <c r="M104" s="459"/>
      <c r="N104" s="322">
        <v>2</v>
      </c>
      <c r="O104" s="459"/>
      <c r="P104" s="322"/>
      <c r="Q104" s="459"/>
      <c r="R104" s="322"/>
      <c r="S104" s="459"/>
      <c r="T104" s="322">
        <v>2</v>
      </c>
      <c r="U104" s="459"/>
      <c r="V104" s="322"/>
      <c r="W104" s="459"/>
      <c r="X104" s="322"/>
      <c r="Y104" s="462"/>
      <c r="Z104" s="320">
        <v>1</v>
      </c>
      <c r="AA104" s="464"/>
      <c r="AB104" s="323">
        <f>+D104+F104+H104+J104+L104+N104+P104+R104+T104+V104+X104+Z104</f>
        <v>5</v>
      </c>
      <c r="AC104" s="431">
        <f>+E104+G104+I104+K104+M104+O104+Q104+S104+U104+W104+Y104+AA104</f>
        <v>0</v>
      </c>
      <c r="AD104" s="324"/>
    </row>
    <row r="105" spans="1:30" s="330" customFormat="1" ht="11.25">
      <c r="A105" s="318" t="s">
        <v>431</v>
      </c>
      <c r="B105" s="102" t="s">
        <v>112</v>
      </c>
      <c r="C105" s="320">
        <v>10</v>
      </c>
      <c r="D105" s="321"/>
      <c r="E105" s="457">
        <v>4.29</v>
      </c>
      <c r="F105" s="322"/>
      <c r="G105" s="459">
        <v>0</v>
      </c>
      <c r="H105" s="322"/>
      <c r="I105" s="459">
        <v>1.1</v>
      </c>
      <c r="J105" s="322"/>
      <c r="K105" s="459"/>
      <c r="L105" s="322"/>
      <c r="M105" s="459"/>
      <c r="N105" s="322"/>
      <c r="O105" s="459"/>
      <c r="P105" s="322"/>
      <c r="Q105" s="459"/>
      <c r="R105" s="322"/>
      <c r="S105" s="459"/>
      <c r="T105" s="322"/>
      <c r="U105" s="459"/>
      <c r="V105" s="322"/>
      <c r="W105" s="459"/>
      <c r="X105" s="322"/>
      <c r="Y105" s="462"/>
      <c r="Z105" s="320"/>
      <c r="AA105" s="464"/>
      <c r="AB105" s="323"/>
      <c r="AC105" s="431"/>
      <c r="AD105" s="324"/>
    </row>
    <row r="106" spans="1:30" s="62" customFormat="1" ht="11.25">
      <c r="A106" s="101" t="s">
        <v>171</v>
      </c>
      <c r="B106" s="102" t="s">
        <v>112</v>
      </c>
      <c r="C106" s="320">
        <v>257</v>
      </c>
      <c r="D106" s="203">
        <f>$C$106*(100%/12)</f>
        <v>21.416666666666664</v>
      </c>
      <c r="E106" s="457">
        <v>257</v>
      </c>
      <c r="F106" s="204">
        <f aca="true" t="shared" si="27" ref="F106:Z106">$C$106*(100%/12)</f>
        <v>21.416666666666664</v>
      </c>
      <c r="G106" s="459">
        <v>257</v>
      </c>
      <c r="H106" s="204">
        <f t="shared" si="27"/>
        <v>21.416666666666664</v>
      </c>
      <c r="I106" s="459">
        <v>257</v>
      </c>
      <c r="J106" s="204">
        <f t="shared" si="27"/>
        <v>21.416666666666664</v>
      </c>
      <c r="K106" s="459">
        <v>257</v>
      </c>
      <c r="L106" s="204">
        <f t="shared" si="27"/>
        <v>21.416666666666664</v>
      </c>
      <c r="M106" s="459">
        <v>257</v>
      </c>
      <c r="N106" s="204">
        <f t="shared" si="27"/>
        <v>21.416666666666664</v>
      </c>
      <c r="O106" s="459">
        <v>257</v>
      </c>
      <c r="P106" s="204">
        <f t="shared" si="27"/>
        <v>21.416666666666664</v>
      </c>
      <c r="Q106" s="459"/>
      <c r="R106" s="204">
        <f t="shared" si="27"/>
        <v>21.416666666666664</v>
      </c>
      <c r="S106" s="459"/>
      <c r="T106" s="204">
        <f t="shared" si="27"/>
        <v>21.416666666666664</v>
      </c>
      <c r="U106" s="459"/>
      <c r="V106" s="204">
        <f t="shared" si="27"/>
        <v>21.416666666666664</v>
      </c>
      <c r="W106" s="459"/>
      <c r="X106" s="204">
        <f t="shared" si="27"/>
        <v>21.416666666666664</v>
      </c>
      <c r="Y106" s="462"/>
      <c r="Z106" s="202">
        <f t="shared" si="27"/>
        <v>21.416666666666664</v>
      </c>
      <c r="AA106" s="464"/>
      <c r="AB106" s="205">
        <f>+D106+F106+H106+J106+L106+N106+P106+R106+T106+V106+X106+Z106</f>
        <v>256.99999999999994</v>
      </c>
      <c r="AC106" s="431">
        <v>257</v>
      </c>
      <c r="AD106" s="105"/>
    </row>
    <row r="107" spans="1:30" s="62" customFormat="1" ht="12" thickBot="1">
      <c r="A107" s="101" t="s">
        <v>430</v>
      </c>
      <c r="B107" s="102" t="s">
        <v>73</v>
      </c>
      <c r="C107" s="553">
        <v>12</v>
      </c>
      <c r="D107" s="554">
        <v>1</v>
      </c>
      <c r="E107" s="519">
        <v>1</v>
      </c>
      <c r="F107" s="555">
        <v>1</v>
      </c>
      <c r="G107" s="521">
        <v>1</v>
      </c>
      <c r="H107" s="555">
        <v>1</v>
      </c>
      <c r="I107" s="521">
        <v>1</v>
      </c>
      <c r="J107" s="555">
        <v>1</v>
      </c>
      <c r="K107" s="521">
        <v>1</v>
      </c>
      <c r="L107" s="555">
        <v>1</v>
      </c>
      <c r="M107" s="521">
        <v>1</v>
      </c>
      <c r="N107" s="555">
        <v>1</v>
      </c>
      <c r="O107" s="521">
        <v>1</v>
      </c>
      <c r="P107" s="555">
        <v>1</v>
      </c>
      <c r="Q107" s="521"/>
      <c r="R107" s="555">
        <v>1</v>
      </c>
      <c r="S107" s="521"/>
      <c r="T107" s="555">
        <v>1</v>
      </c>
      <c r="U107" s="521"/>
      <c r="V107" s="555">
        <v>1</v>
      </c>
      <c r="W107" s="521"/>
      <c r="X107" s="555">
        <v>1</v>
      </c>
      <c r="Y107" s="522"/>
      <c r="Z107" s="553">
        <v>1</v>
      </c>
      <c r="AA107" s="556"/>
      <c r="AB107" s="527">
        <f>+D107+F107+H107+J107+L107+N107+P107+R107+T107+V107+X107+Z107</f>
        <v>12</v>
      </c>
      <c r="AC107" s="528">
        <f>+E107+G107+I107+K107+M107+O107+Q107+S107+U107+W107+Y107+AA107</f>
        <v>6</v>
      </c>
      <c r="AD107" s="105"/>
    </row>
    <row r="108" spans="1:30" s="62" customFormat="1" ht="12" thickBot="1">
      <c r="A108" s="664" t="s">
        <v>420</v>
      </c>
      <c r="B108" s="665"/>
      <c r="C108" s="666"/>
      <c r="D108" s="641"/>
      <c r="E108" s="642"/>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642"/>
      <c r="AD108" s="663"/>
    </row>
    <row r="109" spans="1:30" s="62" customFormat="1" ht="11.25">
      <c r="A109" s="101" t="s">
        <v>171</v>
      </c>
      <c r="B109" s="102" t="s">
        <v>112</v>
      </c>
      <c r="C109" s="320">
        <v>140.83</v>
      </c>
      <c r="D109" s="203">
        <f>$C$109*(100%/12)</f>
        <v>11.735833333333334</v>
      </c>
      <c r="E109" s="457">
        <v>140.83</v>
      </c>
      <c r="F109" s="204">
        <f aca="true" t="shared" si="28" ref="F109:Z109">$C$109*(100%/12)</f>
        <v>11.735833333333334</v>
      </c>
      <c r="G109" s="457">
        <v>140.83</v>
      </c>
      <c r="H109" s="204">
        <f t="shared" si="28"/>
        <v>11.735833333333334</v>
      </c>
      <c r="I109" s="457">
        <v>140.83</v>
      </c>
      <c r="J109" s="204">
        <f t="shared" si="28"/>
        <v>11.735833333333334</v>
      </c>
      <c r="K109" s="459">
        <v>140.83</v>
      </c>
      <c r="L109" s="204">
        <f t="shared" si="28"/>
        <v>11.735833333333334</v>
      </c>
      <c r="M109" s="459">
        <v>140.83</v>
      </c>
      <c r="N109" s="204">
        <f t="shared" si="28"/>
        <v>11.735833333333334</v>
      </c>
      <c r="O109" s="459">
        <v>140.83</v>
      </c>
      <c r="P109" s="204">
        <f t="shared" si="28"/>
        <v>11.735833333333334</v>
      </c>
      <c r="Q109" s="459"/>
      <c r="R109" s="204">
        <f t="shared" si="28"/>
        <v>11.735833333333334</v>
      </c>
      <c r="S109" s="459"/>
      <c r="T109" s="204">
        <f t="shared" si="28"/>
        <v>11.735833333333334</v>
      </c>
      <c r="U109" s="459"/>
      <c r="V109" s="204">
        <f t="shared" si="28"/>
        <v>11.735833333333334</v>
      </c>
      <c r="W109" s="459"/>
      <c r="X109" s="204">
        <f t="shared" si="28"/>
        <v>11.735833333333334</v>
      </c>
      <c r="Y109" s="462"/>
      <c r="Z109" s="202">
        <f t="shared" si="28"/>
        <v>11.735833333333334</v>
      </c>
      <c r="AA109" s="464"/>
      <c r="AB109" s="205">
        <f>+D109+F109+H109+J109+L109+N109+P109+R109+T109+V109+X109+Z109</f>
        <v>140.83</v>
      </c>
      <c r="AC109" s="431">
        <v>140.83</v>
      </c>
      <c r="AD109" s="154"/>
    </row>
    <row r="110" spans="1:30" s="62" customFormat="1" ht="12" thickBot="1">
      <c r="A110" s="101" t="s">
        <v>430</v>
      </c>
      <c r="B110" s="102" t="s">
        <v>73</v>
      </c>
      <c r="C110" s="553">
        <v>12</v>
      </c>
      <c r="D110" s="554">
        <v>1</v>
      </c>
      <c r="E110" s="519">
        <v>1</v>
      </c>
      <c r="F110" s="555">
        <v>1</v>
      </c>
      <c r="G110" s="519">
        <v>1</v>
      </c>
      <c r="H110" s="555">
        <v>1</v>
      </c>
      <c r="I110" s="519">
        <v>1</v>
      </c>
      <c r="J110" s="555">
        <v>1</v>
      </c>
      <c r="K110" s="521">
        <v>1</v>
      </c>
      <c r="L110" s="555">
        <v>1</v>
      </c>
      <c r="M110" s="521">
        <v>1</v>
      </c>
      <c r="N110" s="555">
        <v>1</v>
      </c>
      <c r="O110" s="521">
        <v>1</v>
      </c>
      <c r="P110" s="555">
        <v>1</v>
      </c>
      <c r="Q110" s="521"/>
      <c r="R110" s="555">
        <v>1</v>
      </c>
      <c r="S110" s="521"/>
      <c r="T110" s="555">
        <v>1</v>
      </c>
      <c r="U110" s="521"/>
      <c r="V110" s="555">
        <v>1</v>
      </c>
      <c r="W110" s="521"/>
      <c r="X110" s="555">
        <v>1</v>
      </c>
      <c r="Y110" s="522"/>
      <c r="Z110" s="553">
        <v>1</v>
      </c>
      <c r="AA110" s="556"/>
      <c r="AB110" s="527">
        <f>+D110+F110+H110+J110+L110+N110+P110+R110+T110+V110+X110+Z110</f>
        <v>12</v>
      </c>
      <c r="AC110" s="528">
        <f>+E110+G110+I110+K110+M110+O110+Q110+S110+U110+W110+Y110+AA110</f>
        <v>6</v>
      </c>
      <c r="AD110" s="154"/>
    </row>
    <row r="111" spans="1:30" s="62" customFormat="1" ht="12" thickBot="1">
      <c r="A111" s="664" t="s">
        <v>421</v>
      </c>
      <c r="B111" s="665"/>
      <c r="C111" s="666"/>
      <c r="D111" s="641"/>
      <c r="E111" s="642"/>
      <c r="F111" s="642"/>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663"/>
    </row>
    <row r="112" spans="1:30" s="62" customFormat="1" ht="11.25">
      <c r="A112" s="327" t="s">
        <v>410</v>
      </c>
      <c r="B112" s="97" t="s">
        <v>112</v>
      </c>
      <c r="C112" s="198">
        <v>57.2</v>
      </c>
      <c r="D112" s="199"/>
      <c r="E112" s="456"/>
      <c r="F112" s="200"/>
      <c r="G112" s="458"/>
      <c r="H112" s="200"/>
      <c r="I112" s="458"/>
      <c r="J112" s="200"/>
      <c r="K112" s="458">
        <v>0.5</v>
      </c>
      <c r="L112" s="200"/>
      <c r="M112" s="458"/>
      <c r="N112" s="200">
        <v>17.16</v>
      </c>
      <c r="O112" s="458">
        <v>17.4</v>
      </c>
      <c r="P112" s="200"/>
      <c r="Q112" s="458"/>
      <c r="R112" s="200"/>
      <c r="S112" s="458"/>
      <c r="T112" s="200">
        <v>17.16</v>
      </c>
      <c r="U112" s="458"/>
      <c r="V112" s="200"/>
      <c r="W112" s="458"/>
      <c r="X112" s="200"/>
      <c r="Y112" s="461"/>
      <c r="Z112" s="198">
        <v>22.88</v>
      </c>
      <c r="AA112" s="493"/>
      <c r="AB112" s="297">
        <f aca="true" t="shared" si="29" ref="AB112:AC115">+D112+F112+H112+J112+L112+N112+P112+R112+T112+V112+X112+Z112</f>
        <v>57.2</v>
      </c>
      <c r="AC112" s="427">
        <f t="shared" si="29"/>
        <v>17.9</v>
      </c>
      <c r="AD112" s="317"/>
    </row>
    <row r="113" spans="1:30" s="62" customFormat="1" ht="11.25">
      <c r="A113" s="285" t="s">
        <v>162</v>
      </c>
      <c r="B113" s="286" t="s">
        <v>112</v>
      </c>
      <c r="C113" s="337">
        <v>3.25</v>
      </c>
      <c r="D113" s="288"/>
      <c r="E113" s="557"/>
      <c r="F113" s="289"/>
      <c r="G113" s="558"/>
      <c r="H113" s="289"/>
      <c r="I113" s="558"/>
      <c r="J113" s="289"/>
      <c r="K113" s="558"/>
      <c r="L113" s="289"/>
      <c r="M113" s="558">
        <v>0.36</v>
      </c>
      <c r="N113" s="289"/>
      <c r="O113" s="558"/>
      <c r="P113" s="289"/>
      <c r="Q113" s="558"/>
      <c r="R113" s="289"/>
      <c r="S113" s="558"/>
      <c r="T113" s="289"/>
      <c r="U113" s="558"/>
      <c r="V113" s="289">
        <v>3.25</v>
      </c>
      <c r="W113" s="558"/>
      <c r="X113" s="289"/>
      <c r="Y113" s="559"/>
      <c r="Z113" s="287"/>
      <c r="AA113" s="468"/>
      <c r="AB113" s="290">
        <f t="shared" si="29"/>
        <v>3.25</v>
      </c>
      <c r="AC113" s="433">
        <f t="shared" si="29"/>
        <v>0.36</v>
      </c>
      <c r="AD113" s="291"/>
    </row>
    <row r="114" spans="1:30" s="62" customFormat="1" ht="11.25">
      <c r="A114" s="318" t="s">
        <v>435</v>
      </c>
      <c r="B114" s="319" t="s">
        <v>114</v>
      </c>
      <c r="C114" s="320">
        <v>27</v>
      </c>
      <c r="D114" s="321"/>
      <c r="E114" s="457"/>
      <c r="F114" s="322"/>
      <c r="G114" s="459"/>
      <c r="H114" s="322"/>
      <c r="I114" s="459"/>
      <c r="J114" s="322"/>
      <c r="K114" s="459"/>
      <c r="L114" s="322"/>
      <c r="M114" s="459"/>
      <c r="N114" s="322"/>
      <c r="O114" s="459"/>
      <c r="P114" s="322"/>
      <c r="Q114" s="459"/>
      <c r="R114" s="322"/>
      <c r="S114" s="459"/>
      <c r="T114" s="322"/>
      <c r="U114" s="459"/>
      <c r="V114" s="322"/>
      <c r="W114" s="459"/>
      <c r="X114" s="322"/>
      <c r="Y114" s="462"/>
      <c r="Z114" s="320">
        <v>27</v>
      </c>
      <c r="AA114" s="464"/>
      <c r="AB114" s="323">
        <f t="shared" si="29"/>
        <v>27</v>
      </c>
      <c r="AC114" s="431">
        <f t="shared" si="29"/>
        <v>0</v>
      </c>
      <c r="AD114" s="324"/>
    </row>
    <row r="115" spans="1:30" s="62" customFormat="1" ht="12" thickBot="1">
      <c r="A115" s="101" t="s">
        <v>430</v>
      </c>
      <c r="B115" s="102" t="s">
        <v>73</v>
      </c>
      <c r="C115" s="553">
        <v>12</v>
      </c>
      <c r="D115" s="554">
        <v>1</v>
      </c>
      <c r="E115" s="519">
        <v>1</v>
      </c>
      <c r="F115" s="555">
        <v>1</v>
      </c>
      <c r="G115" s="521">
        <v>1</v>
      </c>
      <c r="H115" s="555">
        <v>1</v>
      </c>
      <c r="I115" s="521">
        <v>1</v>
      </c>
      <c r="J115" s="555">
        <v>1</v>
      </c>
      <c r="K115" s="521">
        <v>1</v>
      </c>
      <c r="L115" s="555">
        <v>1</v>
      </c>
      <c r="M115" s="521">
        <v>1</v>
      </c>
      <c r="N115" s="555">
        <v>1</v>
      </c>
      <c r="O115" s="521">
        <v>1</v>
      </c>
      <c r="P115" s="555">
        <v>1</v>
      </c>
      <c r="Q115" s="521"/>
      <c r="R115" s="555">
        <v>1</v>
      </c>
      <c r="S115" s="521"/>
      <c r="T115" s="555">
        <v>1</v>
      </c>
      <c r="U115" s="521"/>
      <c r="V115" s="555">
        <v>1</v>
      </c>
      <c r="W115" s="521"/>
      <c r="X115" s="555">
        <v>1</v>
      </c>
      <c r="Y115" s="522"/>
      <c r="Z115" s="553">
        <v>1</v>
      </c>
      <c r="AA115" s="556"/>
      <c r="AB115" s="527">
        <f t="shared" si="29"/>
        <v>12</v>
      </c>
      <c r="AC115" s="528">
        <f t="shared" si="29"/>
        <v>6</v>
      </c>
      <c r="AD115" s="154"/>
    </row>
    <row r="116" spans="1:30" s="62" customFormat="1" ht="12" thickBot="1">
      <c r="A116" s="664" t="s">
        <v>422</v>
      </c>
      <c r="B116" s="665"/>
      <c r="C116" s="666"/>
      <c r="D116" s="641"/>
      <c r="E116" s="642"/>
      <c r="F116" s="642"/>
      <c r="G116" s="642"/>
      <c r="H116" s="642"/>
      <c r="I116" s="642"/>
      <c r="J116" s="642"/>
      <c r="K116" s="642"/>
      <c r="L116" s="642"/>
      <c r="M116" s="642"/>
      <c r="N116" s="642"/>
      <c r="O116" s="642"/>
      <c r="P116" s="642"/>
      <c r="Q116" s="642"/>
      <c r="R116" s="642"/>
      <c r="S116" s="642"/>
      <c r="T116" s="642"/>
      <c r="U116" s="642"/>
      <c r="V116" s="642"/>
      <c r="W116" s="642"/>
      <c r="X116" s="642"/>
      <c r="Y116" s="642"/>
      <c r="Z116" s="642"/>
      <c r="AA116" s="642"/>
      <c r="AB116" s="642"/>
      <c r="AC116" s="642"/>
      <c r="AD116" s="663"/>
    </row>
    <row r="117" spans="1:30" s="62" customFormat="1" ht="11.25">
      <c r="A117" s="327" t="s">
        <v>403</v>
      </c>
      <c r="B117" s="97" t="s">
        <v>112</v>
      </c>
      <c r="C117" s="375">
        <v>160</v>
      </c>
      <c r="D117" s="199"/>
      <c r="E117" s="456">
        <v>17.4</v>
      </c>
      <c r="F117" s="200"/>
      <c r="G117" s="458">
        <v>8.68</v>
      </c>
      <c r="H117" s="200"/>
      <c r="I117" s="458">
        <v>8.4</v>
      </c>
      <c r="J117" s="200">
        <v>16</v>
      </c>
      <c r="K117" s="458">
        <v>0.44</v>
      </c>
      <c r="L117" s="200"/>
      <c r="M117" s="458">
        <v>1.85</v>
      </c>
      <c r="N117" s="200"/>
      <c r="O117" s="458">
        <v>1.8</v>
      </c>
      <c r="P117" s="200">
        <v>48</v>
      </c>
      <c r="Q117" s="458"/>
      <c r="R117" s="200"/>
      <c r="S117" s="458"/>
      <c r="T117" s="200"/>
      <c r="U117" s="458"/>
      <c r="V117" s="200">
        <v>48</v>
      </c>
      <c r="W117" s="458"/>
      <c r="X117" s="200"/>
      <c r="Y117" s="461"/>
      <c r="Z117" s="198">
        <v>48</v>
      </c>
      <c r="AA117" s="463"/>
      <c r="AB117" s="201">
        <f aca="true" t="shared" si="30" ref="AB117:AB122">+D117+F117+H117+J117+L117+N117+P117+R117+T117+V117+X117+Z117</f>
        <v>160</v>
      </c>
      <c r="AC117" s="429">
        <f aca="true" t="shared" si="31" ref="AC117:AC122">+E117+G117+I117+K117+M117+O117+Q117+S117+U117+W117+Y117+AA117</f>
        <v>38.56999999999999</v>
      </c>
      <c r="AD117" s="150"/>
    </row>
    <row r="118" spans="1:30" s="62" customFormat="1" ht="11.25">
      <c r="A118" s="285" t="s">
        <v>426</v>
      </c>
      <c r="B118" s="286" t="s">
        <v>112</v>
      </c>
      <c r="C118" s="337">
        <v>100</v>
      </c>
      <c r="D118" s="288"/>
      <c r="E118" s="557">
        <v>10</v>
      </c>
      <c r="F118" s="289"/>
      <c r="G118" s="558">
        <v>10</v>
      </c>
      <c r="H118" s="289"/>
      <c r="I118" s="558">
        <v>8.2</v>
      </c>
      <c r="J118" s="289">
        <v>10</v>
      </c>
      <c r="K118" s="558">
        <v>21.1</v>
      </c>
      <c r="L118" s="289"/>
      <c r="M118" s="558">
        <v>2</v>
      </c>
      <c r="N118" s="289"/>
      <c r="O118" s="558">
        <v>4.5</v>
      </c>
      <c r="P118" s="289">
        <v>30</v>
      </c>
      <c r="Q118" s="558"/>
      <c r="R118" s="289"/>
      <c r="S118" s="558"/>
      <c r="T118" s="289"/>
      <c r="U118" s="558"/>
      <c r="V118" s="289">
        <v>30</v>
      </c>
      <c r="W118" s="558"/>
      <c r="X118" s="289"/>
      <c r="Y118" s="559"/>
      <c r="Z118" s="287">
        <v>30</v>
      </c>
      <c r="AA118" s="468"/>
      <c r="AB118" s="290">
        <f t="shared" si="30"/>
        <v>100</v>
      </c>
      <c r="AC118" s="433">
        <f t="shared" si="31"/>
        <v>55.8</v>
      </c>
      <c r="AD118" s="291"/>
    </row>
    <row r="119" spans="1:30" s="330" customFormat="1" ht="11.25">
      <c r="A119" s="335" t="s">
        <v>436</v>
      </c>
      <c r="B119" s="336" t="s">
        <v>114</v>
      </c>
      <c r="C119" s="337">
        <v>3</v>
      </c>
      <c r="D119" s="338"/>
      <c r="E119" s="557">
        <v>1</v>
      </c>
      <c r="F119" s="339"/>
      <c r="G119" s="558">
        <v>1</v>
      </c>
      <c r="H119" s="339"/>
      <c r="I119" s="558"/>
      <c r="J119" s="339"/>
      <c r="K119" s="558"/>
      <c r="L119" s="339"/>
      <c r="M119" s="558"/>
      <c r="N119" s="339"/>
      <c r="O119" s="558"/>
      <c r="P119" s="339"/>
      <c r="Q119" s="558"/>
      <c r="R119" s="339"/>
      <c r="S119" s="558"/>
      <c r="T119" s="339"/>
      <c r="U119" s="558"/>
      <c r="V119" s="339"/>
      <c r="W119" s="558"/>
      <c r="X119" s="339"/>
      <c r="Y119" s="559"/>
      <c r="Z119" s="337">
        <v>3</v>
      </c>
      <c r="AA119" s="468"/>
      <c r="AB119" s="340">
        <f t="shared" si="30"/>
        <v>3</v>
      </c>
      <c r="AC119" s="433">
        <f t="shared" si="31"/>
        <v>2</v>
      </c>
      <c r="AD119" s="341"/>
    </row>
    <row r="120" spans="1:30" s="330" customFormat="1" ht="11.25">
      <c r="A120" s="335" t="s">
        <v>427</v>
      </c>
      <c r="B120" s="336" t="s">
        <v>150</v>
      </c>
      <c r="C120" s="337">
        <v>2</v>
      </c>
      <c r="D120" s="338"/>
      <c r="E120" s="557"/>
      <c r="F120" s="339"/>
      <c r="G120" s="558"/>
      <c r="H120" s="339"/>
      <c r="I120" s="558"/>
      <c r="J120" s="339"/>
      <c r="K120" s="558"/>
      <c r="L120" s="339"/>
      <c r="M120" s="558"/>
      <c r="N120" s="339"/>
      <c r="O120" s="558"/>
      <c r="P120" s="339"/>
      <c r="Q120" s="558"/>
      <c r="R120" s="339"/>
      <c r="S120" s="558"/>
      <c r="T120" s="339"/>
      <c r="U120" s="558"/>
      <c r="V120" s="339"/>
      <c r="W120" s="558"/>
      <c r="X120" s="339"/>
      <c r="Y120" s="559"/>
      <c r="Z120" s="337">
        <v>2</v>
      </c>
      <c r="AA120" s="468"/>
      <c r="AB120" s="340">
        <f t="shared" si="30"/>
        <v>2</v>
      </c>
      <c r="AC120" s="433">
        <f t="shared" si="31"/>
        <v>0</v>
      </c>
      <c r="AD120" s="341"/>
    </row>
    <row r="121" spans="1:30" s="62" customFormat="1" ht="11.25">
      <c r="A121" s="285" t="s">
        <v>171</v>
      </c>
      <c r="B121" s="286" t="s">
        <v>118</v>
      </c>
      <c r="C121" s="337">
        <v>528</v>
      </c>
      <c r="D121" s="288">
        <f>$C$121*(100%/12)</f>
        <v>44</v>
      </c>
      <c r="E121" s="557">
        <v>528</v>
      </c>
      <c r="F121" s="289">
        <f>$C$121*(100%/12)</f>
        <v>44</v>
      </c>
      <c r="G121" s="557">
        <v>528</v>
      </c>
      <c r="H121" s="289">
        <f aca="true" t="shared" si="32" ref="H121:Z121">$C$121*(100%/12)</f>
        <v>44</v>
      </c>
      <c r="I121" s="557">
        <v>528</v>
      </c>
      <c r="J121" s="289">
        <f t="shared" si="32"/>
        <v>44</v>
      </c>
      <c r="K121" s="558">
        <v>528</v>
      </c>
      <c r="L121" s="289">
        <f t="shared" si="32"/>
        <v>44</v>
      </c>
      <c r="M121" s="558">
        <v>528</v>
      </c>
      <c r="N121" s="289">
        <f t="shared" si="32"/>
        <v>44</v>
      </c>
      <c r="O121" s="558">
        <v>528</v>
      </c>
      <c r="P121" s="289">
        <f t="shared" si="32"/>
        <v>44</v>
      </c>
      <c r="Q121" s="558"/>
      <c r="R121" s="289">
        <f t="shared" si="32"/>
        <v>44</v>
      </c>
      <c r="S121" s="558"/>
      <c r="T121" s="289">
        <f t="shared" si="32"/>
        <v>44</v>
      </c>
      <c r="U121" s="558"/>
      <c r="V121" s="289">
        <f t="shared" si="32"/>
        <v>44</v>
      </c>
      <c r="W121" s="558"/>
      <c r="X121" s="289">
        <f t="shared" si="32"/>
        <v>44</v>
      </c>
      <c r="Y121" s="559"/>
      <c r="Z121" s="287">
        <f t="shared" si="32"/>
        <v>44</v>
      </c>
      <c r="AA121" s="468"/>
      <c r="AB121" s="290">
        <f t="shared" si="30"/>
        <v>528</v>
      </c>
      <c r="AC121" s="433">
        <v>528</v>
      </c>
      <c r="AD121" s="291"/>
    </row>
    <row r="122" spans="1:30" s="62" customFormat="1" ht="12" thickBot="1">
      <c r="A122" s="285" t="s">
        <v>430</v>
      </c>
      <c r="B122" s="286" t="s">
        <v>73</v>
      </c>
      <c r="C122" s="560">
        <v>12</v>
      </c>
      <c r="D122" s="561">
        <v>1</v>
      </c>
      <c r="E122" s="510">
        <v>1</v>
      </c>
      <c r="F122" s="562">
        <v>1</v>
      </c>
      <c r="G122" s="510">
        <v>1</v>
      </c>
      <c r="H122" s="562">
        <v>1</v>
      </c>
      <c r="I122" s="510">
        <v>1</v>
      </c>
      <c r="J122" s="562">
        <v>1</v>
      </c>
      <c r="K122" s="512">
        <v>1</v>
      </c>
      <c r="L122" s="562">
        <v>1</v>
      </c>
      <c r="M122" s="512">
        <v>1</v>
      </c>
      <c r="N122" s="562">
        <v>1</v>
      </c>
      <c r="O122" s="512">
        <v>1</v>
      </c>
      <c r="P122" s="562">
        <v>1</v>
      </c>
      <c r="Q122" s="512"/>
      <c r="R122" s="562">
        <v>1</v>
      </c>
      <c r="S122" s="512"/>
      <c r="T122" s="562">
        <v>1</v>
      </c>
      <c r="U122" s="512"/>
      <c r="V122" s="562">
        <v>1</v>
      </c>
      <c r="W122" s="512"/>
      <c r="X122" s="562">
        <v>1</v>
      </c>
      <c r="Y122" s="513"/>
      <c r="Z122" s="560">
        <v>1</v>
      </c>
      <c r="AA122" s="539"/>
      <c r="AB122" s="527">
        <f t="shared" si="30"/>
        <v>12</v>
      </c>
      <c r="AC122" s="537">
        <f t="shared" si="31"/>
        <v>6</v>
      </c>
      <c r="AD122" s="291"/>
    </row>
    <row r="123" spans="1:30" s="62" customFormat="1" ht="12" thickBot="1">
      <c r="A123" s="664" t="s">
        <v>423</v>
      </c>
      <c r="B123" s="665"/>
      <c r="C123" s="666"/>
      <c r="D123" s="641"/>
      <c r="E123" s="642"/>
      <c r="F123" s="642"/>
      <c r="G123" s="642"/>
      <c r="H123" s="642"/>
      <c r="I123" s="642"/>
      <c r="J123" s="642"/>
      <c r="K123" s="642"/>
      <c r="L123" s="642"/>
      <c r="M123" s="642"/>
      <c r="N123" s="642"/>
      <c r="O123" s="642"/>
      <c r="P123" s="642"/>
      <c r="Q123" s="642"/>
      <c r="R123" s="642"/>
      <c r="S123" s="642"/>
      <c r="T123" s="642"/>
      <c r="U123" s="642"/>
      <c r="V123" s="642"/>
      <c r="W123" s="642"/>
      <c r="X123" s="642"/>
      <c r="Y123" s="642"/>
      <c r="Z123" s="642"/>
      <c r="AA123" s="642"/>
      <c r="AB123" s="642"/>
      <c r="AC123" s="657"/>
      <c r="AD123" s="658"/>
    </row>
    <row r="124" spans="1:30" s="62" customFormat="1" ht="11.25">
      <c r="A124" s="327" t="s">
        <v>434</v>
      </c>
      <c r="B124" s="97" t="s">
        <v>112</v>
      </c>
      <c r="C124" s="375">
        <v>38</v>
      </c>
      <c r="D124" s="199"/>
      <c r="E124" s="456"/>
      <c r="F124" s="200"/>
      <c r="G124" s="458"/>
      <c r="H124" s="200"/>
      <c r="I124" s="458"/>
      <c r="J124" s="200"/>
      <c r="K124" s="458"/>
      <c r="L124" s="200"/>
      <c r="M124" s="458"/>
      <c r="N124" s="200">
        <v>10</v>
      </c>
      <c r="O124" s="458"/>
      <c r="P124" s="200"/>
      <c r="Q124" s="458"/>
      <c r="R124" s="200"/>
      <c r="S124" s="458"/>
      <c r="T124" s="200"/>
      <c r="U124" s="458"/>
      <c r="V124" s="200">
        <v>10</v>
      </c>
      <c r="W124" s="458"/>
      <c r="X124" s="200"/>
      <c r="Y124" s="461"/>
      <c r="Z124" s="198">
        <v>18</v>
      </c>
      <c r="AA124" s="463"/>
      <c r="AB124" s="201">
        <f>+D124+F124+H124+J124+L124+N124+P124+R124+T124+V124+X124+Z124</f>
        <v>38</v>
      </c>
      <c r="AC124" s="429">
        <f>+E124+G124+I124+K124+M124+O124+Q124+S124+U124+W124+Y124+AA124</f>
        <v>0</v>
      </c>
      <c r="AD124" s="316"/>
    </row>
    <row r="125" spans="1:30" s="62" customFormat="1" ht="11.25">
      <c r="A125" s="285" t="s">
        <v>431</v>
      </c>
      <c r="B125" s="286" t="s">
        <v>112</v>
      </c>
      <c r="C125" s="337">
        <v>29.5</v>
      </c>
      <c r="D125" s="288"/>
      <c r="E125" s="557">
        <v>1</v>
      </c>
      <c r="F125" s="289"/>
      <c r="G125" s="558">
        <v>2</v>
      </c>
      <c r="H125" s="289"/>
      <c r="I125" s="558"/>
      <c r="J125" s="289">
        <v>10</v>
      </c>
      <c r="K125" s="558">
        <v>4.7</v>
      </c>
      <c r="L125" s="289"/>
      <c r="M125" s="558">
        <v>8.9</v>
      </c>
      <c r="N125" s="289">
        <v>10</v>
      </c>
      <c r="O125" s="558">
        <v>8.4</v>
      </c>
      <c r="P125" s="289"/>
      <c r="Q125" s="558"/>
      <c r="R125" s="289">
        <v>9.5</v>
      </c>
      <c r="S125" s="558"/>
      <c r="T125" s="289"/>
      <c r="U125" s="558"/>
      <c r="V125" s="289"/>
      <c r="W125" s="558"/>
      <c r="X125" s="289"/>
      <c r="Y125" s="559"/>
      <c r="Z125" s="287"/>
      <c r="AA125" s="468"/>
      <c r="AB125" s="290">
        <f>+D125+F125+H125+J125+L125+N125+P125+R125+T125+V125+X125+Z125</f>
        <v>29.5</v>
      </c>
      <c r="AC125" s="433">
        <f>+E125+G125+I125+K125+M125+O125+Q125+S125+U125+W125+Y125+AA125</f>
        <v>25</v>
      </c>
      <c r="AD125" s="316"/>
    </row>
    <row r="126" spans="1:30" s="62" customFormat="1" ht="11.25">
      <c r="A126" s="285" t="s">
        <v>171</v>
      </c>
      <c r="B126" s="286" t="s">
        <v>112</v>
      </c>
      <c r="C126" s="337">
        <v>465</v>
      </c>
      <c r="D126" s="288">
        <f>$C$126*(100%/12)</f>
        <v>38.75</v>
      </c>
      <c r="E126" s="557">
        <v>465</v>
      </c>
      <c r="F126" s="289">
        <f aca="true" t="shared" si="33" ref="F126:Z126">$C$126*(100%/12)</f>
        <v>38.75</v>
      </c>
      <c r="G126" s="557">
        <v>465</v>
      </c>
      <c r="H126" s="289">
        <f t="shared" si="33"/>
        <v>38.75</v>
      </c>
      <c r="I126" s="557">
        <v>465</v>
      </c>
      <c r="J126" s="289">
        <f t="shared" si="33"/>
        <v>38.75</v>
      </c>
      <c r="K126" s="558">
        <v>38.75</v>
      </c>
      <c r="L126" s="289">
        <f t="shared" si="33"/>
        <v>38.75</v>
      </c>
      <c r="M126" s="558">
        <v>38.75</v>
      </c>
      <c r="N126" s="289">
        <f t="shared" si="33"/>
        <v>38.75</v>
      </c>
      <c r="O126" s="558">
        <v>38.75</v>
      </c>
      <c r="P126" s="289">
        <f t="shared" si="33"/>
        <v>38.75</v>
      </c>
      <c r="Q126" s="558"/>
      <c r="R126" s="289">
        <f t="shared" si="33"/>
        <v>38.75</v>
      </c>
      <c r="S126" s="558"/>
      <c r="T126" s="289">
        <f t="shared" si="33"/>
        <v>38.75</v>
      </c>
      <c r="U126" s="558"/>
      <c r="V126" s="289">
        <f t="shared" si="33"/>
        <v>38.75</v>
      </c>
      <c r="W126" s="558"/>
      <c r="X126" s="289">
        <f t="shared" si="33"/>
        <v>38.75</v>
      </c>
      <c r="Y126" s="559"/>
      <c r="Z126" s="287">
        <f t="shared" si="33"/>
        <v>38.75</v>
      </c>
      <c r="AA126" s="468"/>
      <c r="AB126" s="290">
        <f>+D126+F126+H126+J126+L126+N126+P126+R126+T126+V126+X126+Z126</f>
        <v>465</v>
      </c>
      <c r="AC126" s="433">
        <v>465</v>
      </c>
      <c r="AD126" s="316"/>
    </row>
    <row r="127" spans="1:30" s="62" customFormat="1" ht="12" thickBot="1">
      <c r="A127" s="285" t="s">
        <v>430</v>
      </c>
      <c r="B127" s="286" t="s">
        <v>73</v>
      </c>
      <c r="C127" s="560">
        <v>12</v>
      </c>
      <c r="D127" s="561">
        <v>1</v>
      </c>
      <c r="E127" s="510">
        <v>1</v>
      </c>
      <c r="F127" s="562">
        <v>1</v>
      </c>
      <c r="G127" s="510">
        <v>1</v>
      </c>
      <c r="H127" s="562">
        <v>1</v>
      </c>
      <c r="I127" s="510">
        <v>1</v>
      </c>
      <c r="J127" s="562">
        <v>1</v>
      </c>
      <c r="K127" s="512">
        <v>1</v>
      </c>
      <c r="L127" s="562">
        <v>1</v>
      </c>
      <c r="M127" s="512">
        <v>1</v>
      </c>
      <c r="N127" s="562">
        <v>1</v>
      </c>
      <c r="O127" s="512">
        <v>1</v>
      </c>
      <c r="P127" s="562">
        <v>1</v>
      </c>
      <c r="Q127" s="512"/>
      <c r="R127" s="562">
        <v>1</v>
      </c>
      <c r="S127" s="512"/>
      <c r="T127" s="562">
        <v>1</v>
      </c>
      <c r="U127" s="512"/>
      <c r="V127" s="562">
        <v>1</v>
      </c>
      <c r="W127" s="512"/>
      <c r="X127" s="562">
        <v>1</v>
      </c>
      <c r="Y127" s="513"/>
      <c r="Z127" s="560">
        <v>1</v>
      </c>
      <c r="AA127" s="539"/>
      <c r="AB127" s="527">
        <f>+D127+F127+H127+J127+L127+N127+P127+R127+T127+V127+X127+Z127</f>
        <v>12</v>
      </c>
      <c r="AC127" s="563">
        <f>+E127+G127+I127+K127+M127+O127+Q127+S127+U127+W127+Y127+AA127</f>
        <v>6</v>
      </c>
      <c r="AD127" s="316"/>
    </row>
    <row r="128" spans="1:30" s="62" customFormat="1" ht="12" thickBot="1">
      <c r="A128" s="664" t="s">
        <v>424</v>
      </c>
      <c r="B128" s="665"/>
      <c r="C128" s="666"/>
      <c r="D128" s="641"/>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3"/>
      <c r="AD128" s="644"/>
    </row>
    <row r="129" spans="1:30" s="62" customFormat="1" ht="22.5">
      <c r="A129" s="96" t="s">
        <v>428</v>
      </c>
      <c r="B129" s="97" t="s">
        <v>112</v>
      </c>
      <c r="C129" s="375">
        <v>115.8</v>
      </c>
      <c r="D129" s="199"/>
      <c r="E129" s="456">
        <v>29.1</v>
      </c>
      <c r="F129" s="200"/>
      <c r="G129" s="458">
        <v>12.6</v>
      </c>
      <c r="H129" s="200">
        <v>10</v>
      </c>
      <c r="I129" s="458">
        <v>1.14</v>
      </c>
      <c r="J129" s="200"/>
      <c r="K129" s="458"/>
      <c r="L129" s="200">
        <v>5.8</v>
      </c>
      <c r="M129" s="458"/>
      <c r="N129" s="200"/>
      <c r="O129" s="458"/>
      <c r="P129" s="200">
        <v>30</v>
      </c>
      <c r="Q129" s="458"/>
      <c r="R129" s="200"/>
      <c r="S129" s="458"/>
      <c r="T129" s="200">
        <v>10</v>
      </c>
      <c r="U129" s="458"/>
      <c r="V129" s="200"/>
      <c r="W129" s="458"/>
      <c r="X129" s="200"/>
      <c r="Y129" s="461"/>
      <c r="Z129" s="198">
        <v>60</v>
      </c>
      <c r="AA129" s="463"/>
      <c r="AB129" s="201">
        <f aca="true" t="shared" si="34" ref="AB129:AC131">+D129+F129+H129+J129+L129+N129+P129+R129+T129+V129+X129+Z129</f>
        <v>115.8</v>
      </c>
      <c r="AC129" s="429">
        <f t="shared" si="34"/>
        <v>42.84</v>
      </c>
      <c r="AD129" s="150"/>
    </row>
    <row r="130" spans="1:30" s="330" customFormat="1" ht="11.25">
      <c r="A130" s="335" t="s">
        <v>429</v>
      </c>
      <c r="B130" s="336" t="s">
        <v>114</v>
      </c>
      <c r="C130" s="514">
        <v>4</v>
      </c>
      <c r="D130" s="509"/>
      <c r="E130" s="510"/>
      <c r="F130" s="511"/>
      <c r="G130" s="512"/>
      <c r="H130" s="511">
        <v>4</v>
      </c>
      <c r="I130" s="512"/>
      <c r="J130" s="511"/>
      <c r="K130" s="512"/>
      <c r="L130" s="511"/>
      <c r="M130" s="512"/>
      <c r="N130" s="511"/>
      <c r="O130" s="512"/>
      <c r="P130" s="511"/>
      <c r="Q130" s="512"/>
      <c r="R130" s="511"/>
      <c r="S130" s="512"/>
      <c r="T130" s="511"/>
      <c r="U130" s="512"/>
      <c r="V130" s="511"/>
      <c r="W130" s="512"/>
      <c r="X130" s="511"/>
      <c r="Y130" s="513"/>
      <c r="Z130" s="514"/>
      <c r="AA130" s="565"/>
      <c r="AB130" s="516">
        <f t="shared" si="34"/>
        <v>4</v>
      </c>
      <c r="AC130" s="517">
        <f t="shared" si="34"/>
        <v>0</v>
      </c>
      <c r="AD130" s="341"/>
    </row>
    <row r="131" spans="1:30" s="62" customFormat="1" ht="12" thickBot="1">
      <c r="A131" s="107" t="s">
        <v>430</v>
      </c>
      <c r="B131" s="108" t="s">
        <v>73</v>
      </c>
      <c r="C131" s="566">
        <v>12</v>
      </c>
      <c r="D131" s="567">
        <v>1</v>
      </c>
      <c r="E131" s="568">
        <v>1</v>
      </c>
      <c r="F131" s="569">
        <v>1</v>
      </c>
      <c r="G131" s="570">
        <v>1</v>
      </c>
      <c r="H131" s="569">
        <v>1</v>
      </c>
      <c r="I131" s="570">
        <v>1</v>
      </c>
      <c r="J131" s="569">
        <v>1</v>
      </c>
      <c r="K131" s="570"/>
      <c r="L131" s="569">
        <v>1</v>
      </c>
      <c r="M131" s="570"/>
      <c r="N131" s="569">
        <v>1</v>
      </c>
      <c r="O131" s="570"/>
      <c r="P131" s="569">
        <v>1</v>
      </c>
      <c r="Q131" s="570"/>
      <c r="R131" s="569">
        <v>1</v>
      </c>
      <c r="S131" s="570"/>
      <c r="T131" s="569">
        <v>1</v>
      </c>
      <c r="U131" s="570"/>
      <c r="V131" s="569">
        <v>1</v>
      </c>
      <c r="W131" s="570"/>
      <c r="X131" s="569">
        <v>1</v>
      </c>
      <c r="Y131" s="571"/>
      <c r="Z131" s="566">
        <v>1</v>
      </c>
      <c r="AA131" s="572"/>
      <c r="AB131" s="573">
        <f t="shared" si="34"/>
        <v>12</v>
      </c>
      <c r="AC131" s="563">
        <f t="shared" si="34"/>
        <v>3</v>
      </c>
      <c r="AD131" s="155"/>
    </row>
    <row r="132" spans="1:30" s="62" customFormat="1" ht="16.5" thickBot="1">
      <c r="A132" s="196"/>
      <c r="B132" s="88"/>
      <c r="C132" s="88"/>
      <c r="D132" s="95"/>
      <c r="E132" s="95"/>
      <c r="F132" s="88"/>
      <c r="G132" s="88"/>
      <c r="H132" s="88"/>
      <c r="I132" s="88"/>
      <c r="J132" s="88"/>
      <c r="K132" s="88"/>
      <c r="L132" s="88"/>
      <c r="M132" s="564"/>
      <c r="N132" s="88"/>
      <c r="O132" s="88"/>
      <c r="P132" s="88"/>
      <c r="Q132" s="88"/>
      <c r="R132" s="88"/>
      <c r="S132" s="88"/>
      <c r="T132" s="88"/>
      <c r="U132" s="88"/>
      <c r="V132" s="88"/>
      <c r="W132" s="88"/>
      <c r="X132" s="88"/>
      <c r="Y132" s="88"/>
      <c r="Z132" s="88"/>
      <c r="AA132" s="88"/>
      <c r="AB132" s="88"/>
      <c r="AC132" s="88"/>
      <c r="AD132" s="88"/>
    </row>
    <row r="133" spans="1:30" s="24" customFormat="1" ht="16.5" thickBot="1">
      <c r="A133" s="667" t="s">
        <v>154</v>
      </c>
      <c r="B133" s="668"/>
      <c r="C133" s="668"/>
      <c r="D133" s="668"/>
      <c r="E133" s="668"/>
      <c r="F133" s="668"/>
      <c r="G133" s="668"/>
      <c r="H133" s="668"/>
      <c r="I133" s="668"/>
      <c r="J133" s="668"/>
      <c r="K133" s="668"/>
      <c r="L133" s="668"/>
      <c r="M133" s="668"/>
      <c r="N133" s="668"/>
      <c r="O133" s="668"/>
      <c r="P133" s="668"/>
      <c r="Q133" s="668"/>
      <c r="R133" s="668"/>
      <c r="S133" s="668"/>
      <c r="T133" s="668"/>
      <c r="U133" s="668"/>
      <c r="V133" s="668"/>
      <c r="W133" s="668"/>
      <c r="X133" s="668"/>
      <c r="Y133" s="668"/>
      <c r="Z133" s="668"/>
      <c r="AA133" s="668"/>
      <c r="AB133" s="668"/>
      <c r="AC133" s="668"/>
      <c r="AD133" s="669"/>
    </row>
    <row r="134" spans="1:30" ht="33.75">
      <c r="A134" s="156" t="s">
        <v>276</v>
      </c>
      <c r="B134" s="115" t="s">
        <v>277</v>
      </c>
      <c r="C134" s="157">
        <v>11</v>
      </c>
      <c r="D134" s="110"/>
      <c r="E134" s="415"/>
      <c r="F134" s="97"/>
      <c r="G134" s="417"/>
      <c r="H134" s="97">
        <v>2</v>
      </c>
      <c r="I134" s="417"/>
      <c r="J134" s="97">
        <v>2</v>
      </c>
      <c r="K134" s="417">
        <v>1</v>
      </c>
      <c r="L134" s="97">
        <v>1</v>
      </c>
      <c r="M134" s="417"/>
      <c r="N134" s="97">
        <v>1</v>
      </c>
      <c r="O134" s="417"/>
      <c r="P134" s="97">
        <v>1</v>
      </c>
      <c r="Q134" s="417"/>
      <c r="R134" s="97">
        <v>2</v>
      </c>
      <c r="S134" s="417"/>
      <c r="T134" s="97"/>
      <c r="U134" s="417"/>
      <c r="V134" s="97"/>
      <c r="W134" s="417"/>
      <c r="X134" s="97">
        <v>2</v>
      </c>
      <c r="Y134" s="419"/>
      <c r="Z134" s="141"/>
      <c r="AA134" s="574"/>
      <c r="AB134" s="117">
        <f aca="true" t="shared" si="35" ref="AB134:AC136">+D134+F134+H134+J134+L134+N134+P134+R134+T134+V134+X134+Z134</f>
        <v>11</v>
      </c>
      <c r="AC134" s="423">
        <f t="shared" si="35"/>
        <v>1</v>
      </c>
      <c r="AD134" s="142"/>
    </row>
    <row r="135" spans="1:30" ht="22.5">
      <c r="A135" s="158" t="s">
        <v>278</v>
      </c>
      <c r="B135" s="122" t="s">
        <v>163</v>
      </c>
      <c r="C135" s="159">
        <v>17</v>
      </c>
      <c r="D135" s="106"/>
      <c r="E135" s="416"/>
      <c r="F135" s="102"/>
      <c r="G135" s="418"/>
      <c r="H135" s="102">
        <v>8</v>
      </c>
      <c r="I135" s="418">
        <v>2</v>
      </c>
      <c r="J135" s="102">
        <v>2</v>
      </c>
      <c r="K135" s="418">
        <v>3</v>
      </c>
      <c r="L135" s="102">
        <v>2</v>
      </c>
      <c r="M135" s="418">
        <v>6</v>
      </c>
      <c r="N135" s="102">
        <v>2</v>
      </c>
      <c r="O135" s="418">
        <v>1</v>
      </c>
      <c r="P135" s="102">
        <v>2</v>
      </c>
      <c r="Q135" s="418"/>
      <c r="R135" s="102"/>
      <c r="S135" s="418"/>
      <c r="T135" s="102"/>
      <c r="U135" s="418"/>
      <c r="V135" s="102">
        <v>1</v>
      </c>
      <c r="W135" s="418"/>
      <c r="X135" s="102"/>
      <c r="Y135" s="420"/>
      <c r="Z135" s="144"/>
      <c r="AA135" s="575"/>
      <c r="AB135" s="124">
        <f t="shared" si="35"/>
        <v>17</v>
      </c>
      <c r="AC135" s="424">
        <f t="shared" si="35"/>
        <v>12</v>
      </c>
      <c r="AD135" s="145"/>
    </row>
    <row r="136" spans="1:30" ht="23.25" thickBot="1">
      <c r="A136" s="158" t="s">
        <v>279</v>
      </c>
      <c r="B136" s="122" t="s">
        <v>82</v>
      </c>
      <c r="C136" s="159">
        <v>2</v>
      </c>
      <c r="D136" s="106"/>
      <c r="E136" s="416"/>
      <c r="F136" s="102"/>
      <c r="G136" s="418"/>
      <c r="H136" s="102"/>
      <c r="I136" s="418"/>
      <c r="J136" s="102"/>
      <c r="K136" s="418"/>
      <c r="L136" s="102"/>
      <c r="M136" s="418"/>
      <c r="N136" s="102">
        <v>2</v>
      </c>
      <c r="O136" s="418"/>
      <c r="P136" s="102"/>
      <c r="Q136" s="418"/>
      <c r="R136" s="102"/>
      <c r="S136" s="418"/>
      <c r="T136" s="102"/>
      <c r="U136" s="418"/>
      <c r="V136" s="102"/>
      <c r="W136" s="418"/>
      <c r="X136" s="102"/>
      <c r="Y136" s="420"/>
      <c r="Z136" s="144"/>
      <c r="AA136" s="575"/>
      <c r="AB136" s="124">
        <f t="shared" si="35"/>
        <v>2</v>
      </c>
      <c r="AC136" s="424">
        <f t="shared" si="35"/>
        <v>0</v>
      </c>
      <c r="AD136" s="145"/>
    </row>
    <row r="137" spans="1:30" ht="16.5" thickBot="1">
      <c r="A137" s="667" t="s">
        <v>156</v>
      </c>
      <c r="B137" s="668"/>
      <c r="C137" s="668"/>
      <c r="D137" s="668"/>
      <c r="E137" s="668"/>
      <c r="F137" s="668"/>
      <c r="G137" s="668"/>
      <c r="H137" s="668"/>
      <c r="I137" s="668"/>
      <c r="J137" s="668"/>
      <c r="K137" s="668"/>
      <c r="L137" s="668"/>
      <c r="M137" s="668"/>
      <c r="N137" s="668"/>
      <c r="O137" s="668"/>
      <c r="P137" s="668"/>
      <c r="Q137" s="668"/>
      <c r="R137" s="668"/>
      <c r="S137" s="668"/>
      <c r="T137" s="668"/>
      <c r="U137" s="668"/>
      <c r="V137" s="668"/>
      <c r="W137" s="668"/>
      <c r="X137" s="668"/>
      <c r="Y137" s="668"/>
      <c r="Z137" s="668"/>
      <c r="AA137" s="668"/>
      <c r="AB137" s="668"/>
      <c r="AC137" s="668"/>
      <c r="AD137" s="669"/>
    </row>
    <row r="138" spans="1:30" ht="33.75">
      <c r="A138" s="111" t="s">
        <v>280</v>
      </c>
      <c r="B138" s="161" t="s">
        <v>281</v>
      </c>
      <c r="C138" s="141">
        <v>1</v>
      </c>
      <c r="D138" s="110"/>
      <c r="E138" s="415"/>
      <c r="F138" s="97"/>
      <c r="G138" s="417"/>
      <c r="H138" s="97">
        <v>1</v>
      </c>
      <c r="I138" s="417"/>
      <c r="J138" s="97"/>
      <c r="K138" s="417"/>
      <c r="L138" s="97"/>
      <c r="M138" s="417"/>
      <c r="N138" s="97"/>
      <c r="O138" s="417"/>
      <c r="P138" s="97"/>
      <c r="Q138" s="417"/>
      <c r="R138" s="97"/>
      <c r="S138" s="417"/>
      <c r="T138" s="97"/>
      <c r="U138" s="417"/>
      <c r="V138" s="97"/>
      <c r="W138" s="417"/>
      <c r="X138" s="97"/>
      <c r="Y138" s="419"/>
      <c r="Z138" s="141"/>
      <c r="AA138" s="582"/>
      <c r="AB138" s="117">
        <f aca="true" t="shared" si="36" ref="AB138:AB148">+D138+F138+H138+J138+L138+N138+P138+R138+T138+V138+X138+Z138</f>
        <v>1</v>
      </c>
      <c r="AC138" s="423">
        <f aca="true" t="shared" si="37" ref="AC138:AC148">+E138+G138+I138+K138+M138+O138+Q138+S138+U138+W138+Y138+AA138</f>
        <v>0</v>
      </c>
      <c r="AD138" s="142"/>
    </row>
    <row r="139" spans="1:30" ht="101.25">
      <c r="A139" s="118" t="s">
        <v>282</v>
      </c>
      <c r="B139" s="162" t="s">
        <v>283</v>
      </c>
      <c r="C139" s="189">
        <v>1</v>
      </c>
      <c r="D139" s="261">
        <v>1</v>
      </c>
      <c r="E139" s="416">
        <v>15</v>
      </c>
      <c r="F139" s="622">
        <v>1</v>
      </c>
      <c r="G139" s="416">
        <v>10</v>
      </c>
      <c r="H139" s="622">
        <v>1</v>
      </c>
      <c r="I139" s="416">
        <v>7</v>
      </c>
      <c r="J139" s="622">
        <v>1</v>
      </c>
      <c r="K139" s="416">
        <v>1</v>
      </c>
      <c r="L139" s="622">
        <v>1</v>
      </c>
      <c r="M139" s="416">
        <v>2</v>
      </c>
      <c r="N139" s="622">
        <v>1</v>
      </c>
      <c r="O139" s="418">
        <v>1</v>
      </c>
      <c r="P139" s="102">
        <v>1</v>
      </c>
      <c r="Q139" s="418"/>
      <c r="R139" s="102">
        <v>1</v>
      </c>
      <c r="S139" s="418"/>
      <c r="T139" s="102">
        <v>1</v>
      </c>
      <c r="U139" s="418"/>
      <c r="V139" s="102">
        <v>1</v>
      </c>
      <c r="W139" s="418"/>
      <c r="X139" s="102">
        <v>1</v>
      </c>
      <c r="Y139" s="420"/>
      <c r="Z139" s="144">
        <v>1</v>
      </c>
      <c r="AA139" s="583"/>
      <c r="AB139" s="262">
        <v>1</v>
      </c>
      <c r="AC139" s="441">
        <v>1</v>
      </c>
      <c r="AD139" s="145"/>
    </row>
    <row r="140" spans="1:30" ht="56.25">
      <c r="A140" s="118" t="s">
        <v>284</v>
      </c>
      <c r="B140" s="162" t="s">
        <v>73</v>
      </c>
      <c r="C140" s="144">
        <f>25*12</f>
        <v>300</v>
      </c>
      <c r="D140" s="106">
        <v>25</v>
      </c>
      <c r="E140" s="416">
        <v>25</v>
      </c>
      <c r="F140" s="102">
        <v>25</v>
      </c>
      <c r="G140" s="418">
        <v>25</v>
      </c>
      <c r="H140" s="102">
        <v>25</v>
      </c>
      <c r="I140" s="418">
        <v>25</v>
      </c>
      <c r="J140" s="102">
        <v>25</v>
      </c>
      <c r="K140" s="418">
        <v>25</v>
      </c>
      <c r="L140" s="102">
        <v>25</v>
      </c>
      <c r="M140" s="418">
        <v>25</v>
      </c>
      <c r="N140" s="102">
        <v>25</v>
      </c>
      <c r="O140" s="418">
        <v>25</v>
      </c>
      <c r="P140" s="102">
        <v>25</v>
      </c>
      <c r="Q140" s="418"/>
      <c r="R140" s="102">
        <v>25</v>
      </c>
      <c r="S140" s="418"/>
      <c r="T140" s="102">
        <v>25</v>
      </c>
      <c r="U140" s="418"/>
      <c r="V140" s="102">
        <v>25</v>
      </c>
      <c r="W140" s="418"/>
      <c r="X140" s="102">
        <v>25</v>
      </c>
      <c r="Y140" s="420"/>
      <c r="Z140" s="144">
        <v>25</v>
      </c>
      <c r="AA140" s="583"/>
      <c r="AB140" s="124">
        <f t="shared" si="36"/>
        <v>300</v>
      </c>
      <c r="AC140" s="424">
        <f t="shared" si="37"/>
        <v>150</v>
      </c>
      <c r="AD140" s="145"/>
    </row>
    <row r="141" spans="1:30" ht="146.25">
      <c r="A141" s="118" t="s">
        <v>285</v>
      </c>
      <c r="B141" s="162" t="s">
        <v>286</v>
      </c>
      <c r="C141" s="144">
        <v>10</v>
      </c>
      <c r="D141" s="106"/>
      <c r="E141" s="416"/>
      <c r="F141" s="102"/>
      <c r="G141" s="418"/>
      <c r="H141" s="102">
        <v>1</v>
      </c>
      <c r="I141" s="418">
        <v>10</v>
      </c>
      <c r="J141" s="102">
        <v>1</v>
      </c>
      <c r="K141" s="418">
        <v>1</v>
      </c>
      <c r="L141" s="102">
        <v>1</v>
      </c>
      <c r="M141" s="418">
        <v>1</v>
      </c>
      <c r="N141" s="102">
        <v>1</v>
      </c>
      <c r="O141" s="418">
        <v>1</v>
      </c>
      <c r="P141" s="102">
        <v>1</v>
      </c>
      <c r="Q141" s="418"/>
      <c r="R141" s="102">
        <v>1</v>
      </c>
      <c r="S141" s="418"/>
      <c r="T141" s="102">
        <v>1</v>
      </c>
      <c r="U141" s="418"/>
      <c r="V141" s="102">
        <v>1</v>
      </c>
      <c r="W141" s="418"/>
      <c r="X141" s="102">
        <v>1</v>
      </c>
      <c r="Y141" s="420"/>
      <c r="Z141" s="144">
        <v>1</v>
      </c>
      <c r="AA141" s="583"/>
      <c r="AB141" s="124">
        <f t="shared" si="36"/>
        <v>10</v>
      </c>
      <c r="AC141" s="424">
        <f t="shared" si="37"/>
        <v>13</v>
      </c>
      <c r="AD141" s="623" t="s">
        <v>452</v>
      </c>
    </row>
    <row r="142" spans="1:30" ht="342" customHeight="1">
      <c r="A142" s="118" t="s">
        <v>287</v>
      </c>
      <c r="B142" s="162" t="s">
        <v>131</v>
      </c>
      <c r="C142" s="144">
        <v>12</v>
      </c>
      <c r="D142" s="106">
        <v>1</v>
      </c>
      <c r="E142" s="416">
        <v>2</v>
      </c>
      <c r="F142" s="102">
        <v>1</v>
      </c>
      <c r="G142" s="418">
        <v>2</v>
      </c>
      <c r="H142" s="102">
        <v>1</v>
      </c>
      <c r="I142" s="418">
        <v>3</v>
      </c>
      <c r="J142" s="102">
        <v>1</v>
      </c>
      <c r="K142" s="418">
        <v>3</v>
      </c>
      <c r="L142" s="102">
        <v>1</v>
      </c>
      <c r="M142" s="418">
        <v>6</v>
      </c>
      <c r="N142" s="102">
        <v>1</v>
      </c>
      <c r="O142" s="418">
        <v>1</v>
      </c>
      <c r="P142" s="102">
        <v>1</v>
      </c>
      <c r="Q142" s="418"/>
      <c r="R142" s="102">
        <v>1</v>
      </c>
      <c r="S142" s="418"/>
      <c r="T142" s="102">
        <v>1</v>
      </c>
      <c r="U142" s="418"/>
      <c r="V142" s="102">
        <v>1</v>
      </c>
      <c r="W142" s="418"/>
      <c r="X142" s="102">
        <v>1</v>
      </c>
      <c r="Y142" s="420"/>
      <c r="Z142" s="144">
        <v>1</v>
      </c>
      <c r="AA142" s="583"/>
      <c r="AB142" s="124">
        <f t="shared" si="36"/>
        <v>12</v>
      </c>
      <c r="AC142" s="424">
        <f t="shared" si="37"/>
        <v>17</v>
      </c>
      <c r="AD142" s="623" t="s">
        <v>451</v>
      </c>
    </row>
    <row r="143" spans="1:30" ht="33.75">
      <c r="A143" s="118" t="s">
        <v>288</v>
      </c>
      <c r="B143" s="162" t="s">
        <v>289</v>
      </c>
      <c r="C143" s="144">
        <v>1</v>
      </c>
      <c r="D143" s="106"/>
      <c r="E143" s="416"/>
      <c r="F143" s="102"/>
      <c r="G143" s="418"/>
      <c r="H143" s="102"/>
      <c r="I143" s="418"/>
      <c r="J143" s="102"/>
      <c r="K143" s="418"/>
      <c r="L143" s="102">
        <v>1</v>
      </c>
      <c r="M143" s="418">
        <v>1</v>
      </c>
      <c r="N143" s="102"/>
      <c r="O143" s="418"/>
      <c r="P143" s="102"/>
      <c r="Q143" s="418"/>
      <c r="R143" s="102"/>
      <c r="S143" s="418"/>
      <c r="T143" s="102"/>
      <c r="U143" s="418"/>
      <c r="V143" s="102"/>
      <c r="W143" s="418"/>
      <c r="X143" s="102"/>
      <c r="Y143" s="420"/>
      <c r="Z143" s="144"/>
      <c r="AA143" s="583"/>
      <c r="AB143" s="124">
        <f t="shared" si="36"/>
        <v>1</v>
      </c>
      <c r="AC143" s="424">
        <f t="shared" si="37"/>
        <v>1</v>
      </c>
      <c r="AD143" s="623" t="s">
        <v>450</v>
      </c>
    </row>
    <row r="144" spans="1:30" ht="349.5" customHeight="1">
      <c r="A144" s="118" t="s">
        <v>290</v>
      </c>
      <c r="B144" s="162" t="s">
        <v>291</v>
      </c>
      <c r="C144" s="144">
        <v>2</v>
      </c>
      <c r="D144" s="106"/>
      <c r="E144" s="416"/>
      <c r="F144" s="102"/>
      <c r="G144" s="418"/>
      <c r="H144" s="102"/>
      <c r="I144" s="418"/>
      <c r="J144" s="102">
        <v>2</v>
      </c>
      <c r="K144" s="418">
        <v>1</v>
      </c>
      <c r="L144" s="102"/>
      <c r="M144" s="418"/>
      <c r="N144" s="102"/>
      <c r="O144" s="418"/>
      <c r="P144" s="102"/>
      <c r="Q144" s="418"/>
      <c r="R144" s="102"/>
      <c r="S144" s="418"/>
      <c r="T144" s="102"/>
      <c r="U144" s="418"/>
      <c r="V144" s="102"/>
      <c r="W144" s="418"/>
      <c r="X144" s="102"/>
      <c r="Y144" s="420"/>
      <c r="Z144" s="144"/>
      <c r="AA144" s="583"/>
      <c r="AB144" s="124">
        <f t="shared" si="36"/>
        <v>2</v>
      </c>
      <c r="AC144" s="424">
        <f t="shared" si="37"/>
        <v>1</v>
      </c>
      <c r="AD144" s="623" t="s">
        <v>457</v>
      </c>
    </row>
    <row r="145" spans="1:30" ht="90">
      <c r="A145" s="118" t="s">
        <v>292</v>
      </c>
      <c r="B145" s="162" t="s">
        <v>293</v>
      </c>
      <c r="C145" s="144">
        <v>1</v>
      </c>
      <c r="D145" s="106"/>
      <c r="E145" s="416"/>
      <c r="F145" s="102"/>
      <c r="G145" s="418"/>
      <c r="H145" s="102"/>
      <c r="I145" s="418"/>
      <c r="J145" s="102"/>
      <c r="K145" s="418"/>
      <c r="L145" s="102"/>
      <c r="M145" s="418"/>
      <c r="N145" s="102">
        <v>1</v>
      </c>
      <c r="O145" s="418"/>
      <c r="P145" s="102"/>
      <c r="Q145" s="418"/>
      <c r="R145" s="102"/>
      <c r="S145" s="418"/>
      <c r="T145" s="102"/>
      <c r="U145" s="418"/>
      <c r="V145" s="102"/>
      <c r="W145" s="418"/>
      <c r="X145" s="102"/>
      <c r="Y145" s="420"/>
      <c r="Z145" s="144"/>
      <c r="AA145" s="583"/>
      <c r="AB145" s="124">
        <f t="shared" si="36"/>
        <v>1</v>
      </c>
      <c r="AC145" s="424">
        <f t="shared" si="37"/>
        <v>0</v>
      </c>
      <c r="AD145" s="623" t="s">
        <v>453</v>
      </c>
    </row>
    <row r="146" spans="1:30" ht="90">
      <c r="A146" s="118" t="s">
        <v>295</v>
      </c>
      <c r="B146" s="162" t="s">
        <v>296</v>
      </c>
      <c r="C146" s="144">
        <v>2</v>
      </c>
      <c r="D146" s="106"/>
      <c r="E146" s="416"/>
      <c r="F146" s="102"/>
      <c r="G146" s="418"/>
      <c r="H146" s="102">
        <v>2</v>
      </c>
      <c r="I146" s="418"/>
      <c r="J146" s="102"/>
      <c r="K146" s="418"/>
      <c r="L146" s="102"/>
      <c r="M146" s="418"/>
      <c r="N146" s="102"/>
      <c r="O146" s="418"/>
      <c r="P146" s="102"/>
      <c r="Q146" s="418"/>
      <c r="R146" s="102"/>
      <c r="S146" s="418"/>
      <c r="T146" s="102"/>
      <c r="U146" s="418"/>
      <c r="V146" s="102"/>
      <c r="W146" s="418"/>
      <c r="X146" s="102"/>
      <c r="Y146" s="420"/>
      <c r="Z146" s="144"/>
      <c r="AA146" s="583"/>
      <c r="AB146" s="124">
        <f t="shared" si="36"/>
        <v>2</v>
      </c>
      <c r="AC146" s="424">
        <f t="shared" si="37"/>
        <v>0</v>
      </c>
      <c r="AD146" s="623" t="s">
        <v>454</v>
      </c>
    </row>
    <row r="147" spans="1:30" ht="33.75">
      <c r="A147" s="263" t="s">
        <v>297</v>
      </c>
      <c r="B147" s="264" t="s">
        <v>298</v>
      </c>
      <c r="C147" s="253">
        <v>7</v>
      </c>
      <c r="D147" s="251"/>
      <c r="E147" s="576"/>
      <c r="F147" s="252"/>
      <c r="G147" s="578"/>
      <c r="H147" s="252"/>
      <c r="I147" s="578"/>
      <c r="J147" s="252"/>
      <c r="K147" s="578"/>
      <c r="L147" s="252"/>
      <c r="M147" s="578"/>
      <c r="N147" s="252">
        <v>1</v>
      </c>
      <c r="O147" s="578">
        <v>1</v>
      </c>
      <c r="P147" s="252">
        <v>1</v>
      </c>
      <c r="Q147" s="578"/>
      <c r="R147" s="252">
        <v>1</v>
      </c>
      <c r="S147" s="578"/>
      <c r="T147" s="252">
        <v>1</v>
      </c>
      <c r="U147" s="578"/>
      <c r="V147" s="252">
        <v>1</v>
      </c>
      <c r="W147" s="578"/>
      <c r="X147" s="252">
        <v>1</v>
      </c>
      <c r="Y147" s="580"/>
      <c r="Z147" s="253">
        <v>1</v>
      </c>
      <c r="AA147" s="584"/>
      <c r="AB147" s="254">
        <f t="shared" si="36"/>
        <v>7</v>
      </c>
      <c r="AC147" s="442">
        <f t="shared" si="37"/>
        <v>1</v>
      </c>
      <c r="AD147" s="624" t="s">
        <v>455</v>
      </c>
    </row>
    <row r="148" spans="1:30" ht="45.75" thickBot="1">
      <c r="A148" s="135" t="s">
        <v>299</v>
      </c>
      <c r="B148" s="163" t="s">
        <v>73</v>
      </c>
      <c r="C148" s="146">
        <v>4</v>
      </c>
      <c r="D148" s="147"/>
      <c r="E148" s="577"/>
      <c r="F148" s="108"/>
      <c r="G148" s="579"/>
      <c r="H148" s="108">
        <v>1</v>
      </c>
      <c r="I148" s="579"/>
      <c r="J148" s="108"/>
      <c r="K148" s="579"/>
      <c r="L148" s="108"/>
      <c r="M148" s="579"/>
      <c r="N148" s="108">
        <v>1</v>
      </c>
      <c r="O148" s="579"/>
      <c r="P148" s="108"/>
      <c r="Q148" s="579"/>
      <c r="R148" s="108"/>
      <c r="S148" s="579"/>
      <c r="T148" s="108">
        <v>1</v>
      </c>
      <c r="U148" s="579"/>
      <c r="V148" s="108"/>
      <c r="W148" s="579"/>
      <c r="X148" s="108"/>
      <c r="Y148" s="581"/>
      <c r="Z148" s="146">
        <v>1</v>
      </c>
      <c r="AA148" s="585"/>
      <c r="AB148" s="139">
        <f t="shared" si="36"/>
        <v>4</v>
      </c>
      <c r="AC148" s="443">
        <f t="shared" si="37"/>
        <v>0</v>
      </c>
      <c r="AD148" s="624" t="s">
        <v>456</v>
      </c>
    </row>
    <row r="149" spans="1:30" ht="16.5" thickBot="1">
      <c r="A149" s="196"/>
      <c r="B149" s="88"/>
      <c r="C149" s="88"/>
      <c r="D149" s="95"/>
      <c r="E149" s="95"/>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row>
    <row r="150" spans="1:30" s="24" customFormat="1" ht="15.75" thickBot="1">
      <c r="A150" s="673" t="s">
        <v>241</v>
      </c>
      <c r="B150" s="674"/>
      <c r="C150" s="674"/>
      <c r="D150" s="674"/>
      <c r="E150" s="674"/>
      <c r="F150" s="674"/>
      <c r="G150" s="674"/>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5"/>
    </row>
    <row r="151" spans="1:30" ht="11.25">
      <c r="A151" s="96" t="s">
        <v>300</v>
      </c>
      <c r="B151" s="164" t="s">
        <v>73</v>
      </c>
      <c r="C151" s="165">
        <v>104</v>
      </c>
      <c r="D151" s="166">
        <v>16</v>
      </c>
      <c r="E151" s="587">
        <v>11</v>
      </c>
      <c r="F151" s="164">
        <v>8</v>
      </c>
      <c r="G151" s="589">
        <v>7</v>
      </c>
      <c r="H151" s="164">
        <v>8</v>
      </c>
      <c r="I151" s="589">
        <v>5</v>
      </c>
      <c r="J151" s="164">
        <v>13</v>
      </c>
      <c r="K151" s="589">
        <v>7</v>
      </c>
      <c r="L151" s="164">
        <v>6</v>
      </c>
      <c r="M151" s="589">
        <v>9</v>
      </c>
      <c r="N151" s="164">
        <v>5</v>
      </c>
      <c r="O151" s="589">
        <v>4</v>
      </c>
      <c r="P151" s="164">
        <v>16</v>
      </c>
      <c r="Q151" s="589"/>
      <c r="R151" s="164">
        <v>3</v>
      </c>
      <c r="S151" s="589"/>
      <c r="T151" s="164">
        <v>7</v>
      </c>
      <c r="U151" s="589"/>
      <c r="V151" s="164">
        <v>13</v>
      </c>
      <c r="W151" s="589"/>
      <c r="X151" s="164">
        <v>4</v>
      </c>
      <c r="Y151" s="591"/>
      <c r="Z151" s="165">
        <v>5</v>
      </c>
      <c r="AA151" s="593"/>
      <c r="AB151" s="117">
        <f aca="true" t="shared" si="38" ref="AB151:AC156">+D151+F151+H151+J151+L151+N151+P151+R151+T151+V151+X151+Z151</f>
        <v>104</v>
      </c>
      <c r="AC151" s="423">
        <f t="shared" si="38"/>
        <v>43</v>
      </c>
      <c r="AD151" s="167"/>
    </row>
    <row r="152" spans="1:30" ht="11.25">
      <c r="A152" s="101" t="s">
        <v>301</v>
      </c>
      <c r="B152" s="168" t="s">
        <v>72</v>
      </c>
      <c r="C152" s="169">
        <v>2</v>
      </c>
      <c r="D152" s="170">
        <v>1</v>
      </c>
      <c r="E152" s="588"/>
      <c r="F152" s="168"/>
      <c r="G152" s="590"/>
      <c r="H152" s="168"/>
      <c r="I152" s="590"/>
      <c r="J152" s="168"/>
      <c r="K152" s="590">
        <v>1</v>
      </c>
      <c r="L152" s="168"/>
      <c r="M152" s="590"/>
      <c r="N152" s="168">
        <v>1</v>
      </c>
      <c r="O152" s="590"/>
      <c r="P152" s="168"/>
      <c r="Q152" s="590"/>
      <c r="R152" s="168"/>
      <c r="S152" s="590"/>
      <c r="T152" s="168"/>
      <c r="U152" s="590"/>
      <c r="V152" s="168"/>
      <c r="W152" s="590"/>
      <c r="X152" s="168"/>
      <c r="Y152" s="592"/>
      <c r="Z152" s="169"/>
      <c r="AA152" s="594"/>
      <c r="AB152" s="124">
        <f t="shared" si="38"/>
        <v>2</v>
      </c>
      <c r="AC152" s="424">
        <f t="shared" si="38"/>
        <v>1</v>
      </c>
      <c r="AD152" s="171"/>
    </row>
    <row r="153" spans="1:30" ht="11.25">
      <c r="A153" s="101" t="s">
        <v>302</v>
      </c>
      <c r="B153" s="168" t="s">
        <v>303</v>
      </c>
      <c r="C153" s="169">
        <v>168</v>
      </c>
      <c r="D153" s="170">
        <v>11</v>
      </c>
      <c r="E153" s="588">
        <v>6</v>
      </c>
      <c r="F153" s="168">
        <v>23</v>
      </c>
      <c r="G153" s="590">
        <v>5</v>
      </c>
      <c r="H153" s="168">
        <v>14</v>
      </c>
      <c r="I153" s="590">
        <v>1</v>
      </c>
      <c r="J153" s="168">
        <v>12</v>
      </c>
      <c r="K153" s="590">
        <v>10</v>
      </c>
      <c r="L153" s="168">
        <v>18</v>
      </c>
      <c r="M153" s="590">
        <v>4</v>
      </c>
      <c r="N153" s="168">
        <v>9</v>
      </c>
      <c r="O153" s="590">
        <v>12</v>
      </c>
      <c r="P153" s="168">
        <v>11</v>
      </c>
      <c r="Q153" s="590"/>
      <c r="R153" s="168">
        <v>21</v>
      </c>
      <c r="S153" s="590"/>
      <c r="T153" s="168">
        <v>14</v>
      </c>
      <c r="U153" s="590"/>
      <c r="V153" s="168">
        <v>11</v>
      </c>
      <c r="W153" s="590"/>
      <c r="X153" s="168">
        <v>17</v>
      </c>
      <c r="Y153" s="592"/>
      <c r="Z153" s="169">
        <v>7</v>
      </c>
      <c r="AA153" s="594"/>
      <c r="AB153" s="124">
        <f t="shared" si="38"/>
        <v>168</v>
      </c>
      <c r="AC153" s="424">
        <f t="shared" si="38"/>
        <v>38</v>
      </c>
      <c r="AD153" s="171"/>
    </row>
    <row r="154" spans="1:30" ht="11.25">
      <c r="A154" s="101" t="s">
        <v>304</v>
      </c>
      <c r="B154" s="168" t="s">
        <v>72</v>
      </c>
      <c r="C154" s="169">
        <v>53</v>
      </c>
      <c r="D154" s="170">
        <v>3</v>
      </c>
      <c r="E154" s="588">
        <v>3</v>
      </c>
      <c r="F154" s="168">
        <v>4</v>
      </c>
      <c r="G154" s="590">
        <v>4</v>
      </c>
      <c r="H154" s="168">
        <v>5</v>
      </c>
      <c r="I154" s="590">
        <v>4</v>
      </c>
      <c r="J154" s="168">
        <v>4</v>
      </c>
      <c r="K154" s="590">
        <v>4</v>
      </c>
      <c r="L154" s="168">
        <v>5</v>
      </c>
      <c r="M154" s="590">
        <v>5</v>
      </c>
      <c r="N154" s="168">
        <v>5</v>
      </c>
      <c r="O154" s="590">
        <v>4</v>
      </c>
      <c r="P154" s="168">
        <v>5</v>
      </c>
      <c r="Q154" s="590"/>
      <c r="R154" s="168">
        <v>4</v>
      </c>
      <c r="S154" s="590"/>
      <c r="T154" s="168">
        <v>4</v>
      </c>
      <c r="U154" s="590"/>
      <c r="V154" s="168">
        <v>7</v>
      </c>
      <c r="W154" s="590"/>
      <c r="X154" s="168">
        <v>5</v>
      </c>
      <c r="Y154" s="592"/>
      <c r="Z154" s="169">
        <v>2</v>
      </c>
      <c r="AA154" s="594"/>
      <c r="AB154" s="124">
        <f t="shared" si="38"/>
        <v>53</v>
      </c>
      <c r="AC154" s="424">
        <f t="shared" si="38"/>
        <v>24</v>
      </c>
      <c r="AD154" s="171"/>
    </row>
    <row r="155" spans="1:30" ht="22.5">
      <c r="A155" s="101" t="s">
        <v>305</v>
      </c>
      <c r="B155" s="168" t="s">
        <v>72</v>
      </c>
      <c r="C155" s="169">
        <v>4</v>
      </c>
      <c r="D155" s="170">
        <v>1</v>
      </c>
      <c r="E155" s="588">
        <v>1</v>
      </c>
      <c r="F155" s="168">
        <v>0</v>
      </c>
      <c r="G155" s="590"/>
      <c r="H155" s="168">
        <v>0</v>
      </c>
      <c r="I155" s="590"/>
      <c r="J155" s="168">
        <v>1</v>
      </c>
      <c r="K155" s="590"/>
      <c r="L155" s="168">
        <v>0</v>
      </c>
      <c r="M155" s="590"/>
      <c r="N155" s="168">
        <v>0</v>
      </c>
      <c r="O155" s="590"/>
      <c r="P155" s="168">
        <v>1</v>
      </c>
      <c r="Q155" s="590"/>
      <c r="R155" s="168">
        <v>0</v>
      </c>
      <c r="S155" s="590"/>
      <c r="T155" s="168">
        <v>0</v>
      </c>
      <c r="U155" s="590"/>
      <c r="V155" s="168">
        <v>1</v>
      </c>
      <c r="W155" s="590"/>
      <c r="X155" s="168">
        <v>0</v>
      </c>
      <c r="Y155" s="592"/>
      <c r="Z155" s="169">
        <v>0</v>
      </c>
      <c r="AA155" s="594"/>
      <c r="AB155" s="124">
        <f t="shared" si="38"/>
        <v>4</v>
      </c>
      <c r="AC155" s="424">
        <f t="shared" si="38"/>
        <v>1</v>
      </c>
      <c r="AD155" s="171"/>
    </row>
    <row r="156" spans="1:30" ht="12" thickBot="1">
      <c r="A156" s="101" t="s">
        <v>447</v>
      </c>
      <c r="B156" s="168" t="s">
        <v>72</v>
      </c>
      <c r="C156" s="169">
        <v>10</v>
      </c>
      <c r="D156" s="170"/>
      <c r="E156" s="588">
        <v>2</v>
      </c>
      <c r="F156" s="168"/>
      <c r="G156" s="590">
        <v>1</v>
      </c>
      <c r="H156" s="168"/>
      <c r="I156" s="590">
        <v>5</v>
      </c>
      <c r="J156" s="168"/>
      <c r="K156" s="590"/>
      <c r="L156" s="168"/>
      <c r="M156" s="590"/>
      <c r="N156" s="168"/>
      <c r="O156" s="590"/>
      <c r="P156" s="168"/>
      <c r="Q156" s="590"/>
      <c r="R156" s="168"/>
      <c r="S156" s="590"/>
      <c r="T156" s="168"/>
      <c r="U156" s="590"/>
      <c r="V156" s="168"/>
      <c r="W156" s="590"/>
      <c r="X156" s="168"/>
      <c r="Y156" s="592"/>
      <c r="Z156" s="169"/>
      <c r="AA156" s="594"/>
      <c r="AB156" s="124"/>
      <c r="AC156" s="424">
        <f t="shared" si="38"/>
        <v>8</v>
      </c>
      <c r="AD156" s="171"/>
    </row>
    <row r="157" spans="1:30" s="24" customFormat="1" ht="15.75" thickBot="1">
      <c r="A157" s="673" t="s">
        <v>242</v>
      </c>
      <c r="B157" s="674"/>
      <c r="C157" s="674"/>
      <c r="D157" s="674"/>
      <c r="E157" s="674"/>
      <c r="F157" s="674"/>
      <c r="G157" s="674"/>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5"/>
    </row>
    <row r="158" spans="1:30" ht="11.25">
      <c r="A158" s="111" t="s">
        <v>306</v>
      </c>
      <c r="B158" s="140" t="s">
        <v>313</v>
      </c>
      <c r="C158" s="141">
        <v>2</v>
      </c>
      <c r="D158" s="110"/>
      <c r="E158" s="415"/>
      <c r="F158" s="97"/>
      <c r="G158" s="417"/>
      <c r="H158" s="97">
        <v>1</v>
      </c>
      <c r="I158" s="417"/>
      <c r="J158" s="97"/>
      <c r="K158" s="417"/>
      <c r="L158" s="97"/>
      <c r="M158" s="417"/>
      <c r="N158" s="97"/>
      <c r="O158" s="417"/>
      <c r="P158" s="97"/>
      <c r="Q158" s="417"/>
      <c r="R158" s="97">
        <v>1</v>
      </c>
      <c r="S158" s="417"/>
      <c r="T158" s="97"/>
      <c r="U158" s="417"/>
      <c r="V158" s="97"/>
      <c r="W158" s="417"/>
      <c r="X158" s="97"/>
      <c r="Y158" s="419"/>
      <c r="Z158" s="141"/>
      <c r="AA158" s="582"/>
      <c r="AB158" s="117">
        <f aca="true" t="shared" si="39" ref="AB158:AB165">+D158+F158+H158+J158+L158+N158+P158+R158+T158+V158+X158+Z158</f>
        <v>2</v>
      </c>
      <c r="AC158" s="423">
        <f aca="true" t="shared" si="40" ref="AC158:AC165">+E158+G158+I158+K158+M158+O158+Q158+S158+U158+W158+Y158+AA158</f>
        <v>0</v>
      </c>
      <c r="AD158" s="142"/>
    </row>
    <row r="159" spans="1:30" s="22" customFormat="1" ht="11.25">
      <c r="A159" s="101" t="s">
        <v>307</v>
      </c>
      <c r="B159" s="102" t="s">
        <v>313</v>
      </c>
      <c r="C159" s="144">
        <v>3</v>
      </c>
      <c r="D159" s="106"/>
      <c r="E159" s="416"/>
      <c r="F159" s="102">
        <v>1</v>
      </c>
      <c r="G159" s="418"/>
      <c r="H159" s="102"/>
      <c r="I159" s="418"/>
      <c r="J159" s="102"/>
      <c r="K159" s="418"/>
      <c r="L159" s="102"/>
      <c r="M159" s="418"/>
      <c r="N159" s="102">
        <v>1</v>
      </c>
      <c r="O159" s="418"/>
      <c r="P159" s="102"/>
      <c r="Q159" s="418"/>
      <c r="R159" s="102"/>
      <c r="S159" s="418"/>
      <c r="T159" s="102">
        <v>1</v>
      </c>
      <c r="U159" s="418"/>
      <c r="V159" s="102"/>
      <c r="W159" s="418"/>
      <c r="X159" s="102"/>
      <c r="Y159" s="420"/>
      <c r="Z159" s="144"/>
      <c r="AA159" s="583"/>
      <c r="AB159" s="172">
        <f t="shared" si="39"/>
        <v>3</v>
      </c>
      <c r="AC159" s="424">
        <f t="shared" si="40"/>
        <v>0</v>
      </c>
      <c r="AD159" s="145"/>
    </row>
    <row r="160" spans="1:30" ht="11.25">
      <c r="A160" s="118" t="s">
        <v>308</v>
      </c>
      <c r="B160" s="143" t="s">
        <v>314</v>
      </c>
      <c r="C160" s="144">
        <v>1</v>
      </c>
      <c r="D160" s="106"/>
      <c r="E160" s="416">
        <v>0.08</v>
      </c>
      <c r="F160" s="102"/>
      <c r="G160" s="418">
        <v>0.08</v>
      </c>
      <c r="H160" s="102"/>
      <c r="I160" s="418">
        <v>0.08</v>
      </c>
      <c r="J160" s="102"/>
      <c r="K160" s="418"/>
      <c r="L160" s="102"/>
      <c r="M160" s="418"/>
      <c r="N160" s="102"/>
      <c r="O160" s="418"/>
      <c r="P160" s="102"/>
      <c r="Q160" s="418"/>
      <c r="R160" s="102"/>
      <c r="S160" s="418"/>
      <c r="T160" s="102"/>
      <c r="U160" s="418"/>
      <c r="V160" s="102"/>
      <c r="W160" s="418"/>
      <c r="X160" s="102">
        <v>1</v>
      </c>
      <c r="Y160" s="420"/>
      <c r="Z160" s="144"/>
      <c r="AA160" s="583"/>
      <c r="AB160" s="124">
        <f t="shared" si="39"/>
        <v>1</v>
      </c>
      <c r="AC160" s="424">
        <f t="shared" si="40"/>
        <v>0.24</v>
      </c>
      <c r="AD160" s="145"/>
    </row>
    <row r="161" spans="1:30" ht="11.25">
      <c r="A161" s="118" t="s">
        <v>309</v>
      </c>
      <c r="B161" s="143" t="s">
        <v>313</v>
      </c>
      <c r="C161" s="144">
        <v>1</v>
      </c>
      <c r="D161" s="106"/>
      <c r="E161" s="416"/>
      <c r="F161" s="102"/>
      <c r="G161" s="418"/>
      <c r="H161" s="102"/>
      <c r="I161" s="418"/>
      <c r="J161" s="102"/>
      <c r="K161" s="418"/>
      <c r="L161" s="102"/>
      <c r="M161" s="418"/>
      <c r="N161" s="102"/>
      <c r="O161" s="418"/>
      <c r="P161" s="102"/>
      <c r="Q161" s="418"/>
      <c r="R161" s="102"/>
      <c r="S161" s="418"/>
      <c r="T161" s="102"/>
      <c r="U161" s="418"/>
      <c r="V161" s="102"/>
      <c r="W161" s="418"/>
      <c r="X161" s="102">
        <v>1</v>
      </c>
      <c r="Y161" s="420"/>
      <c r="Z161" s="144"/>
      <c r="AA161" s="583"/>
      <c r="AB161" s="124">
        <f t="shared" si="39"/>
        <v>1</v>
      </c>
      <c r="AC161" s="424">
        <f t="shared" si="40"/>
        <v>0</v>
      </c>
      <c r="AD161" s="145"/>
    </row>
    <row r="162" spans="1:30" ht="11.25">
      <c r="A162" s="118" t="s">
        <v>310</v>
      </c>
      <c r="B162" s="143" t="s">
        <v>313</v>
      </c>
      <c r="C162" s="144">
        <v>1</v>
      </c>
      <c r="D162" s="106"/>
      <c r="E162" s="416"/>
      <c r="F162" s="102"/>
      <c r="G162" s="418"/>
      <c r="H162" s="102"/>
      <c r="I162" s="418"/>
      <c r="J162" s="102"/>
      <c r="K162" s="418"/>
      <c r="L162" s="102"/>
      <c r="M162" s="418"/>
      <c r="N162" s="102"/>
      <c r="O162" s="418"/>
      <c r="P162" s="102">
        <v>1</v>
      </c>
      <c r="Q162" s="418"/>
      <c r="R162" s="102"/>
      <c r="S162" s="418"/>
      <c r="T162" s="102"/>
      <c r="U162" s="418"/>
      <c r="V162" s="102"/>
      <c r="W162" s="418"/>
      <c r="X162" s="102"/>
      <c r="Y162" s="420"/>
      <c r="Z162" s="144"/>
      <c r="AA162" s="583"/>
      <c r="AB162" s="124">
        <f t="shared" si="39"/>
        <v>1</v>
      </c>
      <c r="AC162" s="424">
        <f t="shared" si="40"/>
        <v>0</v>
      </c>
      <c r="AD162" s="145"/>
    </row>
    <row r="163" spans="1:30" ht="11.25">
      <c r="A163" s="118" t="s">
        <v>311</v>
      </c>
      <c r="B163" s="143" t="s">
        <v>313</v>
      </c>
      <c r="C163" s="144">
        <v>1</v>
      </c>
      <c r="D163" s="106"/>
      <c r="E163" s="416">
        <v>1</v>
      </c>
      <c r="F163" s="102"/>
      <c r="G163" s="418">
        <v>1</v>
      </c>
      <c r="H163" s="102"/>
      <c r="I163" s="418">
        <v>1</v>
      </c>
      <c r="J163" s="102">
        <v>1</v>
      </c>
      <c r="K163" s="418"/>
      <c r="L163" s="102"/>
      <c r="M163" s="418"/>
      <c r="N163" s="102"/>
      <c r="O163" s="418"/>
      <c r="P163" s="102"/>
      <c r="Q163" s="418"/>
      <c r="R163" s="102"/>
      <c r="S163" s="418"/>
      <c r="T163" s="102"/>
      <c r="U163" s="418"/>
      <c r="V163" s="102"/>
      <c r="W163" s="418"/>
      <c r="X163" s="102"/>
      <c r="Y163" s="420"/>
      <c r="Z163" s="144"/>
      <c r="AA163" s="583"/>
      <c r="AB163" s="124">
        <f t="shared" si="39"/>
        <v>1</v>
      </c>
      <c r="AC163" s="424">
        <f t="shared" si="40"/>
        <v>3</v>
      </c>
      <c r="AD163" s="145"/>
    </row>
    <row r="164" spans="1:30" ht="11.25">
      <c r="A164" s="118" t="s">
        <v>79</v>
      </c>
      <c r="B164" s="143" t="s">
        <v>315</v>
      </c>
      <c r="C164" s="144">
        <v>2</v>
      </c>
      <c r="D164" s="106">
        <v>1</v>
      </c>
      <c r="E164" s="416"/>
      <c r="F164" s="102"/>
      <c r="G164" s="418">
        <v>1</v>
      </c>
      <c r="H164" s="102"/>
      <c r="I164" s="418"/>
      <c r="J164" s="102"/>
      <c r="K164" s="418"/>
      <c r="L164" s="102">
        <v>1</v>
      </c>
      <c r="M164" s="418"/>
      <c r="N164" s="102"/>
      <c r="O164" s="418"/>
      <c r="P164" s="102"/>
      <c r="Q164" s="418"/>
      <c r="R164" s="102"/>
      <c r="S164" s="418"/>
      <c r="T164" s="102"/>
      <c r="U164" s="418"/>
      <c r="V164" s="102"/>
      <c r="W164" s="418"/>
      <c r="X164" s="102"/>
      <c r="Y164" s="420"/>
      <c r="Z164" s="144"/>
      <c r="AA164" s="583"/>
      <c r="AB164" s="124">
        <f t="shared" si="39"/>
        <v>2</v>
      </c>
      <c r="AC164" s="424">
        <f t="shared" si="40"/>
        <v>1</v>
      </c>
      <c r="AD164" s="145"/>
    </row>
    <row r="165" spans="1:30" ht="12" thickBot="1">
      <c r="A165" s="135" t="s">
        <v>312</v>
      </c>
      <c r="B165" s="173" t="s">
        <v>313</v>
      </c>
      <c r="C165" s="146">
        <v>1</v>
      </c>
      <c r="D165" s="147"/>
      <c r="E165" s="577"/>
      <c r="F165" s="108"/>
      <c r="G165" s="579"/>
      <c r="H165" s="108"/>
      <c r="I165" s="579"/>
      <c r="J165" s="108"/>
      <c r="K165" s="579"/>
      <c r="L165" s="108">
        <v>1</v>
      </c>
      <c r="M165" s="579"/>
      <c r="N165" s="108"/>
      <c r="O165" s="579"/>
      <c r="P165" s="108"/>
      <c r="Q165" s="579"/>
      <c r="R165" s="108"/>
      <c r="S165" s="579"/>
      <c r="T165" s="108"/>
      <c r="U165" s="579"/>
      <c r="V165" s="108"/>
      <c r="W165" s="579"/>
      <c r="X165" s="108"/>
      <c r="Y165" s="581"/>
      <c r="Z165" s="146"/>
      <c r="AA165" s="585"/>
      <c r="AB165" s="139">
        <f t="shared" si="39"/>
        <v>1</v>
      </c>
      <c r="AC165" s="443">
        <f t="shared" si="40"/>
        <v>0</v>
      </c>
      <c r="AD165" s="148"/>
    </row>
    <row r="166" spans="1:30" ht="16.5" thickBot="1">
      <c r="A166" s="196"/>
      <c r="B166" s="88"/>
      <c r="C166" s="88"/>
      <c r="D166" s="95"/>
      <c r="E166" s="95"/>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row>
    <row r="167" spans="1:30" s="24" customFormat="1" ht="16.5" thickBot="1">
      <c r="A167" s="667" t="s">
        <v>157</v>
      </c>
      <c r="B167" s="668"/>
      <c r="C167" s="668"/>
      <c r="D167" s="668"/>
      <c r="E167" s="668"/>
      <c r="F167" s="668"/>
      <c r="G167" s="668"/>
      <c r="H167" s="668"/>
      <c r="I167" s="668"/>
      <c r="J167" s="668"/>
      <c r="K167" s="668"/>
      <c r="L167" s="668"/>
      <c r="M167" s="668"/>
      <c r="N167" s="668"/>
      <c r="O167" s="668"/>
      <c r="P167" s="668"/>
      <c r="Q167" s="668"/>
      <c r="R167" s="668"/>
      <c r="S167" s="668"/>
      <c r="T167" s="668"/>
      <c r="U167" s="668"/>
      <c r="V167" s="668"/>
      <c r="W167" s="668"/>
      <c r="X167" s="668"/>
      <c r="Y167" s="668"/>
      <c r="Z167" s="668"/>
      <c r="AA167" s="668"/>
      <c r="AB167" s="668"/>
      <c r="AC167" s="668"/>
      <c r="AD167" s="669"/>
    </row>
    <row r="168" spans="1:30" ht="15.75" thickBot="1">
      <c r="A168" s="635" t="s">
        <v>134</v>
      </c>
      <c r="B168" s="636"/>
      <c r="C168" s="636"/>
      <c r="D168" s="637"/>
      <c r="E168" s="638"/>
      <c r="F168" s="639"/>
      <c r="G168" s="639"/>
      <c r="H168" s="639"/>
      <c r="I168" s="639"/>
      <c r="J168" s="639"/>
      <c r="K168" s="639"/>
      <c r="L168" s="639"/>
      <c r="M168" s="639"/>
      <c r="N168" s="639"/>
      <c r="O168" s="639"/>
      <c r="P168" s="639"/>
      <c r="Q168" s="639"/>
      <c r="R168" s="639"/>
      <c r="S168" s="639"/>
      <c r="T168" s="639"/>
      <c r="U168" s="639"/>
      <c r="V168" s="639"/>
      <c r="W168" s="639"/>
      <c r="X168" s="639"/>
      <c r="Y168" s="640"/>
      <c r="Z168" s="640"/>
      <c r="AA168" s="383"/>
      <c r="AB168" s="69"/>
      <c r="AC168" s="69"/>
      <c r="AD168" s="69"/>
    </row>
    <row r="169" spans="1:30" ht="22.5">
      <c r="A169" s="156" t="s">
        <v>318</v>
      </c>
      <c r="B169" s="143" t="s">
        <v>324</v>
      </c>
      <c r="C169" s="174">
        <v>1</v>
      </c>
      <c r="D169" s="114"/>
      <c r="E169" s="387"/>
      <c r="F169" s="115">
        <v>1</v>
      </c>
      <c r="G169" s="389"/>
      <c r="H169" s="115"/>
      <c r="I169" s="389"/>
      <c r="J169" s="115"/>
      <c r="K169" s="389">
        <v>1</v>
      </c>
      <c r="L169" s="115"/>
      <c r="M169" s="389"/>
      <c r="N169" s="115"/>
      <c r="O169" s="389"/>
      <c r="P169" s="115"/>
      <c r="Q169" s="389"/>
      <c r="R169" s="115"/>
      <c r="S169" s="389"/>
      <c r="T169" s="115"/>
      <c r="U169" s="389"/>
      <c r="V169" s="115"/>
      <c r="W169" s="389"/>
      <c r="X169" s="115"/>
      <c r="Y169" s="391"/>
      <c r="Z169" s="174"/>
      <c r="AA169" s="595"/>
      <c r="AB169" s="117">
        <f aca="true" t="shared" si="41" ref="AB169:AB175">+D169+F169+H169+J169+L169+N169+P169+R169+T169+V169+X169+Z169</f>
        <v>1</v>
      </c>
      <c r="AC169" s="423">
        <f aca="true" t="shared" si="42" ref="AC169:AC175">+E169+G169+I169+K169+M169+O169+Q169+S169+U169+W169+Y169+AA169</f>
        <v>1</v>
      </c>
      <c r="AD169" s="175"/>
    </row>
    <row r="170" spans="1:30" ht="22.5">
      <c r="A170" s="118" t="s">
        <v>319</v>
      </c>
      <c r="B170" s="143" t="s">
        <v>324</v>
      </c>
      <c r="C170" s="144">
        <v>1</v>
      </c>
      <c r="D170" s="106"/>
      <c r="E170" s="416"/>
      <c r="F170" s="102"/>
      <c r="G170" s="418"/>
      <c r="H170" s="102">
        <v>1</v>
      </c>
      <c r="I170" s="418"/>
      <c r="J170" s="102"/>
      <c r="K170" s="418"/>
      <c r="L170" s="102"/>
      <c r="M170" s="418"/>
      <c r="N170" s="102"/>
      <c r="O170" s="418"/>
      <c r="P170" s="102"/>
      <c r="Q170" s="418"/>
      <c r="R170" s="102"/>
      <c r="S170" s="418"/>
      <c r="T170" s="102"/>
      <c r="U170" s="418"/>
      <c r="V170" s="102"/>
      <c r="W170" s="418"/>
      <c r="X170" s="102"/>
      <c r="Y170" s="420"/>
      <c r="Z170" s="144"/>
      <c r="AA170" s="583"/>
      <c r="AB170" s="124">
        <f t="shared" si="41"/>
        <v>1</v>
      </c>
      <c r="AC170" s="424">
        <f t="shared" si="42"/>
        <v>0</v>
      </c>
      <c r="AD170" s="145"/>
    </row>
    <row r="171" spans="1:30" ht="33.75">
      <c r="A171" s="118" t="s">
        <v>320</v>
      </c>
      <c r="B171" s="143" t="s">
        <v>324</v>
      </c>
      <c r="C171" s="144">
        <v>2</v>
      </c>
      <c r="D171" s="106"/>
      <c r="E171" s="416"/>
      <c r="F171" s="102"/>
      <c r="G171" s="418"/>
      <c r="H171" s="102"/>
      <c r="I171" s="418"/>
      <c r="J171" s="102">
        <v>1</v>
      </c>
      <c r="K171" s="418"/>
      <c r="L171" s="102"/>
      <c r="M171" s="418"/>
      <c r="N171" s="102">
        <v>1</v>
      </c>
      <c r="O171" s="418"/>
      <c r="P171" s="102"/>
      <c r="Q171" s="418"/>
      <c r="R171" s="102"/>
      <c r="S171" s="418"/>
      <c r="T171" s="102"/>
      <c r="U171" s="418"/>
      <c r="V171" s="102"/>
      <c r="W171" s="418"/>
      <c r="X171" s="102"/>
      <c r="Y171" s="420"/>
      <c r="Z171" s="144"/>
      <c r="AA171" s="583"/>
      <c r="AB171" s="124">
        <f t="shared" si="41"/>
        <v>2</v>
      </c>
      <c r="AC171" s="424">
        <f t="shared" si="42"/>
        <v>0</v>
      </c>
      <c r="AD171" s="145"/>
    </row>
    <row r="172" spans="1:30" ht="22.5">
      <c r="A172" s="118" t="s">
        <v>321</v>
      </c>
      <c r="B172" s="143" t="s">
        <v>323</v>
      </c>
      <c r="C172" s="144">
        <v>1</v>
      </c>
      <c r="D172" s="106"/>
      <c r="E172" s="416"/>
      <c r="F172" s="102"/>
      <c r="G172" s="418"/>
      <c r="H172" s="102"/>
      <c r="I172" s="418"/>
      <c r="J172" s="102"/>
      <c r="K172" s="418"/>
      <c r="L172" s="102"/>
      <c r="M172" s="418"/>
      <c r="N172" s="102"/>
      <c r="O172" s="418"/>
      <c r="P172" s="102"/>
      <c r="Q172" s="418"/>
      <c r="R172" s="102"/>
      <c r="S172" s="418"/>
      <c r="T172" s="102">
        <v>1</v>
      </c>
      <c r="U172" s="418"/>
      <c r="V172" s="102"/>
      <c r="W172" s="418"/>
      <c r="X172" s="102"/>
      <c r="Y172" s="420"/>
      <c r="Z172" s="144"/>
      <c r="AA172" s="583"/>
      <c r="AB172" s="124">
        <f t="shared" si="41"/>
        <v>1</v>
      </c>
      <c r="AC172" s="424">
        <f t="shared" si="42"/>
        <v>0</v>
      </c>
      <c r="AD172" s="145"/>
    </row>
    <row r="173" spans="1:30" ht="33.75">
      <c r="A173" s="118" t="s">
        <v>322</v>
      </c>
      <c r="B173" s="143" t="s">
        <v>73</v>
      </c>
      <c r="C173" s="144">
        <v>3</v>
      </c>
      <c r="D173" s="106"/>
      <c r="E173" s="416"/>
      <c r="F173" s="102"/>
      <c r="G173" s="418"/>
      <c r="H173" s="102"/>
      <c r="I173" s="418"/>
      <c r="J173" s="102">
        <v>1</v>
      </c>
      <c r="K173" s="418"/>
      <c r="L173" s="102"/>
      <c r="M173" s="418"/>
      <c r="N173" s="102"/>
      <c r="O173" s="418"/>
      <c r="P173" s="102">
        <v>1</v>
      </c>
      <c r="Q173" s="418"/>
      <c r="R173" s="102"/>
      <c r="S173" s="418"/>
      <c r="T173" s="102">
        <v>1</v>
      </c>
      <c r="U173" s="418"/>
      <c r="V173" s="102"/>
      <c r="W173" s="418"/>
      <c r="X173" s="102"/>
      <c r="Y173" s="420"/>
      <c r="Z173" s="144"/>
      <c r="AA173" s="583"/>
      <c r="AB173" s="124">
        <f t="shared" si="41"/>
        <v>3</v>
      </c>
      <c r="AC173" s="424">
        <f t="shared" si="42"/>
        <v>0</v>
      </c>
      <c r="AD173" s="145"/>
    </row>
    <row r="174" spans="1:30" ht="56.25">
      <c r="A174" s="118" t="s">
        <v>316</v>
      </c>
      <c r="B174" s="143" t="s">
        <v>73</v>
      </c>
      <c r="C174" s="144">
        <v>11</v>
      </c>
      <c r="D174" s="106">
        <v>1</v>
      </c>
      <c r="E174" s="416">
        <v>1</v>
      </c>
      <c r="F174" s="102">
        <v>3</v>
      </c>
      <c r="G174" s="418"/>
      <c r="H174" s="102">
        <v>1</v>
      </c>
      <c r="I174" s="418"/>
      <c r="J174" s="102"/>
      <c r="K174" s="418"/>
      <c r="L174" s="102">
        <v>5</v>
      </c>
      <c r="M174" s="418"/>
      <c r="N174" s="102"/>
      <c r="O174" s="418"/>
      <c r="P174" s="102"/>
      <c r="Q174" s="418"/>
      <c r="R174" s="102"/>
      <c r="S174" s="418"/>
      <c r="T174" s="102"/>
      <c r="U174" s="418"/>
      <c r="V174" s="102">
        <v>1</v>
      </c>
      <c r="W174" s="418"/>
      <c r="X174" s="102"/>
      <c r="Y174" s="420"/>
      <c r="Z174" s="144"/>
      <c r="AA174" s="583"/>
      <c r="AB174" s="124">
        <f t="shared" si="41"/>
        <v>11</v>
      </c>
      <c r="AC174" s="424">
        <f t="shared" si="42"/>
        <v>1</v>
      </c>
      <c r="AD174" s="145"/>
    </row>
    <row r="175" spans="1:30" ht="23.25" thickBot="1">
      <c r="A175" s="118" t="s">
        <v>325</v>
      </c>
      <c r="B175" s="143" t="s">
        <v>323</v>
      </c>
      <c r="C175" s="144" t="s">
        <v>317</v>
      </c>
      <c r="D175" s="106"/>
      <c r="E175" s="416"/>
      <c r="F175" s="102">
        <v>1</v>
      </c>
      <c r="G175" s="418">
        <v>1</v>
      </c>
      <c r="H175" s="102"/>
      <c r="I175" s="418"/>
      <c r="J175" s="102"/>
      <c r="K175" s="418"/>
      <c r="L175" s="102"/>
      <c r="M175" s="418"/>
      <c r="N175" s="102"/>
      <c r="O175" s="418"/>
      <c r="P175" s="102"/>
      <c r="Q175" s="418"/>
      <c r="R175" s="102"/>
      <c r="S175" s="418"/>
      <c r="T175" s="102"/>
      <c r="U175" s="418"/>
      <c r="V175" s="102"/>
      <c r="W175" s="418"/>
      <c r="X175" s="102"/>
      <c r="Y175" s="420"/>
      <c r="Z175" s="144"/>
      <c r="AA175" s="585"/>
      <c r="AB175" s="124">
        <f t="shared" si="41"/>
        <v>1</v>
      </c>
      <c r="AC175" s="424">
        <f t="shared" si="42"/>
        <v>1</v>
      </c>
      <c r="AD175" s="145"/>
    </row>
    <row r="176" spans="1:30" ht="15.75" thickBot="1">
      <c r="A176" s="635" t="s">
        <v>136</v>
      </c>
      <c r="B176" s="636"/>
      <c r="C176" s="636"/>
      <c r="D176" s="637"/>
      <c r="E176" s="638"/>
      <c r="F176" s="639"/>
      <c r="G176" s="639"/>
      <c r="H176" s="639"/>
      <c r="I176" s="639"/>
      <c r="J176" s="639"/>
      <c r="K176" s="639"/>
      <c r="L176" s="639"/>
      <c r="M176" s="639"/>
      <c r="N176" s="639"/>
      <c r="O176" s="639"/>
      <c r="P176" s="639"/>
      <c r="Q176" s="639"/>
      <c r="R176" s="639"/>
      <c r="S176" s="639"/>
      <c r="T176" s="639"/>
      <c r="U176" s="639"/>
      <c r="V176" s="639"/>
      <c r="W176" s="639"/>
      <c r="X176" s="639"/>
      <c r="Y176" s="640"/>
      <c r="Z176" s="640"/>
      <c r="AA176" s="383"/>
      <c r="AB176" s="69"/>
      <c r="AC176" s="69"/>
      <c r="AD176" s="69"/>
    </row>
    <row r="177" spans="1:30" ht="11.25">
      <c r="A177" s="156" t="s">
        <v>326</v>
      </c>
      <c r="B177" s="115" t="s">
        <v>110</v>
      </c>
      <c r="C177" s="174">
        <v>1</v>
      </c>
      <c r="D177" s="110"/>
      <c r="E177" s="415"/>
      <c r="F177" s="115"/>
      <c r="G177" s="389"/>
      <c r="H177" s="115">
        <v>1</v>
      </c>
      <c r="I177" s="389">
        <v>1</v>
      </c>
      <c r="J177" s="115"/>
      <c r="K177" s="389"/>
      <c r="L177" s="115"/>
      <c r="M177" s="389"/>
      <c r="N177" s="115"/>
      <c r="O177" s="389"/>
      <c r="P177" s="115"/>
      <c r="Q177" s="389"/>
      <c r="R177" s="115"/>
      <c r="S177" s="389"/>
      <c r="T177" s="115"/>
      <c r="U177" s="389"/>
      <c r="V177" s="115"/>
      <c r="W177" s="389"/>
      <c r="X177" s="115"/>
      <c r="Y177" s="391"/>
      <c r="Z177" s="174"/>
      <c r="AA177" s="595"/>
      <c r="AB177" s="117">
        <f aca="true" t="shared" si="43" ref="AB177:AB193">+D177+F177+H177+J177+L177+N177+P177+R177+T177+V177+X177+Z177</f>
        <v>1</v>
      </c>
      <c r="AC177" s="423">
        <f aca="true" t="shared" si="44" ref="AC177:AC193">+E177+G177+I177+K177+M177+O177+Q177+S177+U177+W177+Y177+AA177</f>
        <v>1</v>
      </c>
      <c r="AD177" s="175"/>
    </row>
    <row r="178" spans="1:30" ht="11.25">
      <c r="A178" s="158" t="s">
        <v>327</v>
      </c>
      <c r="B178" s="122" t="s">
        <v>73</v>
      </c>
      <c r="C178" s="178">
        <v>4</v>
      </c>
      <c r="D178" s="121">
        <v>1</v>
      </c>
      <c r="E178" s="388">
        <v>1</v>
      </c>
      <c r="F178" s="122"/>
      <c r="G178" s="390"/>
      <c r="H178" s="122"/>
      <c r="I178" s="390"/>
      <c r="J178" s="122">
        <v>1</v>
      </c>
      <c r="K178" s="390"/>
      <c r="L178" s="122"/>
      <c r="M178" s="390"/>
      <c r="N178" s="122"/>
      <c r="O178" s="390">
        <v>1</v>
      </c>
      <c r="P178" s="122">
        <v>1</v>
      </c>
      <c r="Q178" s="390"/>
      <c r="R178" s="122"/>
      <c r="S178" s="390"/>
      <c r="T178" s="122"/>
      <c r="U178" s="390"/>
      <c r="V178" s="122">
        <v>1</v>
      </c>
      <c r="W178" s="390"/>
      <c r="X178" s="122"/>
      <c r="Y178" s="392"/>
      <c r="Z178" s="178"/>
      <c r="AA178" s="596"/>
      <c r="AB178" s="124">
        <f t="shared" si="43"/>
        <v>4</v>
      </c>
      <c r="AC178" s="424">
        <f t="shared" si="44"/>
        <v>2</v>
      </c>
      <c r="AD178" s="179"/>
    </row>
    <row r="179" spans="1:30" ht="11.25">
      <c r="A179" s="158" t="s">
        <v>328</v>
      </c>
      <c r="B179" s="122" t="s">
        <v>73</v>
      </c>
      <c r="C179" s="178">
        <v>4</v>
      </c>
      <c r="D179" s="121">
        <v>1</v>
      </c>
      <c r="E179" s="388">
        <v>1</v>
      </c>
      <c r="F179" s="122"/>
      <c r="G179" s="390"/>
      <c r="H179" s="122"/>
      <c r="I179" s="390"/>
      <c r="J179" s="122">
        <v>1</v>
      </c>
      <c r="K179" s="390"/>
      <c r="L179" s="122"/>
      <c r="M179" s="390"/>
      <c r="N179" s="122"/>
      <c r="O179" s="390">
        <v>1</v>
      </c>
      <c r="P179" s="122">
        <v>1</v>
      </c>
      <c r="Q179" s="390"/>
      <c r="R179" s="122"/>
      <c r="S179" s="390"/>
      <c r="T179" s="122"/>
      <c r="U179" s="390"/>
      <c r="V179" s="122">
        <v>1</v>
      </c>
      <c r="W179" s="390"/>
      <c r="X179" s="122"/>
      <c r="Y179" s="392"/>
      <c r="Z179" s="178"/>
      <c r="AA179" s="596"/>
      <c r="AB179" s="124">
        <f t="shared" si="43"/>
        <v>4</v>
      </c>
      <c r="AC179" s="424">
        <f t="shared" si="44"/>
        <v>2</v>
      </c>
      <c r="AD179" s="179"/>
    </row>
    <row r="180" spans="1:30" ht="11.25">
      <c r="A180" s="158" t="s">
        <v>329</v>
      </c>
      <c r="B180" s="122" t="s">
        <v>206</v>
      </c>
      <c r="C180" s="178">
        <v>17</v>
      </c>
      <c r="D180" s="121">
        <v>17</v>
      </c>
      <c r="E180" s="388">
        <v>17</v>
      </c>
      <c r="F180" s="122"/>
      <c r="G180" s="390">
        <v>16</v>
      </c>
      <c r="H180" s="122"/>
      <c r="I180" s="390"/>
      <c r="J180" s="122"/>
      <c r="K180" s="390"/>
      <c r="L180" s="122"/>
      <c r="M180" s="390"/>
      <c r="N180" s="122"/>
      <c r="O180" s="390">
        <v>1</v>
      </c>
      <c r="P180" s="122"/>
      <c r="Q180" s="390"/>
      <c r="R180" s="122"/>
      <c r="S180" s="390"/>
      <c r="T180" s="122"/>
      <c r="U180" s="390"/>
      <c r="V180" s="122"/>
      <c r="W180" s="390"/>
      <c r="X180" s="122"/>
      <c r="Y180" s="392"/>
      <c r="Z180" s="178"/>
      <c r="AA180" s="596"/>
      <c r="AB180" s="124">
        <f t="shared" si="43"/>
        <v>17</v>
      </c>
      <c r="AC180" s="424">
        <f t="shared" si="44"/>
        <v>34</v>
      </c>
      <c r="AD180" s="179"/>
    </row>
    <row r="181" spans="1:30" ht="11.25">
      <c r="A181" s="158" t="s">
        <v>330</v>
      </c>
      <c r="B181" s="122" t="s">
        <v>206</v>
      </c>
      <c r="C181" s="178">
        <v>204</v>
      </c>
      <c r="D181" s="121">
        <v>17</v>
      </c>
      <c r="E181" s="388">
        <v>17</v>
      </c>
      <c r="F181" s="122">
        <v>17</v>
      </c>
      <c r="G181" s="390">
        <v>17</v>
      </c>
      <c r="H181" s="122">
        <v>17</v>
      </c>
      <c r="I181" s="390">
        <v>17</v>
      </c>
      <c r="J181" s="122">
        <v>17</v>
      </c>
      <c r="K181" s="390">
        <v>14</v>
      </c>
      <c r="L181" s="122">
        <v>17</v>
      </c>
      <c r="M181" s="390">
        <v>14</v>
      </c>
      <c r="N181" s="122">
        <v>17</v>
      </c>
      <c r="O181" s="390">
        <v>14</v>
      </c>
      <c r="P181" s="122">
        <v>17</v>
      </c>
      <c r="Q181" s="390"/>
      <c r="R181" s="122">
        <v>17</v>
      </c>
      <c r="S181" s="390"/>
      <c r="T181" s="122">
        <v>17</v>
      </c>
      <c r="U181" s="390"/>
      <c r="V181" s="122">
        <v>17</v>
      </c>
      <c r="W181" s="390"/>
      <c r="X181" s="122">
        <v>17</v>
      </c>
      <c r="Y181" s="392"/>
      <c r="Z181" s="178">
        <v>17</v>
      </c>
      <c r="AA181" s="596"/>
      <c r="AB181" s="124">
        <f t="shared" si="43"/>
        <v>204</v>
      </c>
      <c r="AC181" s="424">
        <f t="shared" si="44"/>
        <v>93</v>
      </c>
      <c r="AD181" s="179"/>
    </row>
    <row r="182" spans="1:30" ht="11.25">
      <c r="A182" s="158" t="s">
        <v>331</v>
      </c>
      <c r="B182" s="122" t="s">
        <v>332</v>
      </c>
      <c r="C182" s="178">
        <v>14</v>
      </c>
      <c r="D182" s="121"/>
      <c r="E182" s="388">
        <v>1</v>
      </c>
      <c r="F182" s="122">
        <v>5</v>
      </c>
      <c r="G182" s="390">
        <v>2</v>
      </c>
      <c r="H182" s="122"/>
      <c r="I182" s="390"/>
      <c r="J182" s="122">
        <v>1</v>
      </c>
      <c r="K182" s="390"/>
      <c r="L182" s="122"/>
      <c r="M182" s="390">
        <v>1</v>
      </c>
      <c r="N182" s="122"/>
      <c r="O182" s="390">
        <v>1</v>
      </c>
      <c r="P182" s="122"/>
      <c r="Q182" s="390"/>
      <c r="R182" s="122">
        <v>4</v>
      </c>
      <c r="S182" s="390"/>
      <c r="T182" s="122"/>
      <c r="U182" s="390"/>
      <c r="V182" s="122"/>
      <c r="W182" s="390"/>
      <c r="X182" s="122">
        <v>4</v>
      </c>
      <c r="Y182" s="392"/>
      <c r="Z182" s="178"/>
      <c r="AA182" s="596"/>
      <c r="AB182" s="124">
        <f t="shared" si="43"/>
        <v>14</v>
      </c>
      <c r="AC182" s="424">
        <f t="shared" si="44"/>
        <v>5</v>
      </c>
      <c r="AD182" s="179"/>
    </row>
    <row r="183" spans="1:30" ht="11.25">
      <c r="A183" s="158" t="s">
        <v>333</v>
      </c>
      <c r="B183" s="122" t="s">
        <v>73</v>
      </c>
      <c r="C183" s="178">
        <v>11</v>
      </c>
      <c r="D183" s="121"/>
      <c r="E183" s="388"/>
      <c r="F183" s="122">
        <v>1</v>
      </c>
      <c r="G183" s="390">
        <v>1</v>
      </c>
      <c r="H183" s="122">
        <v>1</v>
      </c>
      <c r="I183" s="390">
        <v>1</v>
      </c>
      <c r="J183" s="122">
        <v>1</v>
      </c>
      <c r="K183" s="390"/>
      <c r="L183" s="122">
        <v>1</v>
      </c>
      <c r="M183" s="390"/>
      <c r="N183" s="122">
        <v>1</v>
      </c>
      <c r="O183" s="390"/>
      <c r="P183" s="122">
        <v>1</v>
      </c>
      <c r="Q183" s="390"/>
      <c r="R183" s="122">
        <v>1</v>
      </c>
      <c r="S183" s="390"/>
      <c r="T183" s="122">
        <v>1</v>
      </c>
      <c r="U183" s="390"/>
      <c r="V183" s="122">
        <v>1</v>
      </c>
      <c r="W183" s="390"/>
      <c r="X183" s="122">
        <v>1</v>
      </c>
      <c r="Y183" s="392"/>
      <c r="Z183" s="178">
        <v>1</v>
      </c>
      <c r="AA183" s="596"/>
      <c r="AB183" s="124">
        <f t="shared" si="43"/>
        <v>11</v>
      </c>
      <c r="AC183" s="424">
        <f t="shared" si="44"/>
        <v>2</v>
      </c>
      <c r="AD183" s="179"/>
    </row>
    <row r="184" spans="1:30" ht="11.25">
      <c r="A184" s="158" t="s">
        <v>334</v>
      </c>
      <c r="B184" s="122" t="s">
        <v>335</v>
      </c>
      <c r="C184" s="178">
        <v>1</v>
      </c>
      <c r="D184" s="121"/>
      <c r="E184" s="388"/>
      <c r="F184" s="122"/>
      <c r="G184" s="390"/>
      <c r="H184" s="122"/>
      <c r="I184" s="390"/>
      <c r="J184" s="122"/>
      <c r="K184" s="390"/>
      <c r="L184" s="122"/>
      <c r="M184" s="390"/>
      <c r="N184" s="122"/>
      <c r="O184" s="390"/>
      <c r="P184" s="122"/>
      <c r="Q184" s="390"/>
      <c r="R184" s="122"/>
      <c r="S184" s="390"/>
      <c r="T184" s="122">
        <v>1</v>
      </c>
      <c r="U184" s="390"/>
      <c r="V184" s="122"/>
      <c r="W184" s="390"/>
      <c r="X184" s="122"/>
      <c r="Y184" s="392"/>
      <c r="Z184" s="178"/>
      <c r="AA184" s="596"/>
      <c r="AB184" s="124">
        <f t="shared" si="43"/>
        <v>1</v>
      </c>
      <c r="AC184" s="424">
        <f t="shared" si="44"/>
        <v>0</v>
      </c>
      <c r="AD184" s="179"/>
    </row>
    <row r="185" spans="1:30" ht="11.25">
      <c r="A185" s="158" t="s">
        <v>336</v>
      </c>
      <c r="B185" s="122" t="s">
        <v>110</v>
      </c>
      <c r="C185" s="178">
        <v>1</v>
      </c>
      <c r="D185" s="121"/>
      <c r="E185" s="388"/>
      <c r="F185" s="122"/>
      <c r="G185" s="390"/>
      <c r="H185" s="122"/>
      <c r="I185" s="390"/>
      <c r="J185" s="122"/>
      <c r="K185" s="390"/>
      <c r="L185" s="122">
        <v>1</v>
      </c>
      <c r="M185" s="390"/>
      <c r="N185" s="122"/>
      <c r="O185" s="390">
        <v>1</v>
      </c>
      <c r="P185" s="122"/>
      <c r="Q185" s="390"/>
      <c r="R185" s="122"/>
      <c r="S185" s="390"/>
      <c r="T185" s="122"/>
      <c r="U185" s="390"/>
      <c r="V185" s="122"/>
      <c r="W185" s="390"/>
      <c r="X185" s="122"/>
      <c r="Y185" s="392"/>
      <c r="Z185" s="178"/>
      <c r="AA185" s="596"/>
      <c r="AB185" s="124">
        <f t="shared" si="43"/>
        <v>1</v>
      </c>
      <c r="AC185" s="424">
        <f t="shared" si="44"/>
        <v>1</v>
      </c>
      <c r="AD185" s="179"/>
    </row>
    <row r="186" spans="1:30" ht="22.5">
      <c r="A186" s="158" t="s">
        <v>337</v>
      </c>
      <c r="B186" s="122" t="s">
        <v>338</v>
      </c>
      <c r="C186" s="178">
        <v>1</v>
      </c>
      <c r="D186" s="121"/>
      <c r="E186" s="388"/>
      <c r="F186" s="122"/>
      <c r="G186" s="390"/>
      <c r="H186" s="122"/>
      <c r="I186" s="390"/>
      <c r="J186" s="122"/>
      <c r="K186" s="390"/>
      <c r="L186" s="122"/>
      <c r="M186" s="390"/>
      <c r="N186" s="122">
        <v>1</v>
      </c>
      <c r="O186" s="390"/>
      <c r="P186" s="122"/>
      <c r="Q186" s="390"/>
      <c r="R186" s="122"/>
      <c r="S186" s="390"/>
      <c r="T186" s="122"/>
      <c r="U186" s="390"/>
      <c r="V186" s="122"/>
      <c r="W186" s="390"/>
      <c r="X186" s="122"/>
      <c r="Y186" s="392"/>
      <c r="Z186" s="178"/>
      <c r="AA186" s="596"/>
      <c r="AB186" s="124">
        <f t="shared" si="43"/>
        <v>1</v>
      </c>
      <c r="AC186" s="424">
        <f t="shared" si="44"/>
        <v>0</v>
      </c>
      <c r="AD186" s="179"/>
    </row>
    <row r="187" spans="1:30" ht="11.25">
      <c r="A187" s="158" t="s">
        <v>339</v>
      </c>
      <c r="B187" s="122" t="s">
        <v>74</v>
      </c>
      <c r="C187" s="178">
        <v>1</v>
      </c>
      <c r="D187" s="121"/>
      <c r="E187" s="388"/>
      <c r="F187" s="122"/>
      <c r="G187" s="390"/>
      <c r="H187" s="122"/>
      <c r="I187" s="390"/>
      <c r="J187" s="122"/>
      <c r="K187" s="390"/>
      <c r="L187" s="122"/>
      <c r="M187" s="390"/>
      <c r="N187" s="122"/>
      <c r="O187" s="390"/>
      <c r="P187" s="122"/>
      <c r="Q187" s="390"/>
      <c r="R187" s="122"/>
      <c r="S187" s="390"/>
      <c r="T187" s="122"/>
      <c r="U187" s="390"/>
      <c r="V187" s="122"/>
      <c r="W187" s="390"/>
      <c r="X187" s="122">
        <v>1</v>
      </c>
      <c r="Y187" s="392"/>
      <c r="Z187" s="178"/>
      <c r="AA187" s="596"/>
      <c r="AB187" s="124">
        <f t="shared" si="43"/>
        <v>1</v>
      </c>
      <c r="AC187" s="424">
        <f t="shared" si="44"/>
        <v>0</v>
      </c>
      <c r="AD187" s="179"/>
    </row>
    <row r="188" spans="1:30" ht="22.5">
      <c r="A188" s="158" t="s">
        <v>340</v>
      </c>
      <c r="B188" s="122" t="s">
        <v>341</v>
      </c>
      <c r="C188" s="178">
        <v>1</v>
      </c>
      <c r="D188" s="121"/>
      <c r="E188" s="388"/>
      <c r="F188" s="122"/>
      <c r="G188" s="390"/>
      <c r="H188" s="122">
        <v>0.25</v>
      </c>
      <c r="I188" s="390"/>
      <c r="J188" s="122"/>
      <c r="K188" s="390"/>
      <c r="L188" s="122"/>
      <c r="M188" s="390"/>
      <c r="N188" s="122">
        <v>0.25</v>
      </c>
      <c r="O188" s="390"/>
      <c r="P188" s="122"/>
      <c r="Q188" s="390"/>
      <c r="R188" s="122"/>
      <c r="S188" s="390"/>
      <c r="T188" s="122">
        <v>0.25</v>
      </c>
      <c r="U188" s="390"/>
      <c r="V188" s="122"/>
      <c r="W188" s="390"/>
      <c r="X188" s="122"/>
      <c r="Y188" s="392"/>
      <c r="Z188" s="178">
        <v>0.25</v>
      </c>
      <c r="AA188" s="596"/>
      <c r="AB188" s="124">
        <f t="shared" si="43"/>
        <v>1</v>
      </c>
      <c r="AC188" s="424">
        <f t="shared" si="44"/>
        <v>0</v>
      </c>
      <c r="AD188" s="179"/>
    </row>
    <row r="189" spans="1:30" ht="22.5">
      <c r="A189" s="158" t="s">
        <v>342</v>
      </c>
      <c r="B189" s="122" t="s">
        <v>76</v>
      </c>
      <c r="C189" s="178">
        <v>4</v>
      </c>
      <c r="D189" s="121"/>
      <c r="E189" s="388"/>
      <c r="F189" s="122"/>
      <c r="G189" s="390"/>
      <c r="H189" s="122">
        <v>1</v>
      </c>
      <c r="I189" s="390">
        <v>1</v>
      </c>
      <c r="J189" s="122"/>
      <c r="K189" s="390"/>
      <c r="L189" s="122"/>
      <c r="M189" s="390"/>
      <c r="N189" s="122">
        <v>1</v>
      </c>
      <c r="O189" s="390"/>
      <c r="P189" s="122"/>
      <c r="Q189" s="390"/>
      <c r="R189" s="122"/>
      <c r="S189" s="390"/>
      <c r="T189" s="122">
        <v>1</v>
      </c>
      <c r="U189" s="390"/>
      <c r="V189" s="122"/>
      <c r="W189" s="390"/>
      <c r="X189" s="122"/>
      <c r="Y189" s="392"/>
      <c r="Z189" s="178">
        <v>1</v>
      </c>
      <c r="AA189" s="596"/>
      <c r="AB189" s="124">
        <f t="shared" si="43"/>
        <v>4</v>
      </c>
      <c r="AC189" s="424">
        <f t="shared" si="44"/>
        <v>1</v>
      </c>
      <c r="AD189" s="179"/>
    </row>
    <row r="190" spans="1:30" ht="22.5">
      <c r="A190" s="158" t="s">
        <v>343</v>
      </c>
      <c r="B190" s="122" t="s">
        <v>313</v>
      </c>
      <c r="C190" s="178">
        <v>3</v>
      </c>
      <c r="D190" s="121"/>
      <c r="E190" s="388"/>
      <c r="F190" s="122"/>
      <c r="G190" s="390"/>
      <c r="H190" s="122">
        <v>1</v>
      </c>
      <c r="I190" s="390"/>
      <c r="J190" s="122"/>
      <c r="K190" s="390"/>
      <c r="L190" s="122"/>
      <c r="M190" s="390"/>
      <c r="N190" s="122"/>
      <c r="O190" s="390">
        <v>1</v>
      </c>
      <c r="P190" s="122">
        <v>1</v>
      </c>
      <c r="Q190" s="390"/>
      <c r="R190" s="122">
        <v>1</v>
      </c>
      <c r="S190" s="390"/>
      <c r="T190" s="122"/>
      <c r="U190" s="390"/>
      <c r="V190" s="122"/>
      <c r="W190" s="390"/>
      <c r="X190" s="122"/>
      <c r="Y190" s="392"/>
      <c r="Z190" s="178"/>
      <c r="AA190" s="596"/>
      <c r="AB190" s="124">
        <f t="shared" si="43"/>
        <v>3</v>
      </c>
      <c r="AC190" s="424">
        <f t="shared" si="44"/>
        <v>1</v>
      </c>
      <c r="AD190" s="179"/>
    </row>
    <row r="191" spans="1:30" ht="11.25">
      <c r="A191" s="158" t="s">
        <v>344</v>
      </c>
      <c r="B191" s="122" t="s">
        <v>168</v>
      </c>
      <c r="C191" s="178">
        <v>1</v>
      </c>
      <c r="D191" s="121"/>
      <c r="E191" s="388"/>
      <c r="F191" s="122"/>
      <c r="G191" s="390"/>
      <c r="H191" s="122">
        <v>0.25</v>
      </c>
      <c r="I191" s="390"/>
      <c r="J191" s="122"/>
      <c r="K191" s="390"/>
      <c r="L191" s="122"/>
      <c r="M191" s="390"/>
      <c r="N191" s="122">
        <v>0.25</v>
      </c>
      <c r="O191" s="390"/>
      <c r="P191" s="122"/>
      <c r="Q191" s="390"/>
      <c r="R191" s="122"/>
      <c r="S191" s="390"/>
      <c r="T191" s="122">
        <v>0.25</v>
      </c>
      <c r="U191" s="390"/>
      <c r="V191" s="122"/>
      <c r="W191" s="390"/>
      <c r="X191" s="122"/>
      <c r="Y191" s="392"/>
      <c r="Z191" s="178">
        <v>0.25</v>
      </c>
      <c r="AA191" s="596"/>
      <c r="AB191" s="124">
        <f t="shared" si="43"/>
        <v>1</v>
      </c>
      <c r="AC191" s="424">
        <f t="shared" si="44"/>
        <v>0</v>
      </c>
      <c r="AD191" s="179"/>
    </row>
    <row r="192" spans="1:30" ht="11.25">
      <c r="A192" s="158" t="s">
        <v>345</v>
      </c>
      <c r="B192" s="122" t="s">
        <v>168</v>
      </c>
      <c r="C192" s="178">
        <v>1</v>
      </c>
      <c r="D192" s="121"/>
      <c r="E192" s="388"/>
      <c r="F192" s="122"/>
      <c r="G192" s="390"/>
      <c r="H192" s="122">
        <v>0.25</v>
      </c>
      <c r="I192" s="390"/>
      <c r="J192" s="122"/>
      <c r="K192" s="390"/>
      <c r="L192" s="122"/>
      <c r="M192" s="390"/>
      <c r="N192" s="122">
        <v>0.25</v>
      </c>
      <c r="O192" s="390"/>
      <c r="P192" s="122"/>
      <c r="Q192" s="390"/>
      <c r="R192" s="122"/>
      <c r="S192" s="390"/>
      <c r="T192" s="122">
        <v>0.25</v>
      </c>
      <c r="U192" s="390"/>
      <c r="V192" s="122"/>
      <c r="W192" s="390"/>
      <c r="X192" s="122"/>
      <c r="Y192" s="392"/>
      <c r="Z192" s="178">
        <v>0.25</v>
      </c>
      <c r="AA192" s="596"/>
      <c r="AB192" s="124">
        <f t="shared" si="43"/>
        <v>1</v>
      </c>
      <c r="AC192" s="424">
        <f t="shared" si="44"/>
        <v>0</v>
      </c>
      <c r="AD192" s="179"/>
    </row>
    <row r="193" spans="1:30" ht="12" thickBot="1">
      <c r="A193" s="158" t="s">
        <v>346</v>
      </c>
      <c r="B193" s="122" t="s">
        <v>347</v>
      </c>
      <c r="C193" s="178">
        <v>1</v>
      </c>
      <c r="D193" s="121"/>
      <c r="E193" s="388"/>
      <c r="F193" s="122"/>
      <c r="G193" s="390"/>
      <c r="H193" s="122"/>
      <c r="I193" s="390"/>
      <c r="J193" s="122"/>
      <c r="K193" s="390"/>
      <c r="L193" s="122"/>
      <c r="M193" s="390"/>
      <c r="N193" s="122"/>
      <c r="O193" s="390"/>
      <c r="P193" s="122"/>
      <c r="Q193" s="390"/>
      <c r="R193" s="122"/>
      <c r="S193" s="390"/>
      <c r="T193" s="122"/>
      <c r="U193" s="390"/>
      <c r="V193" s="122"/>
      <c r="W193" s="390"/>
      <c r="X193" s="122"/>
      <c r="Y193" s="392"/>
      <c r="Z193" s="178">
        <v>1</v>
      </c>
      <c r="AA193" s="597"/>
      <c r="AB193" s="124">
        <f t="shared" si="43"/>
        <v>1</v>
      </c>
      <c r="AC193" s="424">
        <f t="shared" si="44"/>
        <v>0</v>
      </c>
      <c r="AD193" s="179"/>
    </row>
    <row r="194" spans="1:30" s="24" customFormat="1" ht="15.75" thickBot="1">
      <c r="A194" s="635" t="s">
        <v>348</v>
      </c>
      <c r="B194" s="636"/>
      <c r="C194" s="636"/>
      <c r="D194" s="637"/>
      <c r="E194" s="638"/>
      <c r="F194" s="639"/>
      <c r="G194" s="639"/>
      <c r="H194" s="639"/>
      <c r="I194" s="639"/>
      <c r="J194" s="639"/>
      <c r="K194" s="639"/>
      <c r="L194" s="639"/>
      <c r="M194" s="639"/>
      <c r="N194" s="639"/>
      <c r="O194" s="639"/>
      <c r="P194" s="639"/>
      <c r="Q194" s="639"/>
      <c r="R194" s="639"/>
      <c r="S194" s="639"/>
      <c r="T194" s="639"/>
      <c r="U194" s="639"/>
      <c r="V194" s="639"/>
      <c r="W194" s="639"/>
      <c r="X194" s="639"/>
      <c r="Y194" s="640"/>
      <c r="Z194" s="640"/>
      <c r="AA194" s="383"/>
      <c r="AB194" s="69"/>
      <c r="AC194" s="69"/>
      <c r="AD194" s="69"/>
    </row>
    <row r="195" spans="1:30" ht="11.25">
      <c r="A195" s="158" t="s">
        <v>349</v>
      </c>
      <c r="B195" s="122" t="s">
        <v>131</v>
      </c>
      <c r="C195" s="178">
        <v>12</v>
      </c>
      <c r="D195" s="121">
        <v>1</v>
      </c>
      <c r="E195" s="388">
        <v>2</v>
      </c>
      <c r="F195" s="122">
        <v>1</v>
      </c>
      <c r="G195" s="390">
        <v>2</v>
      </c>
      <c r="H195" s="122">
        <v>1</v>
      </c>
      <c r="I195" s="390">
        <v>2</v>
      </c>
      <c r="J195" s="122">
        <v>1</v>
      </c>
      <c r="K195" s="390"/>
      <c r="L195" s="122">
        <v>1</v>
      </c>
      <c r="M195" s="390"/>
      <c r="N195" s="122">
        <v>1</v>
      </c>
      <c r="O195" s="390"/>
      <c r="P195" s="122">
        <v>1</v>
      </c>
      <c r="Q195" s="390"/>
      <c r="R195" s="122">
        <v>1</v>
      </c>
      <c r="S195" s="390"/>
      <c r="T195" s="122">
        <v>1</v>
      </c>
      <c r="U195" s="390"/>
      <c r="V195" s="122">
        <v>1</v>
      </c>
      <c r="W195" s="390"/>
      <c r="X195" s="122">
        <v>1</v>
      </c>
      <c r="Y195" s="392"/>
      <c r="Z195" s="178">
        <v>1</v>
      </c>
      <c r="AA195" s="595"/>
      <c r="AB195" s="124">
        <f aca="true" t="shared" si="45" ref="AB195:AB200">+D195+F195+H195+J195+L195+N195+P195+R195+T195+V195+X195+Z195</f>
        <v>12</v>
      </c>
      <c r="AC195" s="424">
        <f aca="true" t="shared" si="46" ref="AC195:AC200">+E195+G195+I195+K195+M195+O195+Q195+S195+U195+W195+Y195+AA195</f>
        <v>6</v>
      </c>
      <c r="AD195" s="179"/>
    </row>
    <row r="196" spans="1:30" ht="22.5">
      <c r="A196" s="158" t="s">
        <v>350</v>
      </c>
      <c r="B196" s="122" t="s">
        <v>351</v>
      </c>
      <c r="C196" s="178">
        <v>24</v>
      </c>
      <c r="D196" s="121">
        <v>2</v>
      </c>
      <c r="E196" s="388">
        <v>1</v>
      </c>
      <c r="F196" s="122">
        <v>2</v>
      </c>
      <c r="G196" s="390">
        <v>1</v>
      </c>
      <c r="H196" s="122">
        <v>2</v>
      </c>
      <c r="I196" s="390">
        <v>1</v>
      </c>
      <c r="J196" s="122">
        <v>2</v>
      </c>
      <c r="K196" s="390"/>
      <c r="L196" s="122">
        <v>2</v>
      </c>
      <c r="M196" s="390"/>
      <c r="N196" s="122">
        <v>2</v>
      </c>
      <c r="O196" s="390"/>
      <c r="P196" s="122">
        <v>2</v>
      </c>
      <c r="Q196" s="390"/>
      <c r="R196" s="122">
        <v>2</v>
      </c>
      <c r="S196" s="390"/>
      <c r="T196" s="122">
        <v>2</v>
      </c>
      <c r="U196" s="390"/>
      <c r="V196" s="122">
        <v>2</v>
      </c>
      <c r="W196" s="390"/>
      <c r="X196" s="122">
        <v>2</v>
      </c>
      <c r="Y196" s="392"/>
      <c r="Z196" s="178">
        <v>2</v>
      </c>
      <c r="AA196" s="596"/>
      <c r="AB196" s="124">
        <f t="shared" si="45"/>
        <v>24</v>
      </c>
      <c r="AC196" s="424">
        <f t="shared" si="46"/>
        <v>3</v>
      </c>
      <c r="AD196" s="179"/>
    </row>
    <row r="197" spans="1:30" ht="22.5">
      <c r="A197" s="158" t="s">
        <v>352</v>
      </c>
      <c r="B197" s="122" t="s">
        <v>110</v>
      </c>
      <c r="C197" s="178">
        <v>1</v>
      </c>
      <c r="D197" s="121"/>
      <c r="E197" s="388"/>
      <c r="F197" s="122"/>
      <c r="G197" s="390"/>
      <c r="H197" s="122"/>
      <c r="I197" s="390"/>
      <c r="J197" s="122"/>
      <c r="K197" s="390"/>
      <c r="L197" s="122"/>
      <c r="M197" s="390"/>
      <c r="N197" s="122">
        <v>1</v>
      </c>
      <c r="O197" s="390"/>
      <c r="P197" s="122"/>
      <c r="Q197" s="390"/>
      <c r="R197" s="122"/>
      <c r="S197" s="390"/>
      <c r="T197" s="122"/>
      <c r="U197" s="390"/>
      <c r="V197" s="122"/>
      <c r="W197" s="390"/>
      <c r="X197" s="122"/>
      <c r="Y197" s="392"/>
      <c r="Z197" s="178"/>
      <c r="AA197" s="596"/>
      <c r="AB197" s="124">
        <f t="shared" si="45"/>
        <v>1</v>
      </c>
      <c r="AC197" s="424">
        <f t="shared" si="46"/>
        <v>0</v>
      </c>
      <c r="AD197" s="179"/>
    </row>
    <row r="198" spans="1:30" ht="22.5">
      <c r="A198" s="158" t="s">
        <v>353</v>
      </c>
      <c r="B198" s="122" t="s">
        <v>76</v>
      </c>
      <c r="C198" s="178">
        <v>48</v>
      </c>
      <c r="D198" s="121">
        <v>4</v>
      </c>
      <c r="E198" s="388">
        <v>4</v>
      </c>
      <c r="F198" s="122">
        <v>4</v>
      </c>
      <c r="G198" s="390">
        <v>4</v>
      </c>
      <c r="H198" s="122">
        <v>4</v>
      </c>
      <c r="I198" s="390">
        <v>4</v>
      </c>
      <c r="J198" s="122">
        <v>4</v>
      </c>
      <c r="K198" s="390"/>
      <c r="L198" s="122">
        <v>4</v>
      </c>
      <c r="M198" s="390"/>
      <c r="N198" s="122">
        <v>4</v>
      </c>
      <c r="O198" s="390"/>
      <c r="P198" s="122">
        <v>4</v>
      </c>
      <c r="Q198" s="390"/>
      <c r="R198" s="122">
        <v>4</v>
      </c>
      <c r="S198" s="390"/>
      <c r="T198" s="122">
        <v>4</v>
      </c>
      <c r="U198" s="390"/>
      <c r="V198" s="122">
        <v>4</v>
      </c>
      <c r="W198" s="390"/>
      <c r="X198" s="122">
        <v>4</v>
      </c>
      <c r="Y198" s="392"/>
      <c r="Z198" s="178">
        <v>4</v>
      </c>
      <c r="AA198" s="596"/>
      <c r="AB198" s="124">
        <f t="shared" si="45"/>
        <v>48</v>
      </c>
      <c r="AC198" s="424">
        <f t="shared" si="46"/>
        <v>12</v>
      </c>
      <c r="AD198" s="179"/>
    </row>
    <row r="199" spans="1:30" ht="22.5">
      <c r="A199" s="158" t="s">
        <v>354</v>
      </c>
      <c r="B199" s="122" t="s">
        <v>77</v>
      </c>
      <c r="C199" s="178">
        <v>1</v>
      </c>
      <c r="D199" s="121"/>
      <c r="E199" s="388"/>
      <c r="F199" s="122">
        <v>1</v>
      </c>
      <c r="G199" s="390">
        <v>1</v>
      </c>
      <c r="H199" s="122"/>
      <c r="I199" s="390"/>
      <c r="J199" s="122"/>
      <c r="K199" s="390"/>
      <c r="L199" s="122"/>
      <c r="M199" s="390"/>
      <c r="N199" s="122"/>
      <c r="O199" s="390"/>
      <c r="P199" s="122"/>
      <c r="Q199" s="390"/>
      <c r="R199" s="122"/>
      <c r="S199" s="390"/>
      <c r="T199" s="122"/>
      <c r="U199" s="390"/>
      <c r="V199" s="122"/>
      <c r="W199" s="390"/>
      <c r="X199" s="122"/>
      <c r="Y199" s="392"/>
      <c r="Z199" s="178"/>
      <c r="AA199" s="596"/>
      <c r="AB199" s="124">
        <f t="shared" si="45"/>
        <v>1</v>
      </c>
      <c r="AC199" s="424">
        <f t="shared" si="46"/>
        <v>1</v>
      </c>
      <c r="AD199" s="179"/>
    </row>
    <row r="200" spans="1:30" ht="23.25" thickBot="1">
      <c r="A200" s="158" t="s">
        <v>355</v>
      </c>
      <c r="B200" s="122" t="s">
        <v>81</v>
      </c>
      <c r="C200" s="178">
        <v>48</v>
      </c>
      <c r="D200" s="121">
        <v>4</v>
      </c>
      <c r="E200" s="388"/>
      <c r="F200" s="122">
        <v>4</v>
      </c>
      <c r="G200" s="390"/>
      <c r="H200" s="122">
        <v>4</v>
      </c>
      <c r="I200" s="390"/>
      <c r="J200" s="122">
        <v>4</v>
      </c>
      <c r="K200" s="390"/>
      <c r="L200" s="122">
        <v>4</v>
      </c>
      <c r="M200" s="390"/>
      <c r="N200" s="122">
        <v>4</v>
      </c>
      <c r="O200" s="390"/>
      <c r="P200" s="122">
        <v>4</v>
      </c>
      <c r="Q200" s="390"/>
      <c r="R200" s="122">
        <v>4</v>
      </c>
      <c r="S200" s="390"/>
      <c r="T200" s="122">
        <v>4</v>
      </c>
      <c r="U200" s="390"/>
      <c r="V200" s="122">
        <v>4</v>
      </c>
      <c r="W200" s="390"/>
      <c r="X200" s="122">
        <v>4</v>
      </c>
      <c r="Y200" s="392"/>
      <c r="Z200" s="178">
        <v>4</v>
      </c>
      <c r="AA200" s="597"/>
      <c r="AB200" s="124">
        <f t="shared" si="45"/>
        <v>48</v>
      </c>
      <c r="AC200" s="424">
        <f t="shared" si="46"/>
        <v>0</v>
      </c>
      <c r="AD200" s="179"/>
    </row>
    <row r="201" spans="1:30" s="24" customFormat="1" ht="15.75" thickBot="1">
      <c r="A201" s="635" t="s">
        <v>356</v>
      </c>
      <c r="B201" s="636"/>
      <c r="C201" s="636"/>
      <c r="D201" s="637"/>
      <c r="E201" s="638"/>
      <c r="F201" s="639"/>
      <c r="G201" s="639"/>
      <c r="H201" s="639"/>
      <c r="I201" s="639"/>
      <c r="J201" s="639"/>
      <c r="K201" s="639"/>
      <c r="L201" s="639"/>
      <c r="M201" s="639"/>
      <c r="N201" s="639"/>
      <c r="O201" s="639"/>
      <c r="P201" s="639"/>
      <c r="Q201" s="639"/>
      <c r="R201" s="639"/>
      <c r="S201" s="639"/>
      <c r="T201" s="639"/>
      <c r="U201" s="639"/>
      <c r="V201" s="639"/>
      <c r="W201" s="639"/>
      <c r="X201" s="639"/>
      <c r="Y201" s="640"/>
      <c r="Z201" s="640"/>
      <c r="AA201" s="383"/>
      <c r="AB201" s="69"/>
      <c r="AC201" s="69"/>
      <c r="AD201" s="69"/>
    </row>
    <row r="202" spans="1:30" ht="22.5">
      <c r="A202" s="158" t="s">
        <v>357</v>
      </c>
      <c r="B202" s="122" t="s">
        <v>82</v>
      </c>
      <c r="C202" s="178">
        <v>1</v>
      </c>
      <c r="D202" s="121"/>
      <c r="E202" s="388"/>
      <c r="F202" s="122"/>
      <c r="G202" s="390"/>
      <c r="H202" s="122"/>
      <c r="I202" s="390"/>
      <c r="J202" s="122"/>
      <c r="K202" s="390"/>
      <c r="L202" s="122"/>
      <c r="M202" s="390"/>
      <c r="N202" s="122"/>
      <c r="O202" s="390"/>
      <c r="P202" s="122">
        <v>1</v>
      </c>
      <c r="Q202" s="390"/>
      <c r="R202" s="122"/>
      <c r="S202" s="390"/>
      <c r="T202" s="122"/>
      <c r="U202" s="390"/>
      <c r="V202" s="122"/>
      <c r="W202" s="390"/>
      <c r="X202" s="122"/>
      <c r="Y202" s="392"/>
      <c r="Z202" s="178"/>
      <c r="AA202" s="595"/>
      <c r="AB202" s="124">
        <f aca="true" t="shared" si="47" ref="AB202:AB209">+D202+F202+H202+J202+L202+N202+P202+R202+T202+V202+X202+Z202</f>
        <v>1</v>
      </c>
      <c r="AC202" s="424">
        <f aca="true" t="shared" si="48" ref="AC202:AC209">+E202+G202+I202+K202+M202+O202+Q202+S202+U202+W202+Y202+AA202</f>
        <v>0</v>
      </c>
      <c r="AD202" s="179"/>
    </row>
    <row r="203" spans="1:30" ht="22.5">
      <c r="A203" s="158" t="s">
        <v>358</v>
      </c>
      <c r="B203" s="122" t="s">
        <v>82</v>
      </c>
      <c r="C203" s="178">
        <v>1</v>
      </c>
      <c r="D203" s="121"/>
      <c r="E203" s="388"/>
      <c r="F203" s="122"/>
      <c r="G203" s="390"/>
      <c r="H203" s="122"/>
      <c r="I203" s="390"/>
      <c r="J203" s="122"/>
      <c r="K203" s="390"/>
      <c r="L203" s="122"/>
      <c r="M203" s="390"/>
      <c r="N203" s="122"/>
      <c r="O203" s="390"/>
      <c r="P203" s="122">
        <v>1</v>
      </c>
      <c r="Q203" s="390"/>
      <c r="R203" s="122"/>
      <c r="S203" s="390"/>
      <c r="T203" s="122"/>
      <c r="U203" s="390"/>
      <c r="V203" s="122"/>
      <c r="W203" s="390"/>
      <c r="X203" s="122"/>
      <c r="Y203" s="392"/>
      <c r="Z203" s="178"/>
      <c r="AA203" s="596"/>
      <c r="AB203" s="124">
        <f t="shared" si="47"/>
        <v>1</v>
      </c>
      <c r="AC203" s="424">
        <f t="shared" si="48"/>
        <v>0</v>
      </c>
      <c r="AD203" s="179"/>
    </row>
    <row r="204" spans="1:30" ht="22.5">
      <c r="A204" s="158" t="s">
        <v>359</v>
      </c>
      <c r="B204" s="122" t="s">
        <v>82</v>
      </c>
      <c r="C204" s="178">
        <v>1</v>
      </c>
      <c r="D204" s="121"/>
      <c r="E204" s="388"/>
      <c r="F204" s="122"/>
      <c r="G204" s="390"/>
      <c r="H204" s="122"/>
      <c r="I204" s="390"/>
      <c r="J204" s="122"/>
      <c r="K204" s="390"/>
      <c r="L204" s="122"/>
      <c r="M204" s="390"/>
      <c r="N204" s="122"/>
      <c r="O204" s="390"/>
      <c r="P204" s="122">
        <v>1</v>
      </c>
      <c r="Q204" s="390"/>
      <c r="R204" s="122"/>
      <c r="S204" s="390"/>
      <c r="T204" s="122"/>
      <c r="U204" s="390"/>
      <c r="V204" s="122"/>
      <c r="W204" s="390"/>
      <c r="X204" s="122"/>
      <c r="Y204" s="392"/>
      <c r="Z204" s="178"/>
      <c r="AA204" s="596"/>
      <c r="AB204" s="124">
        <f t="shared" si="47"/>
        <v>1</v>
      </c>
      <c r="AC204" s="424">
        <f t="shared" si="48"/>
        <v>0</v>
      </c>
      <c r="AD204" s="179"/>
    </row>
    <row r="205" spans="1:30" ht="67.5">
      <c r="A205" s="158" t="s">
        <v>294</v>
      </c>
      <c r="B205" s="122" t="s">
        <v>459</v>
      </c>
      <c r="C205" s="178">
        <v>1</v>
      </c>
      <c r="D205" s="121"/>
      <c r="E205" s="388"/>
      <c r="F205" s="122">
        <v>1</v>
      </c>
      <c r="G205" s="390"/>
      <c r="H205" s="122"/>
      <c r="I205" s="390">
        <v>1</v>
      </c>
      <c r="J205" s="122"/>
      <c r="K205" s="390"/>
      <c r="L205" s="122"/>
      <c r="M205" s="390"/>
      <c r="N205" s="122"/>
      <c r="O205" s="390"/>
      <c r="P205" s="122"/>
      <c r="Q205" s="390"/>
      <c r="R205" s="122"/>
      <c r="S205" s="390"/>
      <c r="T205" s="122"/>
      <c r="U205" s="390"/>
      <c r="V205" s="122"/>
      <c r="W205" s="390"/>
      <c r="X205" s="122"/>
      <c r="Y205" s="392"/>
      <c r="Z205" s="178"/>
      <c r="AA205" s="596"/>
      <c r="AB205" s="124">
        <f t="shared" si="47"/>
        <v>1</v>
      </c>
      <c r="AC205" s="424">
        <f t="shared" si="48"/>
        <v>1</v>
      </c>
      <c r="AD205" s="179"/>
    </row>
    <row r="206" spans="1:30" ht="67.5">
      <c r="A206" s="158" t="s">
        <v>360</v>
      </c>
      <c r="B206" s="122" t="s">
        <v>459</v>
      </c>
      <c r="C206" s="178">
        <v>1</v>
      </c>
      <c r="D206" s="121"/>
      <c r="E206" s="388"/>
      <c r="F206" s="122">
        <v>1</v>
      </c>
      <c r="G206" s="390"/>
      <c r="H206" s="122"/>
      <c r="I206" s="390">
        <v>1</v>
      </c>
      <c r="J206" s="122"/>
      <c r="K206" s="390"/>
      <c r="L206" s="122"/>
      <c r="M206" s="390"/>
      <c r="N206" s="122"/>
      <c r="O206" s="390"/>
      <c r="P206" s="122"/>
      <c r="Q206" s="390"/>
      <c r="R206" s="122"/>
      <c r="S206" s="390"/>
      <c r="T206" s="122"/>
      <c r="U206" s="390"/>
      <c r="V206" s="122"/>
      <c r="W206" s="390"/>
      <c r="X206" s="122"/>
      <c r="Y206" s="392"/>
      <c r="Z206" s="178"/>
      <c r="AA206" s="596"/>
      <c r="AB206" s="124">
        <f t="shared" si="47"/>
        <v>1</v>
      </c>
      <c r="AC206" s="424">
        <f t="shared" si="48"/>
        <v>1</v>
      </c>
      <c r="AD206" s="179"/>
    </row>
    <row r="207" spans="1:30" ht="22.5">
      <c r="A207" s="158" t="s">
        <v>361</v>
      </c>
      <c r="B207" s="122" t="s">
        <v>131</v>
      </c>
      <c r="C207" s="178">
        <v>12</v>
      </c>
      <c r="D207" s="121">
        <v>1</v>
      </c>
      <c r="E207" s="388">
        <v>1</v>
      </c>
      <c r="F207" s="122">
        <v>1</v>
      </c>
      <c r="G207" s="390">
        <v>1</v>
      </c>
      <c r="H207" s="122">
        <v>1</v>
      </c>
      <c r="I207" s="390">
        <v>1</v>
      </c>
      <c r="J207" s="122">
        <v>1</v>
      </c>
      <c r="K207" s="390"/>
      <c r="L207" s="122">
        <v>1</v>
      </c>
      <c r="M207" s="390"/>
      <c r="N207" s="122">
        <v>1</v>
      </c>
      <c r="O207" s="390"/>
      <c r="P207" s="122">
        <v>1</v>
      </c>
      <c r="Q207" s="390"/>
      <c r="R207" s="122">
        <v>1</v>
      </c>
      <c r="S207" s="390"/>
      <c r="T207" s="122">
        <v>1</v>
      </c>
      <c r="U207" s="390"/>
      <c r="V207" s="122">
        <v>1</v>
      </c>
      <c r="W207" s="390"/>
      <c r="X207" s="122">
        <v>1</v>
      </c>
      <c r="Y207" s="392"/>
      <c r="Z207" s="178">
        <v>1</v>
      </c>
      <c r="AA207" s="596"/>
      <c r="AB207" s="124">
        <f t="shared" si="47"/>
        <v>12</v>
      </c>
      <c r="AC207" s="424">
        <f t="shared" si="48"/>
        <v>3</v>
      </c>
      <c r="AD207" s="179"/>
    </row>
    <row r="208" spans="1:30" ht="33.75">
      <c r="A208" s="158" t="s">
        <v>362</v>
      </c>
      <c r="B208" s="122" t="s">
        <v>73</v>
      </c>
      <c r="C208" s="178">
        <v>4</v>
      </c>
      <c r="D208" s="121">
        <v>1</v>
      </c>
      <c r="E208" s="388">
        <v>1</v>
      </c>
      <c r="F208" s="122">
        <v>1</v>
      </c>
      <c r="G208" s="390">
        <v>1</v>
      </c>
      <c r="H208" s="122">
        <v>1</v>
      </c>
      <c r="I208" s="390">
        <v>1</v>
      </c>
      <c r="J208" s="122">
        <v>1</v>
      </c>
      <c r="K208" s="390">
        <v>1</v>
      </c>
      <c r="L208" s="122"/>
      <c r="M208" s="390">
        <v>1</v>
      </c>
      <c r="N208" s="122"/>
      <c r="O208" s="390">
        <v>1</v>
      </c>
      <c r="P208" s="122"/>
      <c r="Q208" s="390"/>
      <c r="R208" s="122"/>
      <c r="S208" s="390"/>
      <c r="T208" s="122"/>
      <c r="U208" s="390"/>
      <c r="V208" s="122"/>
      <c r="W208" s="390"/>
      <c r="X208" s="122"/>
      <c r="Y208" s="392"/>
      <c r="Z208" s="178"/>
      <c r="AA208" s="596"/>
      <c r="AB208" s="124">
        <f t="shared" si="47"/>
        <v>4</v>
      </c>
      <c r="AC208" s="424">
        <f t="shared" si="48"/>
        <v>6</v>
      </c>
      <c r="AD208" s="179"/>
    </row>
    <row r="209" spans="1:30" ht="57" thickBot="1">
      <c r="A209" s="158" t="s">
        <v>363</v>
      </c>
      <c r="B209" s="122" t="s">
        <v>73</v>
      </c>
      <c r="C209" s="178">
        <v>11</v>
      </c>
      <c r="D209" s="121"/>
      <c r="E209" s="388"/>
      <c r="F209" s="122">
        <v>1</v>
      </c>
      <c r="G209" s="390">
        <v>1</v>
      </c>
      <c r="H209" s="122">
        <v>1</v>
      </c>
      <c r="I209" s="390">
        <v>1</v>
      </c>
      <c r="J209" s="122">
        <v>1</v>
      </c>
      <c r="K209" s="390"/>
      <c r="L209" s="122">
        <v>1</v>
      </c>
      <c r="M209" s="390"/>
      <c r="N209" s="122">
        <v>1</v>
      </c>
      <c r="O209" s="390"/>
      <c r="P209" s="122">
        <v>1</v>
      </c>
      <c r="Q209" s="390"/>
      <c r="R209" s="122">
        <v>1</v>
      </c>
      <c r="S209" s="390"/>
      <c r="T209" s="122">
        <v>1</v>
      </c>
      <c r="U209" s="390"/>
      <c r="V209" s="122">
        <v>1</v>
      </c>
      <c r="W209" s="390"/>
      <c r="X209" s="122">
        <v>1</v>
      </c>
      <c r="Y209" s="392"/>
      <c r="Z209" s="178">
        <v>1</v>
      </c>
      <c r="AA209" s="597"/>
      <c r="AB209" s="124">
        <f t="shared" si="47"/>
        <v>11</v>
      </c>
      <c r="AC209" s="424">
        <f t="shared" si="48"/>
        <v>2</v>
      </c>
      <c r="AD209" s="179"/>
    </row>
    <row r="210" spans="1:30" s="24" customFormat="1" ht="15.75" thickBot="1">
      <c r="A210" s="635" t="s">
        <v>364</v>
      </c>
      <c r="B210" s="636"/>
      <c r="C210" s="636"/>
      <c r="D210" s="637"/>
      <c r="E210" s="638"/>
      <c r="F210" s="639"/>
      <c r="G210" s="639"/>
      <c r="H210" s="639"/>
      <c r="I210" s="639"/>
      <c r="J210" s="639"/>
      <c r="K210" s="639"/>
      <c r="L210" s="639"/>
      <c r="M210" s="639"/>
      <c r="N210" s="639"/>
      <c r="O210" s="639"/>
      <c r="P210" s="639"/>
      <c r="Q210" s="639"/>
      <c r="R210" s="639"/>
      <c r="S210" s="639"/>
      <c r="T210" s="639"/>
      <c r="U210" s="639"/>
      <c r="V210" s="639"/>
      <c r="W210" s="639"/>
      <c r="X210" s="639"/>
      <c r="Y210" s="640"/>
      <c r="Z210" s="640"/>
      <c r="AA210" s="383"/>
      <c r="AB210" s="69"/>
      <c r="AC210" s="69"/>
      <c r="AD210" s="69"/>
    </row>
    <row r="211" spans="1:30" ht="22.5">
      <c r="A211" s="158" t="s">
        <v>365</v>
      </c>
      <c r="B211" s="122" t="s">
        <v>366</v>
      </c>
      <c r="C211" s="178">
        <v>0.75</v>
      </c>
      <c r="D211" s="121"/>
      <c r="E211" s="388"/>
      <c r="F211" s="122"/>
      <c r="G211" s="390"/>
      <c r="H211" s="122"/>
      <c r="I211" s="390">
        <v>0.1</v>
      </c>
      <c r="J211" s="122"/>
      <c r="K211" s="390">
        <v>0.1</v>
      </c>
      <c r="L211" s="122"/>
      <c r="M211" s="390">
        <v>0.15</v>
      </c>
      <c r="N211" s="122"/>
      <c r="O211" s="390">
        <v>0.25</v>
      </c>
      <c r="P211" s="122"/>
      <c r="Q211" s="390"/>
      <c r="R211" s="122"/>
      <c r="S211" s="390"/>
      <c r="T211" s="122"/>
      <c r="U211" s="390"/>
      <c r="V211" s="122"/>
      <c r="W211" s="390"/>
      <c r="X211" s="122"/>
      <c r="Y211" s="392"/>
      <c r="Z211" s="178">
        <v>0.75</v>
      </c>
      <c r="AA211" s="595"/>
      <c r="AB211" s="124">
        <f aca="true" t="shared" si="49" ref="AB211:AC215">+D211+F211+H211+J211+L211+N211+P211+R211+T211+V211+X211+Z211</f>
        <v>0.75</v>
      </c>
      <c r="AC211" s="424">
        <f t="shared" si="49"/>
        <v>0.6</v>
      </c>
      <c r="AD211" s="179"/>
    </row>
    <row r="212" spans="1:30" ht="22.5">
      <c r="A212" s="158" t="s">
        <v>367</v>
      </c>
      <c r="B212" s="122" t="s">
        <v>368</v>
      </c>
      <c r="C212" s="178">
        <v>400</v>
      </c>
      <c r="D212" s="121"/>
      <c r="E212" s="388"/>
      <c r="F212" s="122"/>
      <c r="G212" s="390"/>
      <c r="H212" s="122">
        <v>400</v>
      </c>
      <c r="I212" s="390">
        <v>40</v>
      </c>
      <c r="J212" s="122"/>
      <c r="K212" s="390"/>
      <c r="L212" s="122"/>
      <c r="M212" s="390"/>
      <c r="N212" s="122"/>
      <c r="O212" s="390"/>
      <c r="P212" s="122"/>
      <c r="Q212" s="390"/>
      <c r="R212" s="122"/>
      <c r="S212" s="390"/>
      <c r="T212" s="122"/>
      <c r="U212" s="390"/>
      <c r="V212" s="122"/>
      <c r="W212" s="390"/>
      <c r="X212" s="122"/>
      <c r="Y212" s="392"/>
      <c r="Z212" s="178"/>
      <c r="AA212" s="596"/>
      <c r="AB212" s="124">
        <f t="shared" si="49"/>
        <v>400</v>
      </c>
      <c r="AC212" s="424">
        <f t="shared" si="49"/>
        <v>40</v>
      </c>
      <c r="AD212" s="179"/>
    </row>
    <row r="213" spans="1:30" ht="22.5">
      <c r="A213" s="158" t="s">
        <v>369</v>
      </c>
      <c r="B213" s="122" t="s">
        <v>370</v>
      </c>
      <c r="C213" s="178">
        <v>1</v>
      </c>
      <c r="D213" s="121"/>
      <c r="E213" s="388"/>
      <c r="F213" s="122"/>
      <c r="G213" s="390"/>
      <c r="H213" s="122"/>
      <c r="I213" s="390">
        <v>0.1</v>
      </c>
      <c r="J213" s="122"/>
      <c r="K213" s="390"/>
      <c r="L213" s="122"/>
      <c r="M213" s="390"/>
      <c r="N213" s="122"/>
      <c r="O213" s="390"/>
      <c r="P213" s="122">
        <v>1</v>
      </c>
      <c r="Q213" s="390"/>
      <c r="R213" s="122"/>
      <c r="S213" s="390"/>
      <c r="T213" s="122"/>
      <c r="U213" s="390"/>
      <c r="V213" s="122"/>
      <c r="W213" s="390"/>
      <c r="X213" s="122"/>
      <c r="Y213" s="392"/>
      <c r="Z213" s="178"/>
      <c r="AA213" s="596"/>
      <c r="AB213" s="124">
        <f t="shared" si="49"/>
        <v>1</v>
      </c>
      <c r="AC213" s="424">
        <f t="shared" si="49"/>
        <v>0.1</v>
      </c>
      <c r="AD213" s="179"/>
    </row>
    <row r="214" spans="1:30" ht="22.5">
      <c r="A214" s="158" t="s">
        <v>371</v>
      </c>
      <c r="B214" s="122" t="s">
        <v>372</v>
      </c>
      <c r="C214" s="178">
        <v>8</v>
      </c>
      <c r="D214" s="121"/>
      <c r="E214" s="388"/>
      <c r="F214" s="122"/>
      <c r="G214" s="390"/>
      <c r="H214" s="122"/>
      <c r="I214" s="390"/>
      <c r="J214" s="122"/>
      <c r="K214" s="390"/>
      <c r="L214" s="122">
        <v>2</v>
      </c>
      <c r="M214" s="390"/>
      <c r="N214" s="122">
        <v>2</v>
      </c>
      <c r="O214" s="390"/>
      <c r="P214" s="122">
        <v>2</v>
      </c>
      <c r="Q214" s="390"/>
      <c r="R214" s="122">
        <v>2</v>
      </c>
      <c r="S214" s="390"/>
      <c r="T214" s="122"/>
      <c r="U214" s="390"/>
      <c r="V214" s="122"/>
      <c r="W214" s="390"/>
      <c r="X214" s="122"/>
      <c r="Y214" s="392"/>
      <c r="Z214" s="178"/>
      <c r="AA214" s="596"/>
      <c r="AB214" s="124">
        <f t="shared" si="49"/>
        <v>8</v>
      </c>
      <c r="AC214" s="424">
        <f t="shared" si="49"/>
        <v>0</v>
      </c>
      <c r="AD214" s="179"/>
    </row>
    <row r="215" spans="1:30" ht="23.25" thickBot="1">
      <c r="A215" s="160" t="s">
        <v>373</v>
      </c>
      <c r="B215" s="138" t="s">
        <v>374</v>
      </c>
      <c r="C215" s="176">
        <v>1</v>
      </c>
      <c r="D215" s="137"/>
      <c r="E215" s="598"/>
      <c r="F215" s="138"/>
      <c r="G215" s="599"/>
      <c r="H215" s="138"/>
      <c r="I215" s="599"/>
      <c r="J215" s="138"/>
      <c r="K215" s="599"/>
      <c r="L215" s="138"/>
      <c r="M215" s="599"/>
      <c r="N215" s="138">
        <v>1</v>
      </c>
      <c r="O215" s="599"/>
      <c r="P215" s="138"/>
      <c r="Q215" s="599"/>
      <c r="R215" s="138"/>
      <c r="S215" s="599"/>
      <c r="T215" s="138"/>
      <c r="U215" s="599"/>
      <c r="V215" s="138"/>
      <c r="W215" s="599"/>
      <c r="X215" s="138"/>
      <c r="Y215" s="600"/>
      <c r="Z215" s="176"/>
      <c r="AA215" s="597"/>
      <c r="AB215" s="139">
        <f t="shared" si="49"/>
        <v>1</v>
      </c>
      <c r="AC215" s="443">
        <f t="shared" si="49"/>
        <v>0</v>
      </c>
      <c r="AD215" s="177"/>
    </row>
    <row r="216" spans="1:30" ht="16.5" thickBot="1">
      <c r="A216" s="196"/>
      <c r="B216" s="88"/>
      <c r="C216" s="88"/>
      <c r="D216" s="95"/>
      <c r="E216" s="95"/>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row>
    <row r="217" spans="1:30" s="24" customFormat="1" ht="16.5" thickBot="1">
      <c r="A217" s="667" t="s">
        <v>158</v>
      </c>
      <c r="B217" s="668"/>
      <c r="C217" s="668"/>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c r="AA217" s="668"/>
      <c r="AB217" s="668"/>
      <c r="AC217" s="668"/>
      <c r="AD217" s="669"/>
    </row>
    <row r="218" spans="1:30" s="25" customFormat="1" ht="15.75" thickBot="1">
      <c r="A218" s="660" t="s">
        <v>87</v>
      </c>
      <c r="B218" s="661"/>
      <c r="C218" s="661"/>
      <c r="D218" s="26"/>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69"/>
      <c r="AC218" s="69"/>
      <c r="AD218" s="69"/>
    </row>
    <row r="219" spans="1:30" ht="45.75" thickBot="1">
      <c r="A219" s="111" t="s">
        <v>389</v>
      </c>
      <c r="B219" s="112" t="s">
        <v>390</v>
      </c>
      <c r="C219" s="193">
        <v>1</v>
      </c>
      <c r="D219" s="110"/>
      <c r="E219" s="613">
        <v>1</v>
      </c>
      <c r="F219" s="97"/>
      <c r="G219" s="605">
        <v>1</v>
      </c>
      <c r="H219" s="97"/>
      <c r="I219" s="605">
        <v>1</v>
      </c>
      <c r="J219" s="97"/>
      <c r="K219" s="605">
        <v>1</v>
      </c>
      <c r="L219" s="97"/>
      <c r="M219" s="605">
        <v>1</v>
      </c>
      <c r="N219" s="97"/>
      <c r="O219" s="605">
        <v>1</v>
      </c>
      <c r="P219" s="97"/>
      <c r="Q219" s="417"/>
      <c r="R219" s="97"/>
      <c r="S219" s="417"/>
      <c r="T219" s="97"/>
      <c r="U219" s="417"/>
      <c r="V219" s="97"/>
      <c r="W219" s="417"/>
      <c r="X219" s="97"/>
      <c r="Y219" s="419"/>
      <c r="Z219" s="193">
        <v>1</v>
      </c>
      <c r="AA219" s="601"/>
      <c r="AB219" s="269">
        <f>+D219+F219+H219+J219+L219+N219+P219+R219+T219+V219+X219+Z219</f>
        <v>1</v>
      </c>
      <c r="AC219" s="444">
        <v>1</v>
      </c>
      <c r="AD219" s="142"/>
    </row>
    <row r="220" spans="1:30" s="25" customFormat="1" ht="15.75" thickBot="1">
      <c r="A220" s="654" t="s">
        <v>88</v>
      </c>
      <c r="B220" s="655"/>
      <c r="C220" s="655"/>
      <c r="D220" s="650"/>
      <c r="E220" s="651"/>
      <c r="F220" s="652"/>
      <c r="G220" s="652"/>
      <c r="H220" s="652"/>
      <c r="I220" s="652"/>
      <c r="J220" s="652"/>
      <c r="K220" s="652"/>
      <c r="L220" s="652"/>
      <c r="M220" s="652"/>
      <c r="N220" s="652"/>
      <c r="O220" s="652"/>
      <c r="P220" s="652"/>
      <c r="Q220" s="652"/>
      <c r="R220" s="652"/>
      <c r="S220" s="652"/>
      <c r="T220" s="652"/>
      <c r="U220" s="652"/>
      <c r="V220" s="652"/>
      <c r="W220" s="652"/>
      <c r="X220" s="652"/>
      <c r="Y220" s="653"/>
      <c r="Z220" s="653"/>
      <c r="AA220" s="381"/>
      <c r="AB220" s="69"/>
      <c r="AC220" s="69"/>
      <c r="AD220" s="69"/>
    </row>
    <row r="221" spans="1:30" ht="11.25">
      <c r="A221" s="185" t="s">
        <v>90</v>
      </c>
      <c r="B221" s="186" t="s">
        <v>387</v>
      </c>
      <c r="C221" s="141">
        <v>12</v>
      </c>
      <c r="D221" s="110">
        <v>1</v>
      </c>
      <c r="E221" s="415">
        <v>1</v>
      </c>
      <c r="F221" s="97">
        <v>1</v>
      </c>
      <c r="G221" s="417">
        <v>1</v>
      </c>
      <c r="H221" s="97">
        <v>1</v>
      </c>
      <c r="I221" s="417">
        <v>1</v>
      </c>
      <c r="J221" s="97">
        <v>1</v>
      </c>
      <c r="K221" s="417"/>
      <c r="L221" s="97">
        <v>1</v>
      </c>
      <c r="M221" s="417"/>
      <c r="N221" s="97">
        <v>1</v>
      </c>
      <c r="O221" s="417"/>
      <c r="P221" s="97">
        <v>1</v>
      </c>
      <c r="Q221" s="417"/>
      <c r="R221" s="97">
        <v>1</v>
      </c>
      <c r="S221" s="417"/>
      <c r="T221" s="97">
        <v>1</v>
      </c>
      <c r="U221" s="417"/>
      <c r="V221" s="97">
        <v>1</v>
      </c>
      <c r="W221" s="417"/>
      <c r="X221" s="97">
        <v>1</v>
      </c>
      <c r="Y221" s="419"/>
      <c r="Z221" s="141">
        <v>1</v>
      </c>
      <c r="AA221" s="582"/>
      <c r="AB221" s="117">
        <f>+D221+F221+H221+J221+L221+N221+P221+R221+T221+V221+X221+Z221</f>
        <v>12</v>
      </c>
      <c r="AC221" s="423">
        <f>+E221+G221+I221+K221+M221+O221+Q221+S221+U221+W221+Y221+AA221</f>
        <v>3</v>
      </c>
      <c r="AD221" s="142"/>
    </row>
    <row r="222" spans="1:30" ht="23.25" thickBot="1">
      <c r="A222" s="187" t="s">
        <v>89</v>
      </c>
      <c r="B222" s="188" t="s">
        <v>388</v>
      </c>
      <c r="C222" s="190">
        <v>12</v>
      </c>
      <c r="D222" s="106">
        <v>1</v>
      </c>
      <c r="E222" s="416">
        <v>1</v>
      </c>
      <c r="F222" s="102">
        <v>1</v>
      </c>
      <c r="G222" s="418">
        <v>1</v>
      </c>
      <c r="H222" s="102">
        <v>1</v>
      </c>
      <c r="I222" s="418">
        <v>1</v>
      </c>
      <c r="J222" s="102">
        <v>1</v>
      </c>
      <c r="K222" s="418"/>
      <c r="L222" s="102">
        <v>1</v>
      </c>
      <c r="M222" s="418"/>
      <c r="N222" s="102">
        <v>1</v>
      </c>
      <c r="O222" s="418"/>
      <c r="P222" s="102">
        <v>1</v>
      </c>
      <c r="Q222" s="418"/>
      <c r="R222" s="102">
        <v>1</v>
      </c>
      <c r="S222" s="418"/>
      <c r="T222" s="102">
        <v>1</v>
      </c>
      <c r="U222" s="418"/>
      <c r="V222" s="102">
        <v>1</v>
      </c>
      <c r="W222" s="418"/>
      <c r="X222" s="102">
        <v>1</v>
      </c>
      <c r="Y222" s="420"/>
      <c r="Z222" s="190">
        <v>1</v>
      </c>
      <c r="AA222" s="602"/>
      <c r="AB222" s="124">
        <f>+D222+F222+H222+J222+L222+N222+P222+R222+T222+V222+X222+Z222</f>
        <v>12</v>
      </c>
      <c r="AC222" s="424">
        <f>+E222+G222+I222+K222+M222+O222+Q222+S222+U222+W222+Y222+AA222</f>
        <v>3</v>
      </c>
      <c r="AD222" s="145"/>
    </row>
    <row r="223" spans="1:30" ht="12" hidden="1" thickBot="1">
      <c r="A223" s="181" t="s">
        <v>91</v>
      </c>
      <c r="B223" s="182" t="s">
        <v>76</v>
      </c>
      <c r="C223" s="183">
        <v>12</v>
      </c>
      <c r="D223" s="30" t="s">
        <v>132</v>
      </c>
      <c r="E223" s="382"/>
      <c r="F223" s="90"/>
      <c r="G223" s="90"/>
      <c r="H223" s="90"/>
      <c r="I223" s="90"/>
      <c r="J223" s="90"/>
      <c r="K223" s="90"/>
      <c r="L223" s="90"/>
      <c r="M223" s="90"/>
      <c r="N223" s="90"/>
      <c r="O223" s="90"/>
      <c r="P223" s="90"/>
      <c r="Q223" s="90"/>
      <c r="R223" s="90"/>
      <c r="S223" s="90"/>
      <c r="T223" s="90"/>
      <c r="U223" s="90"/>
      <c r="V223" s="90"/>
      <c r="W223" s="90"/>
      <c r="X223" s="90"/>
      <c r="Y223" s="184"/>
      <c r="Z223" s="184"/>
      <c r="AA223" s="88"/>
      <c r="AB223" s="41">
        <f>SUM(D223:Z223)</f>
        <v>0</v>
      </c>
      <c r="AC223" s="41"/>
      <c r="AD223" s="70"/>
    </row>
    <row r="224" spans="1:30" s="25" customFormat="1" ht="15.75" thickBot="1">
      <c r="A224" s="654" t="s">
        <v>92</v>
      </c>
      <c r="B224" s="655"/>
      <c r="C224" s="655"/>
      <c r="D224" s="647"/>
      <c r="E224" s="648"/>
      <c r="F224" s="649"/>
      <c r="G224" s="649"/>
      <c r="H224" s="649"/>
      <c r="I224" s="649"/>
      <c r="J224" s="649"/>
      <c r="K224" s="649"/>
      <c r="L224" s="649"/>
      <c r="M224" s="649"/>
      <c r="N224" s="649"/>
      <c r="O224" s="649"/>
      <c r="P224" s="649"/>
      <c r="Q224" s="649"/>
      <c r="R224" s="649"/>
      <c r="S224" s="649"/>
      <c r="T224" s="649"/>
      <c r="U224" s="649"/>
      <c r="V224" s="649"/>
      <c r="W224" s="649"/>
      <c r="X224" s="649"/>
      <c r="Y224" s="649"/>
      <c r="Z224" s="649"/>
      <c r="AA224" s="381"/>
      <c r="AB224" s="69"/>
      <c r="AC224" s="69"/>
      <c r="AD224" s="69"/>
    </row>
    <row r="225" spans="1:30" ht="11.25">
      <c r="A225" s="185" t="s">
        <v>93</v>
      </c>
      <c r="B225" s="191" t="s">
        <v>76</v>
      </c>
      <c r="C225" s="141">
        <v>4</v>
      </c>
      <c r="D225" s="110"/>
      <c r="E225" s="415"/>
      <c r="F225" s="97">
        <v>1</v>
      </c>
      <c r="G225" s="417">
        <v>1</v>
      </c>
      <c r="H225" s="97"/>
      <c r="I225" s="417"/>
      <c r="J225" s="97">
        <v>1</v>
      </c>
      <c r="K225" s="417"/>
      <c r="L225" s="97"/>
      <c r="M225" s="417"/>
      <c r="N225" s="97"/>
      <c r="O225" s="417">
        <v>1</v>
      </c>
      <c r="P225" s="97"/>
      <c r="Q225" s="417"/>
      <c r="R225" s="97">
        <v>1</v>
      </c>
      <c r="S225" s="417"/>
      <c r="T225" s="97"/>
      <c r="U225" s="417"/>
      <c r="V225" s="97"/>
      <c r="W225" s="417"/>
      <c r="X225" s="97"/>
      <c r="Y225" s="419"/>
      <c r="Z225" s="141">
        <v>1</v>
      </c>
      <c r="AA225" s="582"/>
      <c r="AB225" s="117">
        <f aca="true" t="shared" si="50" ref="AB225:AC227">+D225+F225+H225+J225+L225+N225+P225+R225+T225+V225+X225+Z225</f>
        <v>4</v>
      </c>
      <c r="AC225" s="423">
        <f t="shared" si="50"/>
        <v>2</v>
      </c>
      <c r="AD225" s="142"/>
    </row>
    <row r="226" spans="1:30" ht="11.25">
      <c r="A226" s="187" t="s">
        <v>98</v>
      </c>
      <c r="B226" s="192" t="s">
        <v>76</v>
      </c>
      <c r="C226" s="144">
        <v>4</v>
      </c>
      <c r="D226" s="106"/>
      <c r="E226" s="416"/>
      <c r="F226" s="102"/>
      <c r="G226" s="418">
        <v>1</v>
      </c>
      <c r="H226" s="102"/>
      <c r="I226" s="418"/>
      <c r="J226" s="102">
        <v>1</v>
      </c>
      <c r="K226" s="418"/>
      <c r="L226" s="102"/>
      <c r="M226" s="418"/>
      <c r="N226" s="102"/>
      <c r="O226" s="418">
        <v>1</v>
      </c>
      <c r="P226" s="102">
        <v>1</v>
      </c>
      <c r="Q226" s="418"/>
      <c r="R226" s="102"/>
      <c r="S226" s="418"/>
      <c r="T226" s="102"/>
      <c r="U226" s="418"/>
      <c r="V226" s="102">
        <v>1</v>
      </c>
      <c r="W226" s="418"/>
      <c r="X226" s="102"/>
      <c r="Y226" s="420"/>
      <c r="Z226" s="144">
        <v>1</v>
      </c>
      <c r="AA226" s="583"/>
      <c r="AB226" s="124">
        <f t="shared" si="50"/>
        <v>4</v>
      </c>
      <c r="AC226" s="424">
        <f t="shared" si="50"/>
        <v>2</v>
      </c>
      <c r="AD226" s="145"/>
    </row>
    <row r="227" spans="1:30" ht="12" thickBot="1">
      <c r="A227" s="187" t="s">
        <v>101</v>
      </c>
      <c r="B227" s="192" t="s">
        <v>76</v>
      </c>
      <c r="C227" s="144">
        <v>4</v>
      </c>
      <c r="D227" s="106"/>
      <c r="E227" s="416"/>
      <c r="F227" s="102"/>
      <c r="G227" s="418">
        <v>1</v>
      </c>
      <c r="H227" s="102"/>
      <c r="I227" s="418"/>
      <c r="J227" s="102">
        <v>1</v>
      </c>
      <c r="K227" s="418"/>
      <c r="L227" s="102"/>
      <c r="M227" s="418"/>
      <c r="N227" s="102"/>
      <c r="O227" s="418">
        <v>1</v>
      </c>
      <c r="P227" s="102">
        <v>1</v>
      </c>
      <c r="Q227" s="418"/>
      <c r="R227" s="102"/>
      <c r="S227" s="418"/>
      <c r="T227" s="102"/>
      <c r="U227" s="418"/>
      <c r="V227" s="102">
        <v>1</v>
      </c>
      <c r="W227" s="418"/>
      <c r="X227" s="102"/>
      <c r="Y227" s="420"/>
      <c r="Z227" s="144">
        <v>1</v>
      </c>
      <c r="AA227" s="585"/>
      <c r="AB227" s="124">
        <f t="shared" si="50"/>
        <v>4</v>
      </c>
      <c r="AC227" s="424">
        <f t="shared" si="50"/>
        <v>2</v>
      </c>
      <c r="AD227" s="145"/>
    </row>
    <row r="228" spans="1:30" s="25" customFormat="1" ht="15.75" thickBot="1">
      <c r="A228" s="654" t="s">
        <v>103</v>
      </c>
      <c r="B228" s="655"/>
      <c r="C228" s="655"/>
      <c r="D228" s="650"/>
      <c r="E228" s="651"/>
      <c r="F228" s="652"/>
      <c r="G228" s="652"/>
      <c r="H228" s="652"/>
      <c r="I228" s="652"/>
      <c r="J228" s="652"/>
      <c r="K228" s="652"/>
      <c r="L228" s="652"/>
      <c r="M228" s="652"/>
      <c r="N228" s="652"/>
      <c r="O228" s="652"/>
      <c r="P228" s="652"/>
      <c r="Q228" s="652"/>
      <c r="R228" s="652"/>
      <c r="S228" s="652"/>
      <c r="T228" s="652"/>
      <c r="U228" s="652"/>
      <c r="V228" s="652"/>
      <c r="W228" s="652"/>
      <c r="X228" s="652"/>
      <c r="Y228" s="653"/>
      <c r="Z228" s="653"/>
      <c r="AA228" s="381"/>
      <c r="AB228" s="69"/>
      <c r="AC228" s="69"/>
      <c r="AD228" s="69"/>
    </row>
    <row r="229" spans="1:30" ht="23.25" thickBot="1">
      <c r="A229" s="270" t="s">
        <v>385</v>
      </c>
      <c r="B229" s="271" t="s">
        <v>386</v>
      </c>
      <c r="C229" s="611">
        <v>1</v>
      </c>
      <c r="D229" s="272"/>
      <c r="E229" s="603">
        <v>8.33</v>
      </c>
      <c r="F229" s="273"/>
      <c r="G229" s="604">
        <v>8.33</v>
      </c>
      <c r="H229" s="273"/>
      <c r="I229" s="604">
        <v>8.33</v>
      </c>
      <c r="J229" s="273"/>
      <c r="K229" s="604">
        <v>8.33</v>
      </c>
      <c r="L229" s="97"/>
      <c r="M229" s="417">
        <v>8.33</v>
      </c>
      <c r="N229" s="268">
        <v>0.5</v>
      </c>
      <c r="O229" s="417">
        <v>8.33</v>
      </c>
      <c r="P229" s="97"/>
      <c r="Q229" s="417"/>
      <c r="R229" s="97"/>
      <c r="S229" s="417"/>
      <c r="T229" s="97"/>
      <c r="U229" s="417"/>
      <c r="V229" s="97"/>
      <c r="W229" s="417"/>
      <c r="X229" s="97"/>
      <c r="Y229" s="419"/>
      <c r="Z229" s="193">
        <v>0.5</v>
      </c>
      <c r="AA229" s="601"/>
      <c r="AB229" s="269">
        <f>+D229+F229+H229+J229+L229+N229+P229+R229+T229+V229+X229+Z229</f>
        <v>1</v>
      </c>
      <c r="AC229" s="625">
        <f>+E229+G229+I229+K229+M229+O229</f>
        <v>49.98</v>
      </c>
      <c r="AD229" s="142"/>
    </row>
    <row r="230" spans="1:30" ht="15.75" thickBot="1">
      <c r="A230" s="654" t="s">
        <v>105</v>
      </c>
      <c r="B230" s="655"/>
      <c r="C230" s="655"/>
      <c r="D230" s="662"/>
      <c r="E230" s="662"/>
      <c r="F230" s="662"/>
      <c r="G230" s="662"/>
      <c r="H230" s="662"/>
      <c r="I230" s="662"/>
      <c r="J230" s="662"/>
      <c r="K230" s="662"/>
      <c r="L230" s="662"/>
      <c r="M230" s="662"/>
      <c r="N230" s="662"/>
      <c r="O230" s="662"/>
      <c r="P230" s="662"/>
      <c r="Q230" s="662"/>
      <c r="R230" s="662"/>
      <c r="S230" s="662"/>
      <c r="T230" s="662"/>
      <c r="U230" s="662"/>
      <c r="V230" s="662"/>
      <c r="W230" s="662"/>
      <c r="X230" s="662"/>
      <c r="Y230" s="662"/>
      <c r="Z230" s="662"/>
      <c r="AA230" s="380"/>
      <c r="AB230" s="69"/>
      <c r="AC230" s="69"/>
      <c r="AD230" s="69"/>
    </row>
    <row r="231" spans="1:30" ht="11.25">
      <c r="A231" s="111" t="s">
        <v>375</v>
      </c>
      <c r="B231" s="112" t="s">
        <v>376</v>
      </c>
      <c r="C231" s="141">
        <v>1</v>
      </c>
      <c r="D231" s="110"/>
      <c r="E231" s="415"/>
      <c r="F231" s="97"/>
      <c r="G231" s="417"/>
      <c r="H231" s="97"/>
      <c r="I231" s="417"/>
      <c r="J231" s="97"/>
      <c r="K231" s="417"/>
      <c r="L231" s="97"/>
      <c r="M231" s="417"/>
      <c r="N231" s="97"/>
      <c r="O231" s="417"/>
      <c r="P231" s="97"/>
      <c r="Q231" s="417"/>
      <c r="R231" s="97"/>
      <c r="S231" s="417"/>
      <c r="T231" s="97"/>
      <c r="U231" s="417"/>
      <c r="V231" s="97"/>
      <c r="W231" s="417"/>
      <c r="X231" s="97"/>
      <c r="Y231" s="419"/>
      <c r="Z231" s="141">
        <v>1</v>
      </c>
      <c r="AA231" s="582"/>
      <c r="AB231" s="117">
        <f aca="true" t="shared" si="51" ref="AB231:AC233">+D231+F231+H231+J231+L231+N231+P231+R231+T231+V231+X231+Z231</f>
        <v>1</v>
      </c>
      <c r="AC231" s="423">
        <f t="shared" si="51"/>
        <v>0</v>
      </c>
      <c r="AD231" s="142"/>
    </row>
    <row r="232" spans="1:30" ht="11.25">
      <c r="A232" s="118" t="s">
        <v>379</v>
      </c>
      <c r="B232" s="119" t="s">
        <v>380</v>
      </c>
      <c r="C232" s="266">
        <v>2</v>
      </c>
      <c r="D232" s="106"/>
      <c r="E232" s="416"/>
      <c r="F232" s="102">
        <v>1</v>
      </c>
      <c r="G232" s="418"/>
      <c r="H232" s="102"/>
      <c r="I232" s="418"/>
      <c r="J232" s="102"/>
      <c r="K232" s="418"/>
      <c r="L232" s="102"/>
      <c r="M232" s="418"/>
      <c r="N232" s="102"/>
      <c r="O232" s="418"/>
      <c r="P232" s="102"/>
      <c r="Q232" s="418"/>
      <c r="R232" s="102"/>
      <c r="S232" s="418"/>
      <c r="T232" s="102"/>
      <c r="U232" s="418"/>
      <c r="V232" s="102"/>
      <c r="W232" s="418"/>
      <c r="X232" s="102"/>
      <c r="Y232" s="420"/>
      <c r="Z232" s="190">
        <v>1</v>
      </c>
      <c r="AA232" s="602"/>
      <c r="AB232" s="265">
        <f t="shared" si="51"/>
        <v>2</v>
      </c>
      <c r="AC232" s="445">
        <f t="shared" si="51"/>
        <v>0</v>
      </c>
      <c r="AD232" s="145"/>
    </row>
    <row r="233" spans="1:30" ht="12" thickBot="1">
      <c r="A233" s="118" t="s">
        <v>381</v>
      </c>
      <c r="B233" s="119" t="s">
        <v>382</v>
      </c>
      <c r="C233" s="180">
        <v>1</v>
      </c>
      <c r="D233" s="106"/>
      <c r="E233" s="416"/>
      <c r="F233" s="102"/>
      <c r="G233" s="418"/>
      <c r="H233" s="102"/>
      <c r="I233" s="418"/>
      <c r="J233" s="102"/>
      <c r="K233" s="418"/>
      <c r="L233" s="102"/>
      <c r="M233" s="418"/>
      <c r="N233" s="102"/>
      <c r="O233" s="418"/>
      <c r="P233" s="102"/>
      <c r="Q233" s="418"/>
      <c r="R233" s="102"/>
      <c r="S233" s="418"/>
      <c r="T233" s="102"/>
      <c r="U233" s="418"/>
      <c r="V233" s="102"/>
      <c r="W233" s="418"/>
      <c r="X233" s="102"/>
      <c r="Y233" s="420"/>
      <c r="Z233" s="189">
        <v>1</v>
      </c>
      <c r="AA233" s="607"/>
      <c r="AB233" s="194">
        <f t="shared" si="51"/>
        <v>1</v>
      </c>
      <c r="AC233" s="446">
        <f t="shared" si="51"/>
        <v>0</v>
      </c>
      <c r="AD233" s="145"/>
    </row>
    <row r="234" spans="1:30" ht="15.75" thickBot="1">
      <c r="A234" s="654" t="s">
        <v>109</v>
      </c>
      <c r="B234" s="655"/>
      <c r="C234" s="659"/>
      <c r="D234" s="650"/>
      <c r="E234" s="651"/>
      <c r="F234" s="652"/>
      <c r="G234" s="652"/>
      <c r="H234" s="652"/>
      <c r="I234" s="652"/>
      <c r="J234" s="652"/>
      <c r="K234" s="652"/>
      <c r="L234" s="652"/>
      <c r="M234" s="652"/>
      <c r="N234" s="652"/>
      <c r="O234" s="652"/>
      <c r="P234" s="652"/>
      <c r="Q234" s="652"/>
      <c r="R234" s="652"/>
      <c r="S234" s="652"/>
      <c r="T234" s="652"/>
      <c r="U234" s="652"/>
      <c r="V234" s="652"/>
      <c r="W234" s="652"/>
      <c r="X234" s="652"/>
      <c r="Y234" s="653"/>
      <c r="Z234" s="653"/>
      <c r="AA234" s="381"/>
      <c r="AB234" s="69"/>
      <c r="AC234" s="69"/>
      <c r="AD234" s="69"/>
    </row>
    <row r="235" spans="1:30" ht="11.25">
      <c r="A235" s="111" t="s">
        <v>377</v>
      </c>
      <c r="B235" s="112" t="s">
        <v>378</v>
      </c>
      <c r="C235" s="141">
        <v>10</v>
      </c>
      <c r="D235" s="110"/>
      <c r="E235" s="415">
        <v>6</v>
      </c>
      <c r="F235" s="97"/>
      <c r="G235" s="417">
        <v>1</v>
      </c>
      <c r="H235" s="97"/>
      <c r="I235" s="417"/>
      <c r="J235" s="97"/>
      <c r="K235" s="417"/>
      <c r="L235" s="97"/>
      <c r="M235" s="417"/>
      <c r="N235" s="97">
        <v>10</v>
      </c>
      <c r="O235" s="417">
        <v>7</v>
      </c>
      <c r="P235" s="97"/>
      <c r="Q235" s="417"/>
      <c r="R235" s="97"/>
      <c r="S235" s="417"/>
      <c r="T235" s="97"/>
      <c r="U235" s="417"/>
      <c r="V235" s="97"/>
      <c r="W235" s="417"/>
      <c r="X235" s="97"/>
      <c r="Y235" s="419"/>
      <c r="Z235" s="141"/>
      <c r="AA235" s="582"/>
      <c r="AB235" s="117">
        <f aca="true" t="shared" si="52" ref="AB235:AC237">+D235+F235+H235+J235+L235+N235+P235+R235+T235+V235+X235+Z235</f>
        <v>10</v>
      </c>
      <c r="AC235" s="423">
        <f t="shared" si="52"/>
        <v>14</v>
      </c>
      <c r="AD235" s="142"/>
    </row>
    <row r="236" spans="1:30" ht="11.25">
      <c r="A236" s="118" t="s">
        <v>148</v>
      </c>
      <c r="B236" s="119" t="s">
        <v>383</v>
      </c>
      <c r="C236" s="180">
        <v>1</v>
      </c>
      <c r="D236" s="106"/>
      <c r="E236" s="416"/>
      <c r="F236" s="102"/>
      <c r="G236" s="418"/>
      <c r="H236" s="195"/>
      <c r="I236" s="586">
        <v>0.88</v>
      </c>
      <c r="J236" s="102"/>
      <c r="K236" s="418"/>
      <c r="L236" s="102"/>
      <c r="M236" s="418"/>
      <c r="N236" s="195"/>
      <c r="O236" s="586">
        <v>0.99</v>
      </c>
      <c r="P236" s="102"/>
      <c r="Q236" s="418"/>
      <c r="R236" s="102"/>
      <c r="S236" s="418"/>
      <c r="T236" s="195"/>
      <c r="U236" s="586"/>
      <c r="V236" s="102"/>
      <c r="W236" s="418"/>
      <c r="X236" s="102"/>
      <c r="Y236" s="418"/>
      <c r="Z236" s="195">
        <v>1</v>
      </c>
      <c r="AA236" s="606"/>
      <c r="AB236" s="194">
        <f t="shared" si="52"/>
        <v>1</v>
      </c>
      <c r="AC236" s="446">
        <v>0.99</v>
      </c>
      <c r="AD236" s="145"/>
    </row>
    <row r="237" spans="1:30" ht="23.25" thickBot="1">
      <c r="A237" s="107" t="s">
        <v>384</v>
      </c>
      <c r="B237" s="136" t="s">
        <v>82</v>
      </c>
      <c r="C237" s="358">
        <v>1</v>
      </c>
      <c r="D237" s="359"/>
      <c r="E237" s="608"/>
      <c r="F237" s="360"/>
      <c r="G237" s="609"/>
      <c r="H237" s="360"/>
      <c r="I237" s="609"/>
      <c r="J237" s="360"/>
      <c r="K237" s="609"/>
      <c r="L237" s="360"/>
      <c r="M237" s="609"/>
      <c r="N237" s="360"/>
      <c r="O237" s="609"/>
      <c r="P237" s="360"/>
      <c r="Q237" s="609"/>
      <c r="R237" s="360"/>
      <c r="S237" s="609"/>
      <c r="T237" s="360"/>
      <c r="U237" s="609"/>
      <c r="V237" s="360"/>
      <c r="W237" s="609"/>
      <c r="X237" s="360"/>
      <c r="Y237" s="609"/>
      <c r="Z237" s="360">
        <v>1</v>
      </c>
      <c r="AA237" s="610"/>
      <c r="AB237" s="267">
        <f t="shared" si="52"/>
        <v>1</v>
      </c>
      <c r="AC237" s="447">
        <f t="shared" si="52"/>
        <v>0</v>
      </c>
      <c r="AD237" s="626" t="s">
        <v>458</v>
      </c>
    </row>
    <row r="239" ht="11.25">
      <c r="A239" s="197"/>
    </row>
  </sheetData>
  <sheetProtection/>
  <mergeCells count="95">
    <mergeCell ref="P4:Q4"/>
    <mergeCell ref="R4:S4"/>
    <mergeCell ref="T4:U4"/>
    <mergeCell ref="V4:W4"/>
    <mergeCell ref="X4:Y4"/>
    <mergeCell ref="Z4:AA4"/>
    <mergeCell ref="D4:E4"/>
    <mergeCell ref="F4:G4"/>
    <mergeCell ref="H4:I4"/>
    <mergeCell ref="J4:K4"/>
    <mergeCell ref="L4:M4"/>
    <mergeCell ref="N4:O4"/>
    <mergeCell ref="A217:AD217"/>
    <mergeCell ref="A150:AD150"/>
    <mergeCell ref="A157:AD157"/>
    <mergeCell ref="A2:AD2"/>
    <mergeCell ref="A3:AB3"/>
    <mergeCell ref="A6:AD6"/>
    <mergeCell ref="A133:AD133"/>
    <mergeCell ref="A137:AD137"/>
    <mergeCell ref="A201:C201"/>
    <mergeCell ref="D201:Z201"/>
    <mergeCell ref="D168:Z168"/>
    <mergeCell ref="A176:C176"/>
    <mergeCell ref="D176:Z176"/>
    <mergeCell ref="A167:AD167"/>
    <mergeCell ref="A22:C22"/>
    <mergeCell ref="D22:AD22"/>
    <mergeCell ref="A25:C25"/>
    <mergeCell ref="D25:AD25"/>
    <mergeCell ref="A31:C31"/>
    <mergeCell ref="D31:AD31"/>
    <mergeCell ref="D35:AD35"/>
    <mergeCell ref="A39:C39"/>
    <mergeCell ref="A44:C44"/>
    <mergeCell ref="A47:C47"/>
    <mergeCell ref="D39:AD39"/>
    <mergeCell ref="D44:AD44"/>
    <mergeCell ref="D47:AD47"/>
    <mergeCell ref="A50:C50"/>
    <mergeCell ref="A54:C54"/>
    <mergeCell ref="A57:C57"/>
    <mergeCell ref="A63:C63"/>
    <mergeCell ref="A69:C69"/>
    <mergeCell ref="A35:C35"/>
    <mergeCell ref="A72:C72"/>
    <mergeCell ref="A78:C78"/>
    <mergeCell ref="A84:C84"/>
    <mergeCell ref="A88:C88"/>
    <mergeCell ref="A91:C91"/>
    <mergeCell ref="A96:C96"/>
    <mergeCell ref="A102:C102"/>
    <mergeCell ref="A108:C108"/>
    <mergeCell ref="A111:C111"/>
    <mergeCell ref="A116:C116"/>
    <mergeCell ref="A123:C123"/>
    <mergeCell ref="A128:C128"/>
    <mergeCell ref="D88:AD88"/>
    <mergeCell ref="D91:AD91"/>
    <mergeCell ref="D96:AD96"/>
    <mergeCell ref="D50:AD50"/>
    <mergeCell ref="D54:AD54"/>
    <mergeCell ref="D57:AD57"/>
    <mergeCell ref="D63:AD63"/>
    <mergeCell ref="D69:AD69"/>
    <mergeCell ref="D102:AD102"/>
    <mergeCell ref="D108:AD108"/>
    <mergeCell ref="D111:AD111"/>
    <mergeCell ref="D116:AD116"/>
    <mergeCell ref="A17:C17"/>
    <mergeCell ref="A21:C21"/>
    <mergeCell ref="D21:Z21"/>
    <mergeCell ref="D72:AD72"/>
    <mergeCell ref="D78:AD78"/>
    <mergeCell ref="D84:AD84"/>
    <mergeCell ref="D123:AD123"/>
    <mergeCell ref="D194:Z194"/>
    <mergeCell ref="D220:Z220"/>
    <mergeCell ref="A228:C228"/>
    <mergeCell ref="A234:C234"/>
    <mergeCell ref="A218:C218"/>
    <mergeCell ref="A220:C220"/>
    <mergeCell ref="D234:Z234"/>
    <mergeCell ref="A230:Z230"/>
    <mergeCell ref="A168:C168"/>
    <mergeCell ref="A210:C210"/>
    <mergeCell ref="D210:Z210"/>
    <mergeCell ref="D128:AD128"/>
    <mergeCell ref="D7:Z7"/>
    <mergeCell ref="D224:Z224"/>
    <mergeCell ref="D228:Z228"/>
    <mergeCell ref="A224:C224"/>
    <mergeCell ref="A7:C7"/>
    <mergeCell ref="D17:Z17"/>
    <mergeCell ref="A194:C194"/>
  </mergeCells>
  <printOptions horizontalCentered="1"/>
  <pageMargins left="0.5905511811023623" right="0.5905511811023623" top="0.35433070866141736" bottom="0.5511811023622047" header="0.31496062992125984" footer="0.31496062992125984"/>
  <pageSetup fitToHeight="10" horizontalDpi="600" verticalDpi="600" orientation="landscape" scale="60" r:id="rId1"/>
  <headerFooter>
    <oddFooter>&amp;L&amp;"-,Negrita"Revisión y consolidación:&amp;"-,Normal" Gerencia de Planeación&amp;RPágina &amp;P</oddFooter>
  </headerFooter>
  <rowBreaks count="4" manualBreakCount="4">
    <brk id="132" max="255" man="1"/>
    <brk id="149" max="255" man="1"/>
    <brk id="166" max="255" man="1"/>
    <brk id="2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raguilera</cp:lastModifiedBy>
  <cp:lastPrinted>2013-06-28T15:36:17Z</cp:lastPrinted>
  <dcterms:created xsi:type="dcterms:W3CDTF">2011-12-16T19:48:41Z</dcterms:created>
  <dcterms:modified xsi:type="dcterms:W3CDTF">2013-09-25T21:32:34Z</dcterms:modified>
  <cp:category/>
  <cp:version/>
  <cp:contentType/>
  <cp:contentStatus/>
</cp:coreProperties>
</file>